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70" windowWidth="14805" windowHeight="4515" tabRatio="632"/>
  </bookViews>
  <sheets>
    <sheet name="Studies" sheetId="1" r:id="rId1"/>
    <sheet name="PK-Parameter" sheetId="9" r:id="rId2"/>
    <sheet name="PK-Profles" sheetId="17" r:id="rId3"/>
    <sheet name="DDI" sheetId="4" r:id="rId4"/>
    <sheet name="Analyte" sheetId="8" r:id="rId5"/>
    <sheet name="Lists" sheetId="11" r:id="rId6"/>
    <sheet name="Projects" sheetId="14" r:id="rId7"/>
    <sheet name="Tabelle1" sheetId="18" r:id="rId8"/>
    <sheet name="Tabelle2" sheetId="19" r:id="rId9"/>
  </sheets>
  <definedNames>
    <definedName name="_xlnm._FilterDatabase" localSheetId="3" hidden="1">DDI!$B$1:$V$103</definedName>
    <definedName name="_xlnm._FilterDatabase" localSheetId="1" hidden="1">'PK-Parameter'!$B$1:$AB$165</definedName>
    <definedName name="_xlnm._FilterDatabase" localSheetId="2" hidden="1">'PK-Profles'!$A$1:$P$2092</definedName>
    <definedName name="_xlnm._FilterDatabase" localSheetId="6" hidden="1">Projects!$A$1:$G$547</definedName>
    <definedName name="_xlnm._FilterDatabase" localSheetId="0" hidden="1">Studies!$A$2:$BR$548</definedName>
  </definedNames>
  <calcPr calcId="145621"/>
</workbook>
</file>

<file path=xl/calcChain.xml><?xml version="1.0" encoding="utf-8"?>
<calcChain xmlns="http://schemas.openxmlformats.org/spreadsheetml/2006/main">
  <c r="E549" i="14" l="1"/>
  <c r="D549" i="14"/>
  <c r="C549" i="14"/>
  <c r="B549" i="14"/>
  <c r="E250" i="9"/>
  <c r="D250" i="9"/>
  <c r="C250" i="9"/>
  <c r="B250" i="9"/>
  <c r="B2105" i="17"/>
  <c r="C2105" i="17"/>
  <c r="D2105" i="17"/>
  <c r="E2105" i="17"/>
  <c r="F2105" i="17"/>
  <c r="B2106" i="17"/>
  <c r="C2106" i="17"/>
  <c r="D2106" i="17"/>
  <c r="E2106" i="17"/>
  <c r="F2106" i="17"/>
  <c r="B2107" i="17"/>
  <c r="C2107" i="17"/>
  <c r="D2107" i="17"/>
  <c r="E2107" i="17"/>
  <c r="F2107" i="17"/>
  <c r="B2108" i="17"/>
  <c r="C2108" i="17"/>
  <c r="D2108" i="17"/>
  <c r="E2108" i="17"/>
  <c r="F2108" i="17"/>
  <c r="B2109" i="17"/>
  <c r="C2109" i="17"/>
  <c r="D2109" i="17"/>
  <c r="E2109" i="17"/>
  <c r="F2109" i="17"/>
  <c r="B2110" i="17"/>
  <c r="C2110" i="17"/>
  <c r="D2110" i="17"/>
  <c r="E2110" i="17"/>
  <c r="F2110" i="17"/>
  <c r="B2111" i="17"/>
  <c r="C2111" i="17"/>
  <c r="D2111" i="17"/>
  <c r="E2111" i="17"/>
  <c r="F2111" i="17"/>
  <c r="B2112" i="17"/>
  <c r="C2112" i="17"/>
  <c r="D2112" i="17"/>
  <c r="E2112" i="17"/>
  <c r="F2112" i="17"/>
  <c r="B2113" i="17"/>
  <c r="C2113" i="17"/>
  <c r="D2113" i="17"/>
  <c r="E2113" i="17"/>
  <c r="F2113" i="17"/>
  <c r="B2114" i="17"/>
  <c r="C2114" i="17"/>
  <c r="D2114" i="17"/>
  <c r="E2114" i="17"/>
  <c r="F2114" i="17"/>
  <c r="B2115" i="17"/>
  <c r="C2115" i="17"/>
  <c r="D2115" i="17"/>
  <c r="E2115" i="17"/>
  <c r="F2115" i="17"/>
  <c r="B2116" i="17"/>
  <c r="C2116" i="17"/>
  <c r="D2116" i="17"/>
  <c r="E2116" i="17"/>
  <c r="F2116" i="17"/>
  <c r="B2117" i="17"/>
  <c r="C2117" i="17"/>
  <c r="D2117" i="17"/>
  <c r="E2117" i="17"/>
  <c r="F2117" i="17"/>
  <c r="B2118" i="17"/>
  <c r="C2118" i="17"/>
  <c r="D2118" i="17"/>
  <c r="E2118" i="17"/>
  <c r="F2118" i="17"/>
  <c r="B2119" i="17"/>
  <c r="C2119" i="17"/>
  <c r="D2119" i="17"/>
  <c r="E2119" i="17"/>
  <c r="F2119" i="17"/>
  <c r="B2120" i="17"/>
  <c r="C2120" i="17"/>
  <c r="D2120" i="17"/>
  <c r="E2120" i="17"/>
  <c r="F2120" i="17"/>
  <c r="B2121" i="17"/>
  <c r="C2121" i="17"/>
  <c r="D2121" i="17"/>
  <c r="E2121" i="17"/>
  <c r="F2121" i="17"/>
  <c r="E548" i="14"/>
  <c r="D548" i="14"/>
  <c r="C548" i="14"/>
  <c r="B548" i="14"/>
  <c r="B2093" i="17"/>
  <c r="C2093" i="17"/>
  <c r="D2093" i="17"/>
  <c r="E2093" i="17"/>
  <c r="F2093" i="17"/>
  <c r="B2094" i="17"/>
  <c r="C2094" i="17"/>
  <c r="D2094" i="17"/>
  <c r="E2094" i="17"/>
  <c r="F2094" i="17"/>
  <c r="B2095" i="17"/>
  <c r="C2095" i="17"/>
  <c r="D2095" i="17"/>
  <c r="E2095" i="17"/>
  <c r="F2095" i="17"/>
  <c r="B2096" i="17"/>
  <c r="C2096" i="17"/>
  <c r="D2096" i="17"/>
  <c r="E2096" i="17"/>
  <c r="F2096" i="17"/>
  <c r="B2097" i="17"/>
  <c r="C2097" i="17"/>
  <c r="D2097" i="17"/>
  <c r="E2097" i="17"/>
  <c r="F2097" i="17"/>
  <c r="B2098" i="17"/>
  <c r="C2098" i="17"/>
  <c r="D2098" i="17"/>
  <c r="E2098" i="17"/>
  <c r="F2098" i="17"/>
  <c r="B2099" i="17"/>
  <c r="C2099" i="17"/>
  <c r="D2099" i="17"/>
  <c r="E2099" i="17"/>
  <c r="F2099" i="17"/>
  <c r="B2100" i="17"/>
  <c r="C2100" i="17"/>
  <c r="D2100" i="17"/>
  <c r="E2100" i="17"/>
  <c r="F2100" i="17"/>
  <c r="B2101" i="17"/>
  <c r="C2101" i="17"/>
  <c r="D2101" i="17"/>
  <c r="E2101" i="17"/>
  <c r="F2101" i="17"/>
  <c r="B2102" i="17"/>
  <c r="C2102" i="17"/>
  <c r="D2102" i="17"/>
  <c r="E2102" i="17"/>
  <c r="F2102" i="17"/>
  <c r="B2103" i="17"/>
  <c r="C2103" i="17"/>
  <c r="D2103" i="17"/>
  <c r="E2103" i="17"/>
  <c r="F2103" i="17"/>
  <c r="B2104" i="17"/>
  <c r="C2104" i="17"/>
  <c r="D2104" i="17"/>
  <c r="E2104" i="17"/>
  <c r="F2104" i="17"/>
  <c r="G32" i="19" l="1"/>
  <c r="H32" i="19"/>
  <c r="H33" i="19" s="1"/>
  <c r="I32" i="19"/>
  <c r="I33" i="19" s="1"/>
  <c r="F32" i="19"/>
  <c r="E32" i="19"/>
  <c r="I34" i="19"/>
  <c r="H34" i="19"/>
  <c r="B249" i="9"/>
  <c r="C249" i="9"/>
  <c r="D249" i="9"/>
  <c r="E249" i="9"/>
  <c r="B230" i="9"/>
  <c r="C230" i="9"/>
  <c r="D230" i="9"/>
  <c r="E230" i="9"/>
  <c r="B231" i="9"/>
  <c r="C231" i="9"/>
  <c r="D231" i="9"/>
  <c r="E231" i="9"/>
  <c r="B232" i="9"/>
  <c r="C232" i="9"/>
  <c r="D232" i="9"/>
  <c r="E232" i="9"/>
  <c r="B233" i="9"/>
  <c r="C233" i="9"/>
  <c r="D233" i="9"/>
  <c r="E233" i="9"/>
  <c r="B234" i="9"/>
  <c r="C234" i="9"/>
  <c r="D234" i="9"/>
  <c r="E234" i="9"/>
  <c r="B235" i="9"/>
  <c r="C235" i="9"/>
  <c r="D235" i="9"/>
  <c r="E235" i="9"/>
  <c r="B236" i="9"/>
  <c r="C236" i="9"/>
  <c r="D236" i="9"/>
  <c r="E236" i="9"/>
  <c r="B237" i="9"/>
  <c r="C237" i="9"/>
  <c r="D237" i="9"/>
  <c r="E237" i="9"/>
  <c r="B238" i="9"/>
  <c r="C238" i="9"/>
  <c r="D238" i="9"/>
  <c r="E238" i="9"/>
  <c r="B239" i="9"/>
  <c r="C239" i="9"/>
  <c r="D239" i="9"/>
  <c r="E239" i="9"/>
  <c r="B240" i="9"/>
  <c r="C240" i="9"/>
  <c r="D240" i="9"/>
  <c r="E240" i="9"/>
  <c r="B241" i="9"/>
  <c r="C241" i="9"/>
  <c r="D241" i="9"/>
  <c r="E241" i="9"/>
  <c r="B242" i="9"/>
  <c r="C242" i="9"/>
  <c r="D242" i="9"/>
  <c r="E242" i="9"/>
  <c r="B243" i="9"/>
  <c r="C243" i="9"/>
  <c r="D243" i="9"/>
  <c r="E243" i="9"/>
  <c r="B244" i="9"/>
  <c r="C244" i="9"/>
  <c r="D244" i="9"/>
  <c r="E244" i="9"/>
  <c r="B245" i="9"/>
  <c r="C245" i="9"/>
  <c r="D245" i="9"/>
  <c r="E245" i="9"/>
  <c r="B246" i="9"/>
  <c r="C246" i="9"/>
  <c r="D246" i="9"/>
  <c r="E246" i="9"/>
  <c r="B247" i="9"/>
  <c r="C247" i="9"/>
  <c r="D247" i="9"/>
  <c r="E247" i="9"/>
  <c r="B248" i="9"/>
  <c r="C248" i="9"/>
  <c r="D248" i="9"/>
  <c r="E248" i="9"/>
  <c r="G100" i="14" l="1"/>
  <c r="G101" i="14"/>
  <c r="B94" i="14"/>
  <c r="C94" i="14"/>
  <c r="D94" i="14"/>
  <c r="E94" i="14"/>
  <c r="G94" i="14"/>
  <c r="B95" i="14"/>
  <c r="C95" i="14"/>
  <c r="D95" i="14"/>
  <c r="E95" i="14"/>
  <c r="G95" i="14"/>
  <c r="B96" i="14"/>
  <c r="C96" i="14"/>
  <c r="D96" i="14"/>
  <c r="E96" i="14"/>
  <c r="G96" i="14"/>
  <c r="B97" i="14"/>
  <c r="C97" i="14"/>
  <c r="D97" i="14"/>
  <c r="E97" i="14"/>
  <c r="G97" i="14"/>
  <c r="B98" i="14"/>
  <c r="C98" i="14"/>
  <c r="D98" i="14"/>
  <c r="E98" i="14"/>
  <c r="G98" i="14"/>
  <c r="B99" i="14"/>
  <c r="C99" i="14"/>
  <c r="D99" i="14"/>
  <c r="E99" i="14"/>
  <c r="G99" i="14"/>
  <c r="B100" i="14"/>
  <c r="C100" i="14"/>
  <c r="D100" i="14"/>
  <c r="E100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3" i="14"/>
  <c r="B233" i="14"/>
  <c r="C233" i="14"/>
  <c r="D233" i="14"/>
  <c r="E233" i="14"/>
  <c r="B234" i="14"/>
  <c r="C234" i="14"/>
  <c r="D234" i="14"/>
  <c r="E234" i="14"/>
  <c r="B235" i="14"/>
  <c r="C235" i="14"/>
  <c r="D235" i="14"/>
  <c r="E235" i="14"/>
  <c r="B236" i="14"/>
  <c r="C236" i="14"/>
  <c r="D236" i="14"/>
  <c r="E236" i="14"/>
  <c r="B237" i="14"/>
  <c r="C237" i="14"/>
  <c r="D237" i="14"/>
  <c r="E237" i="14"/>
  <c r="B238" i="14"/>
  <c r="C238" i="14"/>
  <c r="D238" i="14"/>
  <c r="E238" i="14"/>
  <c r="B239" i="14"/>
  <c r="C239" i="14"/>
  <c r="D239" i="14"/>
  <c r="E239" i="14"/>
  <c r="B240" i="14"/>
  <c r="C240" i="14"/>
  <c r="D240" i="14"/>
  <c r="E240" i="14"/>
  <c r="B241" i="14"/>
  <c r="C241" i="14"/>
  <c r="D241" i="14"/>
  <c r="E241" i="14"/>
  <c r="I1680" i="17"/>
  <c r="I1679" i="17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" i="19"/>
  <c r="B1382" i="17" l="1"/>
  <c r="C1382" i="17"/>
  <c r="D1382" i="17"/>
  <c r="E1382" i="17"/>
  <c r="F1382" i="17"/>
  <c r="B485" i="14" l="1"/>
  <c r="C485" i="14"/>
  <c r="D485" i="14"/>
  <c r="E485" i="14"/>
  <c r="B486" i="14"/>
  <c r="C486" i="14"/>
  <c r="D486" i="14"/>
  <c r="E486" i="14"/>
  <c r="B487" i="14"/>
  <c r="C487" i="14"/>
  <c r="D487" i="14"/>
  <c r="E487" i="14"/>
  <c r="B488" i="14"/>
  <c r="C488" i="14"/>
  <c r="D488" i="14"/>
  <c r="E488" i="14"/>
  <c r="B489" i="14"/>
  <c r="C489" i="14"/>
  <c r="D489" i="14"/>
  <c r="E489" i="14"/>
  <c r="B490" i="14"/>
  <c r="C490" i="14"/>
  <c r="D490" i="14"/>
  <c r="E490" i="14"/>
  <c r="B491" i="14"/>
  <c r="C491" i="14"/>
  <c r="D491" i="14"/>
  <c r="E491" i="14"/>
  <c r="B492" i="14"/>
  <c r="C492" i="14"/>
  <c r="D492" i="14"/>
  <c r="E492" i="14"/>
  <c r="B493" i="14"/>
  <c r="C493" i="14"/>
  <c r="D493" i="14"/>
  <c r="E493" i="14"/>
  <c r="B494" i="14"/>
  <c r="C494" i="14"/>
  <c r="D494" i="14"/>
  <c r="E494" i="14"/>
  <c r="B495" i="14"/>
  <c r="C495" i="14"/>
  <c r="D495" i="14"/>
  <c r="E495" i="14"/>
  <c r="B496" i="14"/>
  <c r="C496" i="14"/>
  <c r="D496" i="14"/>
  <c r="E496" i="14"/>
  <c r="B497" i="14"/>
  <c r="C497" i="14"/>
  <c r="D497" i="14"/>
  <c r="E497" i="14"/>
  <c r="B498" i="14"/>
  <c r="C498" i="14"/>
  <c r="D498" i="14"/>
  <c r="E498" i="14"/>
  <c r="B499" i="14"/>
  <c r="C499" i="14"/>
  <c r="D499" i="14"/>
  <c r="E499" i="14"/>
  <c r="B500" i="14"/>
  <c r="C500" i="14"/>
  <c r="D500" i="14"/>
  <c r="E500" i="14"/>
  <c r="B501" i="14"/>
  <c r="C501" i="14"/>
  <c r="D501" i="14"/>
  <c r="E501" i="14"/>
  <c r="B502" i="14"/>
  <c r="C502" i="14"/>
  <c r="D502" i="14"/>
  <c r="E502" i="14"/>
  <c r="B503" i="14"/>
  <c r="C503" i="14"/>
  <c r="D503" i="14"/>
  <c r="E503" i="14"/>
  <c r="B504" i="14"/>
  <c r="C504" i="14"/>
  <c r="D504" i="14"/>
  <c r="E504" i="14"/>
  <c r="B505" i="14"/>
  <c r="C505" i="14"/>
  <c r="D505" i="14"/>
  <c r="E505" i="14"/>
  <c r="B506" i="14"/>
  <c r="C506" i="14"/>
  <c r="D506" i="14"/>
  <c r="E506" i="14"/>
  <c r="B507" i="14"/>
  <c r="C507" i="14"/>
  <c r="D507" i="14"/>
  <c r="E507" i="14"/>
  <c r="B508" i="14"/>
  <c r="C508" i="14"/>
  <c r="D508" i="14"/>
  <c r="E508" i="14"/>
  <c r="B509" i="14"/>
  <c r="C509" i="14"/>
  <c r="D509" i="14"/>
  <c r="E509" i="14"/>
  <c r="B510" i="14"/>
  <c r="C510" i="14"/>
  <c r="D510" i="14"/>
  <c r="E510" i="14"/>
  <c r="B511" i="14"/>
  <c r="C511" i="14"/>
  <c r="D511" i="14"/>
  <c r="E511" i="14"/>
  <c r="B512" i="14"/>
  <c r="C512" i="14"/>
  <c r="D512" i="14"/>
  <c r="E512" i="14"/>
  <c r="B513" i="14"/>
  <c r="C513" i="14"/>
  <c r="D513" i="14"/>
  <c r="E513" i="14"/>
  <c r="B514" i="14"/>
  <c r="C514" i="14"/>
  <c r="D514" i="14"/>
  <c r="E514" i="14"/>
  <c r="B515" i="14"/>
  <c r="C515" i="14"/>
  <c r="D515" i="14"/>
  <c r="E515" i="14"/>
  <c r="B516" i="14"/>
  <c r="C516" i="14"/>
  <c r="D516" i="14"/>
  <c r="E516" i="14"/>
  <c r="B517" i="14"/>
  <c r="C517" i="14"/>
  <c r="D517" i="14"/>
  <c r="E517" i="14"/>
  <c r="B518" i="14"/>
  <c r="C518" i="14"/>
  <c r="D518" i="14"/>
  <c r="E518" i="14"/>
  <c r="B519" i="14"/>
  <c r="C519" i="14"/>
  <c r="D519" i="14"/>
  <c r="E519" i="14"/>
  <c r="B520" i="14"/>
  <c r="C520" i="14"/>
  <c r="D520" i="14"/>
  <c r="E520" i="14"/>
  <c r="B521" i="14"/>
  <c r="C521" i="14"/>
  <c r="D521" i="14"/>
  <c r="E521" i="14"/>
  <c r="B522" i="14"/>
  <c r="C522" i="14"/>
  <c r="D522" i="14"/>
  <c r="E522" i="14"/>
  <c r="B523" i="14"/>
  <c r="C523" i="14"/>
  <c r="D523" i="14"/>
  <c r="E523" i="14"/>
  <c r="B524" i="14"/>
  <c r="C524" i="14"/>
  <c r="D524" i="14"/>
  <c r="E524" i="14"/>
  <c r="B525" i="14"/>
  <c r="C525" i="14"/>
  <c r="D525" i="14"/>
  <c r="E525" i="14"/>
  <c r="B526" i="14"/>
  <c r="C526" i="14"/>
  <c r="D526" i="14"/>
  <c r="E526" i="14"/>
  <c r="B527" i="14"/>
  <c r="C527" i="14"/>
  <c r="D527" i="14"/>
  <c r="E527" i="14"/>
  <c r="B528" i="14"/>
  <c r="C528" i="14"/>
  <c r="D528" i="14"/>
  <c r="E528" i="14"/>
  <c r="B529" i="14"/>
  <c r="C529" i="14"/>
  <c r="D529" i="14"/>
  <c r="E529" i="14"/>
  <c r="B530" i="14"/>
  <c r="C530" i="14"/>
  <c r="D530" i="14"/>
  <c r="E530" i="14"/>
  <c r="B531" i="14"/>
  <c r="C531" i="14"/>
  <c r="D531" i="14"/>
  <c r="E531" i="14"/>
  <c r="B532" i="14"/>
  <c r="C532" i="14"/>
  <c r="D532" i="14"/>
  <c r="E532" i="14"/>
  <c r="B533" i="14"/>
  <c r="C533" i="14"/>
  <c r="D533" i="14"/>
  <c r="E533" i="14"/>
  <c r="B534" i="14"/>
  <c r="C534" i="14"/>
  <c r="D534" i="14"/>
  <c r="E534" i="14"/>
  <c r="B535" i="14"/>
  <c r="C535" i="14"/>
  <c r="D535" i="14"/>
  <c r="E535" i="14"/>
  <c r="B536" i="14"/>
  <c r="C536" i="14"/>
  <c r="D536" i="14"/>
  <c r="E536" i="14"/>
  <c r="B537" i="14"/>
  <c r="C537" i="14"/>
  <c r="D537" i="14"/>
  <c r="E537" i="14"/>
  <c r="B538" i="14"/>
  <c r="C538" i="14"/>
  <c r="D538" i="14"/>
  <c r="E538" i="14"/>
  <c r="B539" i="14"/>
  <c r="C539" i="14"/>
  <c r="D539" i="14"/>
  <c r="E539" i="14"/>
  <c r="B540" i="14"/>
  <c r="C540" i="14"/>
  <c r="D540" i="14"/>
  <c r="E540" i="14"/>
  <c r="B541" i="14"/>
  <c r="C541" i="14"/>
  <c r="D541" i="14"/>
  <c r="E541" i="14"/>
  <c r="B542" i="14"/>
  <c r="C542" i="14"/>
  <c r="D542" i="14"/>
  <c r="E542" i="14"/>
  <c r="B543" i="14"/>
  <c r="C543" i="14"/>
  <c r="D543" i="14"/>
  <c r="E543" i="14"/>
  <c r="B544" i="14"/>
  <c r="C544" i="14"/>
  <c r="D544" i="14"/>
  <c r="E544" i="14"/>
  <c r="B545" i="14"/>
  <c r="C545" i="14"/>
  <c r="D545" i="14"/>
  <c r="E545" i="14"/>
  <c r="B546" i="14"/>
  <c r="C546" i="14"/>
  <c r="D546" i="14"/>
  <c r="E546" i="14"/>
  <c r="B547" i="14"/>
  <c r="C547" i="14"/>
  <c r="D547" i="14"/>
  <c r="E547" i="14"/>
  <c r="B473" i="14"/>
  <c r="C473" i="14"/>
  <c r="D473" i="14"/>
  <c r="E473" i="14"/>
  <c r="B474" i="14"/>
  <c r="C474" i="14"/>
  <c r="D474" i="14"/>
  <c r="E474" i="14"/>
  <c r="B475" i="14"/>
  <c r="C475" i="14"/>
  <c r="D475" i="14"/>
  <c r="E475" i="14"/>
  <c r="B476" i="14"/>
  <c r="C476" i="14"/>
  <c r="D476" i="14"/>
  <c r="E476" i="14"/>
  <c r="B477" i="14"/>
  <c r="C477" i="14"/>
  <c r="D477" i="14"/>
  <c r="E477" i="14"/>
  <c r="B478" i="14"/>
  <c r="C478" i="14"/>
  <c r="D478" i="14"/>
  <c r="E478" i="14"/>
  <c r="B479" i="14"/>
  <c r="C479" i="14"/>
  <c r="D479" i="14"/>
  <c r="E479" i="14"/>
  <c r="B480" i="14"/>
  <c r="C480" i="14"/>
  <c r="D480" i="14"/>
  <c r="E480" i="14"/>
  <c r="B481" i="14"/>
  <c r="C481" i="14"/>
  <c r="D481" i="14"/>
  <c r="E481" i="14"/>
  <c r="B482" i="14"/>
  <c r="C482" i="14"/>
  <c r="D482" i="14"/>
  <c r="E482" i="14"/>
  <c r="B483" i="14"/>
  <c r="C483" i="14"/>
  <c r="D483" i="14"/>
  <c r="E483" i="14"/>
  <c r="B484" i="14"/>
  <c r="C484" i="14"/>
  <c r="D484" i="14"/>
  <c r="E484" i="14"/>
  <c r="B228" i="9"/>
  <c r="C228" i="9"/>
  <c r="D228" i="9"/>
  <c r="E228" i="9"/>
  <c r="B229" i="9"/>
  <c r="C229" i="9"/>
  <c r="D229" i="9"/>
  <c r="E229" i="9"/>
  <c r="B2058" i="17"/>
  <c r="C2058" i="17"/>
  <c r="D2058" i="17"/>
  <c r="E2058" i="17"/>
  <c r="F2058" i="17"/>
  <c r="B2059" i="17"/>
  <c r="C2059" i="17"/>
  <c r="D2059" i="17"/>
  <c r="E2059" i="17"/>
  <c r="F2059" i="17"/>
  <c r="B2060" i="17"/>
  <c r="C2060" i="17"/>
  <c r="D2060" i="17"/>
  <c r="E2060" i="17"/>
  <c r="F2060" i="17"/>
  <c r="B2061" i="17"/>
  <c r="C2061" i="17"/>
  <c r="D2061" i="17"/>
  <c r="E2061" i="17"/>
  <c r="F2061" i="17"/>
  <c r="B2062" i="17"/>
  <c r="C2062" i="17"/>
  <c r="D2062" i="17"/>
  <c r="E2062" i="17"/>
  <c r="F2062" i="17"/>
  <c r="B2063" i="17"/>
  <c r="C2063" i="17"/>
  <c r="D2063" i="17"/>
  <c r="E2063" i="17"/>
  <c r="F2063" i="17"/>
  <c r="B2064" i="17"/>
  <c r="C2064" i="17"/>
  <c r="D2064" i="17"/>
  <c r="E2064" i="17"/>
  <c r="F2064" i="17"/>
  <c r="B2065" i="17"/>
  <c r="C2065" i="17"/>
  <c r="D2065" i="17"/>
  <c r="E2065" i="17"/>
  <c r="F2065" i="17"/>
  <c r="B2066" i="17"/>
  <c r="C2066" i="17"/>
  <c r="D2066" i="17"/>
  <c r="E2066" i="17"/>
  <c r="F2066" i="17"/>
  <c r="B2067" i="17"/>
  <c r="C2067" i="17"/>
  <c r="D2067" i="17"/>
  <c r="E2067" i="17"/>
  <c r="F2067" i="17"/>
  <c r="B2068" i="17"/>
  <c r="C2068" i="17"/>
  <c r="D2068" i="17"/>
  <c r="E2068" i="17"/>
  <c r="F2068" i="17"/>
  <c r="B2069" i="17"/>
  <c r="C2069" i="17"/>
  <c r="D2069" i="17"/>
  <c r="E2069" i="17"/>
  <c r="F2069" i="17"/>
  <c r="B2070" i="17"/>
  <c r="C2070" i="17"/>
  <c r="D2070" i="17"/>
  <c r="E2070" i="17"/>
  <c r="F2070" i="17"/>
  <c r="B2071" i="17"/>
  <c r="C2071" i="17"/>
  <c r="D2071" i="17"/>
  <c r="E2071" i="17"/>
  <c r="F2071" i="17"/>
  <c r="B2072" i="17"/>
  <c r="C2072" i="17"/>
  <c r="D2072" i="17"/>
  <c r="E2072" i="17"/>
  <c r="F2072" i="17"/>
  <c r="B2073" i="17"/>
  <c r="C2073" i="17"/>
  <c r="D2073" i="17"/>
  <c r="E2073" i="17"/>
  <c r="F2073" i="17"/>
  <c r="B2074" i="17"/>
  <c r="C2074" i="17"/>
  <c r="D2074" i="17"/>
  <c r="E2074" i="17"/>
  <c r="F2074" i="17"/>
  <c r="B2075" i="17"/>
  <c r="C2075" i="17"/>
  <c r="D2075" i="17"/>
  <c r="E2075" i="17"/>
  <c r="F2075" i="17"/>
  <c r="B2076" i="17"/>
  <c r="C2076" i="17"/>
  <c r="D2076" i="17"/>
  <c r="E2076" i="17"/>
  <c r="F2076" i="17"/>
  <c r="B2077" i="17"/>
  <c r="C2077" i="17"/>
  <c r="D2077" i="17"/>
  <c r="E2077" i="17"/>
  <c r="F2077" i="17"/>
  <c r="B2078" i="17"/>
  <c r="C2078" i="17"/>
  <c r="D2078" i="17"/>
  <c r="E2078" i="17"/>
  <c r="F2078" i="17"/>
  <c r="B2079" i="17"/>
  <c r="C2079" i="17"/>
  <c r="D2079" i="17"/>
  <c r="E2079" i="17"/>
  <c r="F2079" i="17"/>
  <c r="B2080" i="17"/>
  <c r="C2080" i="17"/>
  <c r="D2080" i="17"/>
  <c r="E2080" i="17"/>
  <c r="F2080" i="17"/>
  <c r="B2081" i="17"/>
  <c r="C2081" i="17"/>
  <c r="D2081" i="17"/>
  <c r="E2081" i="17"/>
  <c r="F2081" i="17"/>
  <c r="B2082" i="17"/>
  <c r="C2082" i="17"/>
  <c r="D2082" i="17"/>
  <c r="E2082" i="17"/>
  <c r="F2082" i="17"/>
  <c r="B2083" i="17"/>
  <c r="C2083" i="17"/>
  <c r="D2083" i="17"/>
  <c r="E2083" i="17"/>
  <c r="F2083" i="17"/>
  <c r="B2084" i="17"/>
  <c r="C2084" i="17"/>
  <c r="D2084" i="17"/>
  <c r="E2084" i="17"/>
  <c r="F2084" i="17"/>
  <c r="B2085" i="17"/>
  <c r="C2085" i="17"/>
  <c r="D2085" i="17"/>
  <c r="E2085" i="17"/>
  <c r="F2085" i="17"/>
  <c r="B2086" i="17"/>
  <c r="C2086" i="17"/>
  <c r="D2086" i="17"/>
  <c r="E2086" i="17"/>
  <c r="F2086" i="17"/>
  <c r="B2087" i="17"/>
  <c r="C2087" i="17"/>
  <c r="D2087" i="17"/>
  <c r="E2087" i="17"/>
  <c r="F2087" i="17"/>
  <c r="B2088" i="17"/>
  <c r="C2088" i="17"/>
  <c r="D2088" i="17"/>
  <c r="E2088" i="17"/>
  <c r="F2088" i="17"/>
  <c r="B2089" i="17"/>
  <c r="C2089" i="17"/>
  <c r="D2089" i="17"/>
  <c r="E2089" i="17"/>
  <c r="F2089" i="17"/>
  <c r="B2090" i="17"/>
  <c r="C2090" i="17"/>
  <c r="D2090" i="17"/>
  <c r="E2090" i="17"/>
  <c r="F2090" i="17"/>
  <c r="B2091" i="17"/>
  <c r="C2091" i="17"/>
  <c r="D2091" i="17"/>
  <c r="E2091" i="17"/>
  <c r="F2091" i="17"/>
  <c r="B2092" i="17"/>
  <c r="C2092" i="17"/>
  <c r="D2092" i="17"/>
  <c r="E2092" i="17"/>
  <c r="F2092" i="17"/>
  <c r="B225" i="9"/>
  <c r="C225" i="9"/>
  <c r="D225" i="9"/>
  <c r="E225" i="9"/>
  <c r="B226" i="9"/>
  <c r="C226" i="9"/>
  <c r="D226" i="9"/>
  <c r="E226" i="9"/>
  <c r="B227" i="9"/>
  <c r="C227" i="9"/>
  <c r="D227" i="9"/>
  <c r="E227" i="9"/>
  <c r="B221" i="9"/>
  <c r="C221" i="9"/>
  <c r="D221" i="9"/>
  <c r="E221" i="9"/>
  <c r="B222" i="9"/>
  <c r="C222" i="9"/>
  <c r="D222" i="9"/>
  <c r="E222" i="9"/>
  <c r="B223" i="9"/>
  <c r="C223" i="9"/>
  <c r="D223" i="9"/>
  <c r="E223" i="9"/>
  <c r="B224" i="9"/>
  <c r="C224" i="9"/>
  <c r="D224" i="9"/>
  <c r="E224" i="9"/>
  <c r="B213" i="9"/>
  <c r="C213" i="9"/>
  <c r="D213" i="9"/>
  <c r="E213" i="9"/>
  <c r="B214" i="9"/>
  <c r="C214" i="9"/>
  <c r="D214" i="9"/>
  <c r="E214" i="9"/>
  <c r="B215" i="9"/>
  <c r="C215" i="9"/>
  <c r="D215" i="9"/>
  <c r="E215" i="9"/>
  <c r="B216" i="9"/>
  <c r="C216" i="9"/>
  <c r="D216" i="9"/>
  <c r="E216" i="9"/>
  <c r="B217" i="9"/>
  <c r="C217" i="9"/>
  <c r="D217" i="9"/>
  <c r="E217" i="9"/>
  <c r="B218" i="9"/>
  <c r="C218" i="9"/>
  <c r="D218" i="9"/>
  <c r="E218" i="9"/>
  <c r="B219" i="9"/>
  <c r="C219" i="9"/>
  <c r="D219" i="9"/>
  <c r="E219" i="9"/>
  <c r="B220" i="9"/>
  <c r="C220" i="9"/>
  <c r="D220" i="9"/>
  <c r="E220" i="9"/>
  <c r="B2022" i="17"/>
  <c r="C2022" i="17"/>
  <c r="D2022" i="17"/>
  <c r="E2022" i="17"/>
  <c r="F2022" i="17"/>
  <c r="B2023" i="17"/>
  <c r="C2023" i="17"/>
  <c r="D2023" i="17"/>
  <c r="E2023" i="17"/>
  <c r="F2023" i="17"/>
  <c r="B2024" i="17"/>
  <c r="C2024" i="17"/>
  <c r="D2024" i="17"/>
  <c r="E2024" i="17"/>
  <c r="F2024" i="17"/>
  <c r="B2025" i="17"/>
  <c r="C2025" i="17"/>
  <c r="D2025" i="17"/>
  <c r="E2025" i="17"/>
  <c r="F2025" i="17"/>
  <c r="B2026" i="17"/>
  <c r="C2026" i="17"/>
  <c r="D2026" i="17"/>
  <c r="E2026" i="17"/>
  <c r="F2026" i="17"/>
  <c r="B2027" i="17"/>
  <c r="C2027" i="17"/>
  <c r="D2027" i="17"/>
  <c r="E2027" i="17"/>
  <c r="F2027" i="17"/>
  <c r="A2029" i="17"/>
  <c r="B2029" i="17" s="1"/>
  <c r="A2030" i="17"/>
  <c r="A2031" i="17"/>
  <c r="D2031" i="17" s="1"/>
  <c r="A2032" i="17"/>
  <c r="B2032" i="17" s="1"/>
  <c r="A2033" i="17"/>
  <c r="A2028" i="17"/>
  <c r="B1885" i="17"/>
  <c r="C1885" i="17"/>
  <c r="D1885" i="17"/>
  <c r="E1885" i="17"/>
  <c r="F1885" i="17"/>
  <c r="B1886" i="17"/>
  <c r="C1886" i="17"/>
  <c r="D1886" i="17"/>
  <c r="E1886" i="17"/>
  <c r="F1886" i="17"/>
  <c r="B1887" i="17"/>
  <c r="C1887" i="17"/>
  <c r="D1887" i="17"/>
  <c r="E1887" i="17"/>
  <c r="F1887" i="17"/>
  <c r="B1888" i="17"/>
  <c r="C1888" i="17"/>
  <c r="D1888" i="17"/>
  <c r="E1888" i="17"/>
  <c r="F1888" i="17"/>
  <c r="B1889" i="17"/>
  <c r="C1889" i="17"/>
  <c r="D1889" i="17"/>
  <c r="E1889" i="17"/>
  <c r="F1889" i="17"/>
  <c r="B1890" i="17"/>
  <c r="C1890" i="17"/>
  <c r="D1890" i="17"/>
  <c r="E1890" i="17"/>
  <c r="F1890" i="17"/>
  <c r="B1891" i="17"/>
  <c r="C1891" i="17"/>
  <c r="D1891" i="17"/>
  <c r="E1891" i="17"/>
  <c r="F1891" i="17"/>
  <c r="B1892" i="17"/>
  <c r="C1892" i="17"/>
  <c r="D1892" i="17"/>
  <c r="E1892" i="17"/>
  <c r="F1892" i="17"/>
  <c r="B1893" i="17"/>
  <c r="C1893" i="17"/>
  <c r="D1893" i="17"/>
  <c r="E1893" i="17"/>
  <c r="F1893" i="17"/>
  <c r="B1894" i="17"/>
  <c r="C1894" i="17"/>
  <c r="D1894" i="17"/>
  <c r="E1894" i="17"/>
  <c r="F1894" i="17"/>
  <c r="B1895" i="17"/>
  <c r="C1895" i="17"/>
  <c r="D1895" i="17"/>
  <c r="E1895" i="17"/>
  <c r="F1895" i="17"/>
  <c r="B1896" i="17"/>
  <c r="C1896" i="17"/>
  <c r="D1896" i="17"/>
  <c r="E1896" i="17"/>
  <c r="F1896" i="17"/>
  <c r="B1897" i="17"/>
  <c r="C1897" i="17"/>
  <c r="D1897" i="17"/>
  <c r="E1897" i="17"/>
  <c r="F1897" i="17"/>
  <c r="B1898" i="17"/>
  <c r="C1898" i="17"/>
  <c r="D1898" i="17"/>
  <c r="E1898" i="17"/>
  <c r="F1898" i="17"/>
  <c r="B1899" i="17"/>
  <c r="C1899" i="17"/>
  <c r="D1899" i="17"/>
  <c r="E1899" i="17"/>
  <c r="F1899" i="17"/>
  <c r="B1900" i="17"/>
  <c r="C1900" i="17"/>
  <c r="D1900" i="17"/>
  <c r="E1900" i="17"/>
  <c r="F1900" i="17"/>
  <c r="B1901" i="17"/>
  <c r="C1901" i="17"/>
  <c r="D1901" i="17"/>
  <c r="E1901" i="17"/>
  <c r="F1901" i="17"/>
  <c r="B1902" i="17"/>
  <c r="C1902" i="17"/>
  <c r="D1902" i="17"/>
  <c r="E1902" i="17"/>
  <c r="F1902" i="17"/>
  <c r="B1903" i="17"/>
  <c r="C1903" i="17"/>
  <c r="D1903" i="17"/>
  <c r="E1903" i="17"/>
  <c r="F1903" i="17"/>
  <c r="B1904" i="17"/>
  <c r="C1904" i="17"/>
  <c r="D1904" i="17"/>
  <c r="E1904" i="17"/>
  <c r="F1904" i="17"/>
  <c r="B1905" i="17"/>
  <c r="C1905" i="17"/>
  <c r="D1905" i="17"/>
  <c r="E1905" i="17"/>
  <c r="F1905" i="17"/>
  <c r="B1906" i="17"/>
  <c r="C1906" i="17"/>
  <c r="D1906" i="17"/>
  <c r="E1906" i="17"/>
  <c r="F1906" i="17"/>
  <c r="B1907" i="17"/>
  <c r="C1907" i="17"/>
  <c r="D1907" i="17"/>
  <c r="E1907" i="17"/>
  <c r="F1907" i="17"/>
  <c r="B1908" i="17"/>
  <c r="C1908" i="17"/>
  <c r="D1908" i="17"/>
  <c r="E1908" i="17"/>
  <c r="F1908" i="17"/>
  <c r="B1909" i="17"/>
  <c r="C1909" i="17"/>
  <c r="D1909" i="17"/>
  <c r="E1909" i="17"/>
  <c r="F1909" i="17"/>
  <c r="B1910" i="17"/>
  <c r="C1910" i="17"/>
  <c r="D1910" i="17"/>
  <c r="E1910" i="17"/>
  <c r="F1910" i="17"/>
  <c r="B1911" i="17"/>
  <c r="C1911" i="17"/>
  <c r="D1911" i="17"/>
  <c r="E1911" i="17"/>
  <c r="F1911" i="17"/>
  <c r="B1912" i="17"/>
  <c r="C1912" i="17"/>
  <c r="D1912" i="17"/>
  <c r="E1912" i="17"/>
  <c r="F1912" i="17"/>
  <c r="B1913" i="17"/>
  <c r="C1913" i="17"/>
  <c r="D1913" i="17"/>
  <c r="E1913" i="17"/>
  <c r="F1913" i="17"/>
  <c r="B1914" i="17"/>
  <c r="C1914" i="17"/>
  <c r="D1914" i="17"/>
  <c r="E1914" i="17"/>
  <c r="F1914" i="17"/>
  <c r="B1915" i="17"/>
  <c r="C1915" i="17"/>
  <c r="D1915" i="17"/>
  <c r="E1915" i="17"/>
  <c r="F1915" i="17"/>
  <c r="B1916" i="17"/>
  <c r="C1916" i="17"/>
  <c r="D1916" i="17"/>
  <c r="E1916" i="17"/>
  <c r="F1916" i="17"/>
  <c r="B1917" i="17"/>
  <c r="C1917" i="17"/>
  <c r="D1917" i="17"/>
  <c r="E1917" i="17"/>
  <c r="F1917" i="17"/>
  <c r="B1918" i="17"/>
  <c r="C1918" i="17"/>
  <c r="D1918" i="17"/>
  <c r="E1918" i="17"/>
  <c r="F1918" i="17"/>
  <c r="B1919" i="17"/>
  <c r="C1919" i="17"/>
  <c r="D1919" i="17"/>
  <c r="E1919" i="17"/>
  <c r="F1919" i="17"/>
  <c r="B1920" i="17"/>
  <c r="C1920" i="17"/>
  <c r="D1920" i="17"/>
  <c r="E1920" i="17"/>
  <c r="F1920" i="17"/>
  <c r="B1921" i="17"/>
  <c r="C1921" i="17"/>
  <c r="D1921" i="17"/>
  <c r="E1921" i="17"/>
  <c r="F1921" i="17"/>
  <c r="B1922" i="17"/>
  <c r="C1922" i="17"/>
  <c r="D1922" i="17"/>
  <c r="E1922" i="17"/>
  <c r="F1922" i="17"/>
  <c r="B1923" i="17"/>
  <c r="C1923" i="17"/>
  <c r="D1923" i="17"/>
  <c r="E1923" i="17"/>
  <c r="F1923" i="17"/>
  <c r="B1924" i="17"/>
  <c r="C1924" i="17"/>
  <c r="D1924" i="17"/>
  <c r="E1924" i="17"/>
  <c r="F1924" i="17"/>
  <c r="B1925" i="17"/>
  <c r="C1925" i="17"/>
  <c r="D1925" i="17"/>
  <c r="E1925" i="17"/>
  <c r="F1925" i="17"/>
  <c r="B1926" i="17"/>
  <c r="C1926" i="17"/>
  <c r="D1926" i="17"/>
  <c r="E1926" i="17"/>
  <c r="F1926" i="17"/>
  <c r="B1927" i="17"/>
  <c r="C1927" i="17"/>
  <c r="D1927" i="17"/>
  <c r="E1927" i="17"/>
  <c r="F1927" i="17"/>
  <c r="B1928" i="17"/>
  <c r="C1928" i="17"/>
  <c r="D1928" i="17"/>
  <c r="E1928" i="17"/>
  <c r="F1928" i="17"/>
  <c r="B1929" i="17"/>
  <c r="C1929" i="17"/>
  <c r="D1929" i="17"/>
  <c r="E1929" i="17"/>
  <c r="F1929" i="17"/>
  <c r="B1930" i="17"/>
  <c r="C1930" i="17"/>
  <c r="D1930" i="17"/>
  <c r="E1930" i="17"/>
  <c r="F1930" i="17"/>
  <c r="B1931" i="17"/>
  <c r="C1931" i="17"/>
  <c r="D1931" i="17"/>
  <c r="E1931" i="17"/>
  <c r="F1931" i="17"/>
  <c r="B1932" i="17"/>
  <c r="C1932" i="17"/>
  <c r="D1932" i="17"/>
  <c r="E1932" i="17"/>
  <c r="F1932" i="17"/>
  <c r="B1933" i="17"/>
  <c r="C1933" i="17"/>
  <c r="D1933" i="17"/>
  <c r="E1933" i="17"/>
  <c r="F1933" i="17"/>
  <c r="B1934" i="17"/>
  <c r="C1934" i="17"/>
  <c r="D1934" i="17"/>
  <c r="E1934" i="17"/>
  <c r="F1934" i="17"/>
  <c r="B1935" i="17"/>
  <c r="C1935" i="17"/>
  <c r="D1935" i="17"/>
  <c r="E1935" i="17"/>
  <c r="F1935" i="17"/>
  <c r="B1936" i="17"/>
  <c r="C1936" i="17"/>
  <c r="D1936" i="17"/>
  <c r="E1936" i="17"/>
  <c r="F1936" i="17"/>
  <c r="B1937" i="17"/>
  <c r="C1937" i="17"/>
  <c r="D1937" i="17"/>
  <c r="E1937" i="17"/>
  <c r="F1937" i="17"/>
  <c r="B1938" i="17"/>
  <c r="C1938" i="17"/>
  <c r="D1938" i="17"/>
  <c r="E1938" i="17"/>
  <c r="F1938" i="17"/>
  <c r="B1939" i="17"/>
  <c r="C1939" i="17"/>
  <c r="D1939" i="17"/>
  <c r="E1939" i="17"/>
  <c r="F1939" i="17"/>
  <c r="B1940" i="17"/>
  <c r="C1940" i="17"/>
  <c r="D1940" i="17"/>
  <c r="E1940" i="17"/>
  <c r="F1940" i="17"/>
  <c r="B1941" i="17"/>
  <c r="C1941" i="17"/>
  <c r="D1941" i="17"/>
  <c r="E1941" i="17"/>
  <c r="F1941" i="17"/>
  <c r="B1942" i="17"/>
  <c r="C1942" i="17"/>
  <c r="D1942" i="17"/>
  <c r="E1942" i="17"/>
  <c r="F1942" i="17"/>
  <c r="B1943" i="17"/>
  <c r="C1943" i="17"/>
  <c r="D1943" i="17"/>
  <c r="E1943" i="17"/>
  <c r="F1943" i="17"/>
  <c r="B1944" i="17"/>
  <c r="C1944" i="17"/>
  <c r="D1944" i="17"/>
  <c r="E1944" i="17"/>
  <c r="F1944" i="17"/>
  <c r="B1945" i="17"/>
  <c r="C1945" i="17"/>
  <c r="D1945" i="17"/>
  <c r="E1945" i="17"/>
  <c r="F1945" i="17"/>
  <c r="B1946" i="17"/>
  <c r="C1946" i="17"/>
  <c r="D1946" i="17"/>
  <c r="E1946" i="17"/>
  <c r="F1946" i="17"/>
  <c r="B1947" i="17"/>
  <c r="C1947" i="17"/>
  <c r="D1947" i="17"/>
  <c r="E1947" i="17"/>
  <c r="F1947" i="17"/>
  <c r="B1948" i="17"/>
  <c r="C1948" i="17"/>
  <c r="D1948" i="17"/>
  <c r="E1948" i="17"/>
  <c r="F1948" i="17"/>
  <c r="B1949" i="17"/>
  <c r="C1949" i="17"/>
  <c r="D1949" i="17"/>
  <c r="E1949" i="17"/>
  <c r="F1949" i="17"/>
  <c r="B1950" i="17"/>
  <c r="C1950" i="17"/>
  <c r="D1950" i="17"/>
  <c r="E1950" i="17"/>
  <c r="F1950" i="17"/>
  <c r="B1951" i="17"/>
  <c r="C1951" i="17"/>
  <c r="D1951" i="17"/>
  <c r="E1951" i="17"/>
  <c r="F1951" i="17"/>
  <c r="B1952" i="17"/>
  <c r="C1952" i="17"/>
  <c r="D1952" i="17"/>
  <c r="E1952" i="17"/>
  <c r="F1952" i="17"/>
  <c r="B1953" i="17"/>
  <c r="C1953" i="17"/>
  <c r="D1953" i="17"/>
  <c r="E1953" i="17"/>
  <c r="F1953" i="17"/>
  <c r="B1954" i="17"/>
  <c r="C1954" i="17"/>
  <c r="D1954" i="17"/>
  <c r="E1954" i="17"/>
  <c r="F1954" i="17"/>
  <c r="B1955" i="17"/>
  <c r="C1955" i="17"/>
  <c r="D1955" i="17"/>
  <c r="E1955" i="17"/>
  <c r="F1955" i="17"/>
  <c r="B1956" i="17"/>
  <c r="C1956" i="17"/>
  <c r="D1956" i="17"/>
  <c r="E1956" i="17"/>
  <c r="F1956" i="17"/>
  <c r="B1957" i="17"/>
  <c r="C1957" i="17"/>
  <c r="D1957" i="17"/>
  <c r="E1957" i="17"/>
  <c r="F1957" i="17"/>
  <c r="B1958" i="17"/>
  <c r="C1958" i="17"/>
  <c r="D1958" i="17"/>
  <c r="E1958" i="17"/>
  <c r="F1958" i="17"/>
  <c r="B1959" i="17"/>
  <c r="C1959" i="17"/>
  <c r="D1959" i="17"/>
  <c r="E1959" i="17"/>
  <c r="F1959" i="17"/>
  <c r="B1960" i="17"/>
  <c r="C1960" i="17"/>
  <c r="D1960" i="17"/>
  <c r="E1960" i="17"/>
  <c r="F1960" i="17"/>
  <c r="B1961" i="17"/>
  <c r="C1961" i="17"/>
  <c r="D1961" i="17"/>
  <c r="E1961" i="17"/>
  <c r="F1961" i="17"/>
  <c r="B1962" i="17"/>
  <c r="C1962" i="17"/>
  <c r="D1962" i="17"/>
  <c r="E1962" i="17"/>
  <c r="F1962" i="17"/>
  <c r="B1963" i="17"/>
  <c r="C1963" i="17"/>
  <c r="D1963" i="17"/>
  <c r="E1963" i="17"/>
  <c r="F1963" i="17"/>
  <c r="B1964" i="17"/>
  <c r="C1964" i="17"/>
  <c r="D1964" i="17"/>
  <c r="E1964" i="17"/>
  <c r="F1964" i="17"/>
  <c r="B1965" i="17"/>
  <c r="C1965" i="17"/>
  <c r="D1965" i="17"/>
  <c r="E1965" i="17"/>
  <c r="F1965" i="17"/>
  <c r="B1966" i="17"/>
  <c r="C1966" i="17"/>
  <c r="D1966" i="17"/>
  <c r="E1966" i="17"/>
  <c r="F1966" i="17"/>
  <c r="B1967" i="17"/>
  <c r="C1967" i="17"/>
  <c r="D1967" i="17"/>
  <c r="E1967" i="17"/>
  <c r="F1967" i="17"/>
  <c r="B1968" i="17"/>
  <c r="C1968" i="17"/>
  <c r="D1968" i="17"/>
  <c r="E1968" i="17"/>
  <c r="F1968" i="17"/>
  <c r="B1969" i="17"/>
  <c r="C1969" i="17"/>
  <c r="D1969" i="17"/>
  <c r="E1969" i="17"/>
  <c r="F1969" i="17"/>
  <c r="B1970" i="17"/>
  <c r="C1970" i="17"/>
  <c r="D1970" i="17"/>
  <c r="E1970" i="17"/>
  <c r="F1970" i="17"/>
  <c r="B1971" i="17"/>
  <c r="C1971" i="17"/>
  <c r="D1971" i="17"/>
  <c r="E1971" i="17"/>
  <c r="F1971" i="17"/>
  <c r="B1972" i="17"/>
  <c r="C1972" i="17"/>
  <c r="D1972" i="17"/>
  <c r="E1972" i="17"/>
  <c r="F1972" i="17"/>
  <c r="B1973" i="17"/>
  <c r="C1973" i="17"/>
  <c r="D1973" i="17"/>
  <c r="E1973" i="17"/>
  <c r="F1973" i="17"/>
  <c r="B1974" i="17"/>
  <c r="C1974" i="17"/>
  <c r="D1974" i="17"/>
  <c r="E1974" i="17"/>
  <c r="F1974" i="17"/>
  <c r="B1975" i="17"/>
  <c r="C1975" i="17"/>
  <c r="D1975" i="17"/>
  <c r="E1975" i="17"/>
  <c r="F1975" i="17"/>
  <c r="B1976" i="17"/>
  <c r="C1976" i="17"/>
  <c r="D1976" i="17"/>
  <c r="E1976" i="17"/>
  <c r="F1976" i="17"/>
  <c r="B1977" i="17"/>
  <c r="C1977" i="17"/>
  <c r="D1977" i="17"/>
  <c r="E1977" i="17"/>
  <c r="F1977" i="17"/>
  <c r="B1978" i="17"/>
  <c r="C1978" i="17"/>
  <c r="D1978" i="17"/>
  <c r="E1978" i="17"/>
  <c r="F1978" i="17"/>
  <c r="B1979" i="17"/>
  <c r="C1979" i="17"/>
  <c r="D1979" i="17"/>
  <c r="E1979" i="17"/>
  <c r="F1979" i="17"/>
  <c r="B1980" i="17"/>
  <c r="C1980" i="17"/>
  <c r="D1980" i="17"/>
  <c r="E1980" i="17"/>
  <c r="F1980" i="17"/>
  <c r="B1981" i="17"/>
  <c r="C1981" i="17"/>
  <c r="D1981" i="17"/>
  <c r="E1981" i="17"/>
  <c r="F1981" i="17"/>
  <c r="B1982" i="17"/>
  <c r="C1982" i="17"/>
  <c r="D1982" i="17"/>
  <c r="E1982" i="17"/>
  <c r="F1982" i="17"/>
  <c r="B1983" i="17"/>
  <c r="C1983" i="17"/>
  <c r="D1983" i="17"/>
  <c r="E1983" i="17"/>
  <c r="F1983" i="17"/>
  <c r="B1984" i="17"/>
  <c r="C1984" i="17"/>
  <c r="D1984" i="17"/>
  <c r="E1984" i="17"/>
  <c r="F1984" i="17"/>
  <c r="B1985" i="17"/>
  <c r="C1985" i="17"/>
  <c r="D1985" i="17"/>
  <c r="E1985" i="17"/>
  <c r="F1985" i="17"/>
  <c r="B1986" i="17"/>
  <c r="C1986" i="17"/>
  <c r="D1986" i="17"/>
  <c r="E1986" i="17"/>
  <c r="F1986" i="17"/>
  <c r="B1987" i="17"/>
  <c r="C1987" i="17"/>
  <c r="D1987" i="17"/>
  <c r="E1987" i="17"/>
  <c r="F1987" i="17"/>
  <c r="B1988" i="17"/>
  <c r="C1988" i="17"/>
  <c r="D1988" i="17"/>
  <c r="E1988" i="17"/>
  <c r="F1988" i="17"/>
  <c r="B1989" i="17"/>
  <c r="C1989" i="17"/>
  <c r="D1989" i="17"/>
  <c r="E1989" i="17"/>
  <c r="F1989" i="17"/>
  <c r="B1990" i="17"/>
  <c r="C1990" i="17"/>
  <c r="D1990" i="17"/>
  <c r="E1990" i="17"/>
  <c r="F1990" i="17"/>
  <c r="B1991" i="17"/>
  <c r="C1991" i="17"/>
  <c r="D1991" i="17"/>
  <c r="E1991" i="17"/>
  <c r="F1991" i="17"/>
  <c r="B1992" i="17"/>
  <c r="C1992" i="17"/>
  <c r="D1992" i="17"/>
  <c r="E1992" i="17"/>
  <c r="F1992" i="17"/>
  <c r="B1993" i="17"/>
  <c r="C1993" i="17"/>
  <c r="D1993" i="17"/>
  <c r="E1993" i="17"/>
  <c r="F1993" i="17"/>
  <c r="B1994" i="17"/>
  <c r="C1994" i="17"/>
  <c r="D1994" i="17"/>
  <c r="E1994" i="17"/>
  <c r="F1994" i="17"/>
  <c r="B1995" i="17"/>
  <c r="C1995" i="17"/>
  <c r="D1995" i="17"/>
  <c r="E1995" i="17"/>
  <c r="F1995" i="17"/>
  <c r="B1996" i="17"/>
  <c r="C1996" i="17"/>
  <c r="D1996" i="17"/>
  <c r="E1996" i="17"/>
  <c r="F1996" i="17"/>
  <c r="B1997" i="17"/>
  <c r="C1997" i="17"/>
  <c r="D1997" i="17"/>
  <c r="E1997" i="17"/>
  <c r="F1997" i="17"/>
  <c r="B1998" i="17"/>
  <c r="C1998" i="17"/>
  <c r="D1998" i="17"/>
  <c r="E1998" i="17"/>
  <c r="F1998" i="17"/>
  <c r="B1999" i="17"/>
  <c r="C1999" i="17"/>
  <c r="D1999" i="17"/>
  <c r="E1999" i="17"/>
  <c r="F1999" i="17"/>
  <c r="B2000" i="17"/>
  <c r="C2000" i="17"/>
  <c r="D2000" i="17"/>
  <c r="E2000" i="17"/>
  <c r="F2000" i="17"/>
  <c r="B2001" i="17"/>
  <c r="C2001" i="17"/>
  <c r="D2001" i="17"/>
  <c r="E2001" i="17"/>
  <c r="F2001" i="17"/>
  <c r="B2002" i="17"/>
  <c r="C2002" i="17"/>
  <c r="D2002" i="17"/>
  <c r="E2002" i="17"/>
  <c r="F2002" i="17"/>
  <c r="B2003" i="17"/>
  <c r="C2003" i="17"/>
  <c r="D2003" i="17"/>
  <c r="E2003" i="17"/>
  <c r="F2003" i="17"/>
  <c r="B2004" i="17"/>
  <c r="C2004" i="17"/>
  <c r="D2004" i="17"/>
  <c r="E2004" i="17"/>
  <c r="F2004" i="17"/>
  <c r="B2005" i="17"/>
  <c r="C2005" i="17"/>
  <c r="D2005" i="17"/>
  <c r="E2005" i="17"/>
  <c r="F2005" i="17"/>
  <c r="B2006" i="17"/>
  <c r="C2006" i="17"/>
  <c r="D2006" i="17"/>
  <c r="E2006" i="17"/>
  <c r="F2006" i="17"/>
  <c r="B2007" i="17"/>
  <c r="C2007" i="17"/>
  <c r="D2007" i="17"/>
  <c r="E2007" i="17"/>
  <c r="F2007" i="17"/>
  <c r="B2008" i="17"/>
  <c r="C2008" i="17"/>
  <c r="D2008" i="17"/>
  <c r="E2008" i="17"/>
  <c r="F2008" i="17"/>
  <c r="B2009" i="17"/>
  <c r="C2009" i="17"/>
  <c r="D2009" i="17"/>
  <c r="E2009" i="17"/>
  <c r="F2009" i="17"/>
  <c r="B2010" i="17"/>
  <c r="C2010" i="17"/>
  <c r="D2010" i="17"/>
  <c r="E2010" i="17"/>
  <c r="F2010" i="17"/>
  <c r="B2011" i="17"/>
  <c r="C2011" i="17"/>
  <c r="D2011" i="17"/>
  <c r="E2011" i="17"/>
  <c r="F2011" i="17"/>
  <c r="B2012" i="17"/>
  <c r="C2012" i="17"/>
  <c r="D2012" i="17"/>
  <c r="E2012" i="17"/>
  <c r="F2012" i="17"/>
  <c r="B2013" i="17"/>
  <c r="C2013" i="17"/>
  <c r="D2013" i="17"/>
  <c r="E2013" i="17"/>
  <c r="F2013" i="17"/>
  <c r="B2014" i="17"/>
  <c r="C2014" i="17"/>
  <c r="D2014" i="17"/>
  <c r="E2014" i="17"/>
  <c r="F2014" i="17"/>
  <c r="B2015" i="17"/>
  <c r="C2015" i="17"/>
  <c r="D2015" i="17"/>
  <c r="E2015" i="17"/>
  <c r="F2015" i="17"/>
  <c r="B2016" i="17"/>
  <c r="C2016" i="17"/>
  <c r="D2016" i="17"/>
  <c r="E2016" i="17"/>
  <c r="F2016" i="17"/>
  <c r="B2017" i="17"/>
  <c r="C2017" i="17"/>
  <c r="D2017" i="17"/>
  <c r="E2017" i="17"/>
  <c r="F2017" i="17"/>
  <c r="B2018" i="17"/>
  <c r="C2018" i="17"/>
  <c r="D2018" i="17"/>
  <c r="E2018" i="17"/>
  <c r="F2018" i="17"/>
  <c r="B2019" i="17"/>
  <c r="C2019" i="17"/>
  <c r="D2019" i="17"/>
  <c r="E2019" i="17"/>
  <c r="F2019" i="17"/>
  <c r="B2020" i="17"/>
  <c r="C2020" i="17"/>
  <c r="D2020" i="17"/>
  <c r="E2020" i="17"/>
  <c r="F2020" i="17"/>
  <c r="B2021" i="17"/>
  <c r="C2021" i="17"/>
  <c r="D2021" i="17"/>
  <c r="E2021" i="17"/>
  <c r="F2021" i="17"/>
  <c r="B1835" i="17"/>
  <c r="C1835" i="17"/>
  <c r="D1835" i="17"/>
  <c r="E1835" i="17"/>
  <c r="F1835" i="17"/>
  <c r="B1836" i="17"/>
  <c r="C1836" i="17"/>
  <c r="D1836" i="17"/>
  <c r="E1836" i="17"/>
  <c r="F1836" i="17"/>
  <c r="B1837" i="17"/>
  <c r="C1837" i="17"/>
  <c r="D1837" i="17"/>
  <c r="E1837" i="17"/>
  <c r="F1837" i="17"/>
  <c r="B1838" i="17"/>
  <c r="C1838" i="17"/>
  <c r="D1838" i="17"/>
  <c r="E1838" i="17"/>
  <c r="F1838" i="17"/>
  <c r="B1839" i="17"/>
  <c r="C1839" i="17"/>
  <c r="D1839" i="17"/>
  <c r="E1839" i="17"/>
  <c r="F1839" i="17"/>
  <c r="B1840" i="17"/>
  <c r="C1840" i="17"/>
  <c r="D1840" i="17"/>
  <c r="E1840" i="17"/>
  <c r="F1840" i="17"/>
  <c r="B1841" i="17"/>
  <c r="C1841" i="17"/>
  <c r="D1841" i="17"/>
  <c r="E1841" i="17"/>
  <c r="F1841" i="17"/>
  <c r="B1842" i="17"/>
  <c r="C1842" i="17"/>
  <c r="D1842" i="17"/>
  <c r="E1842" i="17"/>
  <c r="F1842" i="17"/>
  <c r="B1843" i="17"/>
  <c r="C1843" i="17"/>
  <c r="D1843" i="17"/>
  <c r="E1843" i="17"/>
  <c r="F1843" i="17"/>
  <c r="B1844" i="17"/>
  <c r="C1844" i="17"/>
  <c r="D1844" i="17"/>
  <c r="E1844" i="17"/>
  <c r="F1844" i="17"/>
  <c r="B1845" i="17"/>
  <c r="C1845" i="17"/>
  <c r="D1845" i="17"/>
  <c r="E1845" i="17"/>
  <c r="F1845" i="17"/>
  <c r="B1846" i="17"/>
  <c r="C1846" i="17"/>
  <c r="D1846" i="17"/>
  <c r="E1846" i="17"/>
  <c r="F1846" i="17"/>
  <c r="B1847" i="17"/>
  <c r="C1847" i="17"/>
  <c r="D1847" i="17"/>
  <c r="E1847" i="17"/>
  <c r="F1847" i="17"/>
  <c r="B1848" i="17"/>
  <c r="C1848" i="17"/>
  <c r="D1848" i="17"/>
  <c r="E1848" i="17"/>
  <c r="F1848" i="17"/>
  <c r="B1849" i="17"/>
  <c r="C1849" i="17"/>
  <c r="D1849" i="17"/>
  <c r="E1849" i="17"/>
  <c r="F1849" i="17"/>
  <c r="B1850" i="17"/>
  <c r="C1850" i="17"/>
  <c r="D1850" i="17"/>
  <c r="E1850" i="17"/>
  <c r="F1850" i="17"/>
  <c r="B1851" i="17"/>
  <c r="C1851" i="17"/>
  <c r="D1851" i="17"/>
  <c r="E1851" i="17"/>
  <c r="F1851" i="17"/>
  <c r="B1852" i="17"/>
  <c r="C1852" i="17"/>
  <c r="D1852" i="17"/>
  <c r="E1852" i="17"/>
  <c r="F1852" i="17"/>
  <c r="B1853" i="17"/>
  <c r="C1853" i="17"/>
  <c r="D1853" i="17"/>
  <c r="E1853" i="17"/>
  <c r="F1853" i="17"/>
  <c r="B1854" i="17"/>
  <c r="C1854" i="17"/>
  <c r="D1854" i="17"/>
  <c r="E1854" i="17"/>
  <c r="F1854" i="17"/>
  <c r="B1855" i="17"/>
  <c r="C1855" i="17"/>
  <c r="D1855" i="17"/>
  <c r="E1855" i="17"/>
  <c r="F1855" i="17"/>
  <c r="B1856" i="17"/>
  <c r="C1856" i="17"/>
  <c r="D1856" i="17"/>
  <c r="E1856" i="17"/>
  <c r="F1856" i="17"/>
  <c r="B1857" i="17"/>
  <c r="C1857" i="17"/>
  <c r="D1857" i="17"/>
  <c r="E1857" i="17"/>
  <c r="F1857" i="17"/>
  <c r="B1858" i="17"/>
  <c r="C1858" i="17"/>
  <c r="D1858" i="17"/>
  <c r="E1858" i="17"/>
  <c r="F1858" i="17"/>
  <c r="B1859" i="17"/>
  <c r="C1859" i="17"/>
  <c r="D1859" i="17"/>
  <c r="E1859" i="17"/>
  <c r="F1859" i="17"/>
  <c r="B1860" i="17"/>
  <c r="C1860" i="17"/>
  <c r="D1860" i="17"/>
  <c r="E1860" i="17"/>
  <c r="F1860" i="17"/>
  <c r="B1861" i="17"/>
  <c r="C1861" i="17"/>
  <c r="D1861" i="17"/>
  <c r="E1861" i="17"/>
  <c r="F1861" i="17"/>
  <c r="B1862" i="17"/>
  <c r="C1862" i="17"/>
  <c r="D1862" i="17"/>
  <c r="E1862" i="17"/>
  <c r="F1862" i="17"/>
  <c r="B1863" i="17"/>
  <c r="C1863" i="17"/>
  <c r="D1863" i="17"/>
  <c r="E1863" i="17"/>
  <c r="F1863" i="17"/>
  <c r="B1864" i="17"/>
  <c r="C1864" i="17"/>
  <c r="D1864" i="17"/>
  <c r="E1864" i="17"/>
  <c r="F1864" i="17"/>
  <c r="B1865" i="17"/>
  <c r="C1865" i="17"/>
  <c r="D1865" i="17"/>
  <c r="E1865" i="17"/>
  <c r="F1865" i="17"/>
  <c r="B1866" i="17"/>
  <c r="C1866" i="17"/>
  <c r="D1866" i="17"/>
  <c r="E1866" i="17"/>
  <c r="F1866" i="17"/>
  <c r="B1867" i="17"/>
  <c r="C1867" i="17"/>
  <c r="D1867" i="17"/>
  <c r="E1867" i="17"/>
  <c r="F1867" i="17"/>
  <c r="B1868" i="17"/>
  <c r="C1868" i="17"/>
  <c r="D1868" i="17"/>
  <c r="E1868" i="17"/>
  <c r="F1868" i="17"/>
  <c r="B1869" i="17"/>
  <c r="C1869" i="17"/>
  <c r="D1869" i="17"/>
  <c r="E1869" i="17"/>
  <c r="F1869" i="17"/>
  <c r="B1870" i="17"/>
  <c r="C1870" i="17"/>
  <c r="D1870" i="17"/>
  <c r="E1870" i="17"/>
  <c r="F1870" i="17"/>
  <c r="B1871" i="17"/>
  <c r="C1871" i="17"/>
  <c r="D1871" i="17"/>
  <c r="E1871" i="17"/>
  <c r="F1871" i="17"/>
  <c r="B1872" i="17"/>
  <c r="C1872" i="17"/>
  <c r="D1872" i="17"/>
  <c r="E1872" i="17"/>
  <c r="F1872" i="17"/>
  <c r="B1873" i="17"/>
  <c r="C1873" i="17"/>
  <c r="D1873" i="17"/>
  <c r="E1873" i="17"/>
  <c r="F1873" i="17"/>
  <c r="B1874" i="17"/>
  <c r="C1874" i="17"/>
  <c r="D1874" i="17"/>
  <c r="E1874" i="17"/>
  <c r="F1874" i="17"/>
  <c r="B1875" i="17"/>
  <c r="C1875" i="17"/>
  <c r="D1875" i="17"/>
  <c r="E1875" i="17"/>
  <c r="F1875" i="17"/>
  <c r="B1876" i="17"/>
  <c r="C1876" i="17"/>
  <c r="D1876" i="17"/>
  <c r="E1876" i="17"/>
  <c r="F1876" i="17"/>
  <c r="B1877" i="17"/>
  <c r="C1877" i="17"/>
  <c r="D1877" i="17"/>
  <c r="E1877" i="17"/>
  <c r="F1877" i="17"/>
  <c r="B1878" i="17"/>
  <c r="C1878" i="17"/>
  <c r="D1878" i="17"/>
  <c r="E1878" i="17"/>
  <c r="F1878" i="17"/>
  <c r="B1879" i="17"/>
  <c r="C1879" i="17"/>
  <c r="D1879" i="17"/>
  <c r="E1879" i="17"/>
  <c r="F1879" i="17"/>
  <c r="B1880" i="17"/>
  <c r="C1880" i="17"/>
  <c r="D1880" i="17"/>
  <c r="E1880" i="17"/>
  <c r="F1880" i="17"/>
  <c r="B1881" i="17"/>
  <c r="C1881" i="17"/>
  <c r="D1881" i="17"/>
  <c r="E1881" i="17"/>
  <c r="F1881" i="17"/>
  <c r="B1882" i="17"/>
  <c r="C1882" i="17"/>
  <c r="D1882" i="17"/>
  <c r="E1882" i="17"/>
  <c r="F1882" i="17"/>
  <c r="B1883" i="17"/>
  <c r="C1883" i="17"/>
  <c r="D1883" i="17"/>
  <c r="E1883" i="17"/>
  <c r="F1883" i="17"/>
  <c r="B1884" i="17"/>
  <c r="C1884" i="17"/>
  <c r="D1884" i="17"/>
  <c r="E1884" i="17"/>
  <c r="F1884" i="17"/>
  <c r="B1774" i="17"/>
  <c r="C1774" i="17"/>
  <c r="D1774" i="17"/>
  <c r="E1774" i="17"/>
  <c r="F1774" i="17"/>
  <c r="B1775" i="17"/>
  <c r="C1775" i="17"/>
  <c r="D1775" i="17"/>
  <c r="E1775" i="17"/>
  <c r="F1775" i="17"/>
  <c r="B1776" i="17"/>
  <c r="C1776" i="17"/>
  <c r="D1776" i="17"/>
  <c r="E1776" i="17"/>
  <c r="F1776" i="17"/>
  <c r="B1777" i="17"/>
  <c r="C1777" i="17"/>
  <c r="D1777" i="17"/>
  <c r="E1777" i="17"/>
  <c r="F1777" i="17"/>
  <c r="B1778" i="17"/>
  <c r="C1778" i="17"/>
  <c r="D1778" i="17"/>
  <c r="E1778" i="17"/>
  <c r="F1778" i="17"/>
  <c r="B1779" i="17"/>
  <c r="C1779" i="17"/>
  <c r="D1779" i="17"/>
  <c r="E1779" i="17"/>
  <c r="F1779" i="17"/>
  <c r="B1780" i="17"/>
  <c r="C1780" i="17"/>
  <c r="D1780" i="17"/>
  <c r="E1780" i="17"/>
  <c r="F1780" i="17"/>
  <c r="B1781" i="17"/>
  <c r="C1781" i="17"/>
  <c r="D1781" i="17"/>
  <c r="E1781" i="17"/>
  <c r="F1781" i="17"/>
  <c r="B1782" i="17"/>
  <c r="C1782" i="17"/>
  <c r="D1782" i="17"/>
  <c r="E1782" i="17"/>
  <c r="F1782" i="17"/>
  <c r="B1783" i="17"/>
  <c r="C1783" i="17"/>
  <c r="D1783" i="17"/>
  <c r="E1783" i="17"/>
  <c r="F1783" i="17"/>
  <c r="B1784" i="17"/>
  <c r="C1784" i="17"/>
  <c r="D1784" i="17"/>
  <c r="E1784" i="17"/>
  <c r="F1784" i="17"/>
  <c r="B1785" i="17"/>
  <c r="C1785" i="17"/>
  <c r="D1785" i="17"/>
  <c r="E1785" i="17"/>
  <c r="F1785" i="17"/>
  <c r="B1786" i="17"/>
  <c r="C1786" i="17"/>
  <c r="D1786" i="17"/>
  <c r="E1786" i="17"/>
  <c r="F1786" i="17"/>
  <c r="B1787" i="17"/>
  <c r="C1787" i="17"/>
  <c r="D1787" i="17"/>
  <c r="E1787" i="17"/>
  <c r="F1787" i="17"/>
  <c r="B1788" i="17"/>
  <c r="C1788" i="17"/>
  <c r="D1788" i="17"/>
  <c r="E1788" i="17"/>
  <c r="F1788" i="17"/>
  <c r="B1789" i="17"/>
  <c r="C1789" i="17"/>
  <c r="D1789" i="17"/>
  <c r="E1789" i="17"/>
  <c r="F1789" i="17"/>
  <c r="B1790" i="17"/>
  <c r="C1790" i="17"/>
  <c r="D1790" i="17"/>
  <c r="E1790" i="17"/>
  <c r="F1790" i="17"/>
  <c r="B1791" i="17"/>
  <c r="C1791" i="17"/>
  <c r="D1791" i="17"/>
  <c r="E1791" i="17"/>
  <c r="F1791" i="17"/>
  <c r="B1792" i="17"/>
  <c r="C1792" i="17"/>
  <c r="D1792" i="17"/>
  <c r="E1792" i="17"/>
  <c r="F1792" i="17"/>
  <c r="B1793" i="17"/>
  <c r="C1793" i="17"/>
  <c r="D1793" i="17"/>
  <c r="E1793" i="17"/>
  <c r="F1793" i="17"/>
  <c r="B1794" i="17"/>
  <c r="C1794" i="17"/>
  <c r="D1794" i="17"/>
  <c r="E1794" i="17"/>
  <c r="F1794" i="17"/>
  <c r="B1795" i="17"/>
  <c r="C1795" i="17"/>
  <c r="D1795" i="17"/>
  <c r="E1795" i="17"/>
  <c r="F1795" i="17"/>
  <c r="B1796" i="17"/>
  <c r="C1796" i="17"/>
  <c r="D1796" i="17"/>
  <c r="E1796" i="17"/>
  <c r="F1796" i="17"/>
  <c r="B1797" i="17"/>
  <c r="C1797" i="17"/>
  <c r="D1797" i="17"/>
  <c r="E1797" i="17"/>
  <c r="F1797" i="17"/>
  <c r="B1798" i="17"/>
  <c r="C1798" i="17"/>
  <c r="D1798" i="17"/>
  <c r="E1798" i="17"/>
  <c r="F1798" i="17"/>
  <c r="B1799" i="17"/>
  <c r="C1799" i="17"/>
  <c r="D1799" i="17"/>
  <c r="E1799" i="17"/>
  <c r="F1799" i="17"/>
  <c r="B1800" i="17"/>
  <c r="C1800" i="17"/>
  <c r="D1800" i="17"/>
  <c r="E1800" i="17"/>
  <c r="F1800" i="17"/>
  <c r="B1801" i="17"/>
  <c r="C1801" i="17"/>
  <c r="D1801" i="17"/>
  <c r="E1801" i="17"/>
  <c r="F1801" i="17"/>
  <c r="B1802" i="17"/>
  <c r="C1802" i="17"/>
  <c r="D1802" i="17"/>
  <c r="E1802" i="17"/>
  <c r="F1802" i="17"/>
  <c r="B1803" i="17"/>
  <c r="C1803" i="17"/>
  <c r="D1803" i="17"/>
  <c r="E1803" i="17"/>
  <c r="F1803" i="17"/>
  <c r="B1804" i="17"/>
  <c r="C1804" i="17"/>
  <c r="D1804" i="17"/>
  <c r="E1804" i="17"/>
  <c r="F1804" i="17"/>
  <c r="B1805" i="17"/>
  <c r="C1805" i="17"/>
  <c r="D1805" i="17"/>
  <c r="E1805" i="17"/>
  <c r="F1805" i="17"/>
  <c r="B1806" i="17"/>
  <c r="C1806" i="17"/>
  <c r="D1806" i="17"/>
  <c r="E1806" i="17"/>
  <c r="F1806" i="17"/>
  <c r="B1807" i="17"/>
  <c r="C1807" i="17"/>
  <c r="D1807" i="17"/>
  <c r="E1807" i="17"/>
  <c r="F1807" i="17"/>
  <c r="B1808" i="17"/>
  <c r="C1808" i="17"/>
  <c r="D1808" i="17"/>
  <c r="E1808" i="17"/>
  <c r="F1808" i="17"/>
  <c r="B1809" i="17"/>
  <c r="C1809" i="17"/>
  <c r="D1809" i="17"/>
  <c r="E1809" i="17"/>
  <c r="F1809" i="17"/>
  <c r="B1810" i="17"/>
  <c r="C1810" i="17"/>
  <c r="D1810" i="17"/>
  <c r="E1810" i="17"/>
  <c r="F1810" i="17"/>
  <c r="B1811" i="17"/>
  <c r="C1811" i="17"/>
  <c r="D1811" i="17"/>
  <c r="E1811" i="17"/>
  <c r="F1811" i="17"/>
  <c r="B1812" i="17"/>
  <c r="C1812" i="17"/>
  <c r="D1812" i="17"/>
  <c r="E1812" i="17"/>
  <c r="F1812" i="17"/>
  <c r="B1813" i="17"/>
  <c r="C1813" i="17"/>
  <c r="D1813" i="17"/>
  <c r="E1813" i="17"/>
  <c r="F1813" i="17"/>
  <c r="B1814" i="17"/>
  <c r="C1814" i="17"/>
  <c r="D1814" i="17"/>
  <c r="E1814" i="17"/>
  <c r="F1814" i="17"/>
  <c r="B1815" i="17"/>
  <c r="C1815" i="17"/>
  <c r="D1815" i="17"/>
  <c r="E1815" i="17"/>
  <c r="F1815" i="17"/>
  <c r="B1816" i="17"/>
  <c r="C1816" i="17"/>
  <c r="D1816" i="17"/>
  <c r="E1816" i="17"/>
  <c r="F1816" i="17"/>
  <c r="B1817" i="17"/>
  <c r="C1817" i="17"/>
  <c r="D1817" i="17"/>
  <c r="E1817" i="17"/>
  <c r="F1817" i="17"/>
  <c r="B1818" i="17"/>
  <c r="C1818" i="17"/>
  <c r="D1818" i="17"/>
  <c r="E1818" i="17"/>
  <c r="F1818" i="17"/>
  <c r="B1819" i="17"/>
  <c r="C1819" i="17"/>
  <c r="D1819" i="17"/>
  <c r="E1819" i="17"/>
  <c r="F1819" i="17"/>
  <c r="B1820" i="17"/>
  <c r="C1820" i="17"/>
  <c r="D1820" i="17"/>
  <c r="E1820" i="17"/>
  <c r="F1820" i="17"/>
  <c r="B1821" i="17"/>
  <c r="C1821" i="17"/>
  <c r="D1821" i="17"/>
  <c r="E1821" i="17"/>
  <c r="F1821" i="17"/>
  <c r="B1822" i="17"/>
  <c r="C1822" i="17"/>
  <c r="D1822" i="17"/>
  <c r="E1822" i="17"/>
  <c r="F1822" i="17"/>
  <c r="B1823" i="17"/>
  <c r="C1823" i="17"/>
  <c r="D1823" i="17"/>
  <c r="E1823" i="17"/>
  <c r="F1823" i="17"/>
  <c r="B1824" i="17"/>
  <c r="C1824" i="17"/>
  <c r="D1824" i="17"/>
  <c r="E1824" i="17"/>
  <c r="F1824" i="17"/>
  <c r="B1825" i="17"/>
  <c r="C1825" i="17"/>
  <c r="D1825" i="17"/>
  <c r="E1825" i="17"/>
  <c r="F1825" i="17"/>
  <c r="B1826" i="17"/>
  <c r="C1826" i="17"/>
  <c r="D1826" i="17"/>
  <c r="E1826" i="17"/>
  <c r="F1826" i="17"/>
  <c r="B1827" i="17"/>
  <c r="C1827" i="17"/>
  <c r="D1827" i="17"/>
  <c r="E1827" i="17"/>
  <c r="F1827" i="17"/>
  <c r="B1828" i="17"/>
  <c r="C1828" i="17"/>
  <c r="D1828" i="17"/>
  <c r="E1828" i="17"/>
  <c r="F1828" i="17"/>
  <c r="B1829" i="17"/>
  <c r="C1829" i="17"/>
  <c r="D1829" i="17"/>
  <c r="E1829" i="17"/>
  <c r="F1829" i="17"/>
  <c r="B1830" i="17"/>
  <c r="C1830" i="17"/>
  <c r="D1830" i="17"/>
  <c r="E1830" i="17"/>
  <c r="F1830" i="17"/>
  <c r="B1831" i="17"/>
  <c r="C1831" i="17"/>
  <c r="D1831" i="17"/>
  <c r="E1831" i="17"/>
  <c r="F1831" i="17"/>
  <c r="B1832" i="17"/>
  <c r="C1832" i="17"/>
  <c r="D1832" i="17"/>
  <c r="E1832" i="17"/>
  <c r="F1832" i="17"/>
  <c r="B1833" i="17"/>
  <c r="C1833" i="17"/>
  <c r="D1833" i="17"/>
  <c r="E1833" i="17"/>
  <c r="F1833" i="17"/>
  <c r="B1834" i="17"/>
  <c r="C1834" i="17"/>
  <c r="D1834" i="17"/>
  <c r="E1834" i="17"/>
  <c r="F1834" i="17"/>
  <c r="B1723" i="17"/>
  <c r="C1723" i="17"/>
  <c r="D1723" i="17"/>
  <c r="E1723" i="17"/>
  <c r="F1723" i="17"/>
  <c r="B1724" i="17"/>
  <c r="C1724" i="17"/>
  <c r="D1724" i="17"/>
  <c r="E1724" i="17"/>
  <c r="F1724" i="17"/>
  <c r="B1725" i="17"/>
  <c r="C1725" i="17"/>
  <c r="D1725" i="17"/>
  <c r="E1725" i="17"/>
  <c r="F1725" i="17"/>
  <c r="B1726" i="17"/>
  <c r="C1726" i="17"/>
  <c r="D1726" i="17"/>
  <c r="E1726" i="17"/>
  <c r="F1726" i="17"/>
  <c r="B1727" i="17"/>
  <c r="C1727" i="17"/>
  <c r="D1727" i="17"/>
  <c r="E1727" i="17"/>
  <c r="F1727" i="17"/>
  <c r="B1728" i="17"/>
  <c r="C1728" i="17"/>
  <c r="D1728" i="17"/>
  <c r="E1728" i="17"/>
  <c r="F1728" i="17"/>
  <c r="B1729" i="17"/>
  <c r="C1729" i="17"/>
  <c r="D1729" i="17"/>
  <c r="E1729" i="17"/>
  <c r="F1729" i="17"/>
  <c r="B1730" i="17"/>
  <c r="C1730" i="17"/>
  <c r="D1730" i="17"/>
  <c r="E1730" i="17"/>
  <c r="F1730" i="17"/>
  <c r="B1731" i="17"/>
  <c r="C1731" i="17"/>
  <c r="D1731" i="17"/>
  <c r="E1731" i="17"/>
  <c r="F1731" i="17"/>
  <c r="B1732" i="17"/>
  <c r="C1732" i="17"/>
  <c r="D1732" i="17"/>
  <c r="E1732" i="17"/>
  <c r="F1732" i="17"/>
  <c r="B1733" i="17"/>
  <c r="C1733" i="17"/>
  <c r="D1733" i="17"/>
  <c r="E1733" i="17"/>
  <c r="F1733" i="17"/>
  <c r="B1734" i="17"/>
  <c r="C1734" i="17"/>
  <c r="D1734" i="17"/>
  <c r="E1734" i="17"/>
  <c r="F1734" i="17"/>
  <c r="B1735" i="17"/>
  <c r="C1735" i="17"/>
  <c r="D1735" i="17"/>
  <c r="E1735" i="17"/>
  <c r="F1735" i="17"/>
  <c r="B1736" i="17"/>
  <c r="C1736" i="17"/>
  <c r="D1736" i="17"/>
  <c r="E1736" i="17"/>
  <c r="F1736" i="17"/>
  <c r="B1737" i="17"/>
  <c r="C1737" i="17"/>
  <c r="D1737" i="17"/>
  <c r="E1737" i="17"/>
  <c r="F1737" i="17"/>
  <c r="B1738" i="17"/>
  <c r="C1738" i="17"/>
  <c r="D1738" i="17"/>
  <c r="E1738" i="17"/>
  <c r="F1738" i="17"/>
  <c r="B1739" i="17"/>
  <c r="C1739" i="17"/>
  <c r="D1739" i="17"/>
  <c r="E1739" i="17"/>
  <c r="F1739" i="17"/>
  <c r="B1740" i="17"/>
  <c r="C1740" i="17"/>
  <c r="D1740" i="17"/>
  <c r="E1740" i="17"/>
  <c r="F1740" i="17"/>
  <c r="B1741" i="17"/>
  <c r="C1741" i="17"/>
  <c r="D1741" i="17"/>
  <c r="E1741" i="17"/>
  <c r="F1741" i="17"/>
  <c r="B1742" i="17"/>
  <c r="C1742" i="17"/>
  <c r="D1742" i="17"/>
  <c r="E1742" i="17"/>
  <c r="F1742" i="17"/>
  <c r="B1743" i="17"/>
  <c r="C1743" i="17"/>
  <c r="D1743" i="17"/>
  <c r="E1743" i="17"/>
  <c r="F1743" i="17"/>
  <c r="B1744" i="17"/>
  <c r="C1744" i="17"/>
  <c r="D1744" i="17"/>
  <c r="E1744" i="17"/>
  <c r="F1744" i="17"/>
  <c r="B1745" i="17"/>
  <c r="C1745" i="17"/>
  <c r="D1745" i="17"/>
  <c r="E1745" i="17"/>
  <c r="F1745" i="17"/>
  <c r="B1746" i="17"/>
  <c r="C1746" i="17"/>
  <c r="D1746" i="17"/>
  <c r="E1746" i="17"/>
  <c r="F1746" i="17"/>
  <c r="B1747" i="17"/>
  <c r="C1747" i="17"/>
  <c r="D1747" i="17"/>
  <c r="E1747" i="17"/>
  <c r="F1747" i="17"/>
  <c r="B1748" i="17"/>
  <c r="C1748" i="17"/>
  <c r="D1748" i="17"/>
  <c r="E1748" i="17"/>
  <c r="F1748" i="17"/>
  <c r="B1749" i="17"/>
  <c r="C1749" i="17"/>
  <c r="D1749" i="17"/>
  <c r="E1749" i="17"/>
  <c r="F1749" i="17"/>
  <c r="B1750" i="17"/>
  <c r="C1750" i="17"/>
  <c r="D1750" i="17"/>
  <c r="E1750" i="17"/>
  <c r="F1750" i="17"/>
  <c r="B1751" i="17"/>
  <c r="C1751" i="17"/>
  <c r="D1751" i="17"/>
  <c r="E1751" i="17"/>
  <c r="F1751" i="17"/>
  <c r="B1752" i="17"/>
  <c r="C1752" i="17"/>
  <c r="D1752" i="17"/>
  <c r="E1752" i="17"/>
  <c r="F1752" i="17"/>
  <c r="B1753" i="17"/>
  <c r="C1753" i="17"/>
  <c r="D1753" i="17"/>
  <c r="E1753" i="17"/>
  <c r="F1753" i="17"/>
  <c r="B1754" i="17"/>
  <c r="C1754" i="17"/>
  <c r="D1754" i="17"/>
  <c r="E1754" i="17"/>
  <c r="F1754" i="17"/>
  <c r="B1755" i="17"/>
  <c r="C1755" i="17"/>
  <c r="D1755" i="17"/>
  <c r="E1755" i="17"/>
  <c r="F1755" i="17"/>
  <c r="B1756" i="17"/>
  <c r="C1756" i="17"/>
  <c r="D1756" i="17"/>
  <c r="E1756" i="17"/>
  <c r="F1756" i="17"/>
  <c r="B1757" i="17"/>
  <c r="C1757" i="17"/>
  <c r="D1757" i="17"/>
  <c r="E1757" i="17"/>
  <c r="F1757" i="17"/>
  <c r="B1758" i="17"/>
  <c r="C1758" i="17"/>
  <c r="D1758" i="17"/>
  <c r="E1758" i="17"/>
  <c r="F1758" i="17"/>
  <c r="B1759" i="17"/>
  <c r="C1759" i="17"/>
  <c r="D1759" i="17"/>
  <c r="E1759" i="17"/>
  <c r="F1759" i="17"/>
  <c r="B1760" i="17"/>
  <c r="C1760" i="17"/>
  <c r="D1760" i="17"/>
  <c r="E1760" i="17"/>
  <c r="F1760" i="17"/>
  <c r="B1761" i="17"/>
  <c r="C1761" i="17"/>
  <c r="D1761" i="17"/>
  <c r="E1761" i="17"/>
  <c r="F1761" i="17"/>
  <c r="B1762" i="17"/>
  <c r="C1762" i="17"/>
  <c r="D1762" i="17"/>
  <c r="E1762" i="17"/>
  <c r="F1762" i="17"/>
  <c r="B1763" i="17"/>
  <c r="C1763" i="17"/>
  <c r="D1763" i="17"/>
  <c r="E1763" i="17"/>
  <c r="F1763" i="17"/>
  <c r="B1764" i="17"/>
  <c r="C1764" i="17"/>
  <c r="D1764" i="17"/>
  <c r="E1764" i="17"/>
  <c r="F1764" i="17"/>
  <c r="B1765" i="17"/>
  <c r="C1765" i="17"/>
  <c r="D1765" i="17"/>
  <c r="E1765" i="17"/>
  <c r="F1765" i="17"/>
  <c r="B1766" i="17"/>
  <c r="C1766" i="17"/>
  <c r="D1766" i="17"/>
  <c r="E1766" i="17"/>
  <c r="F1766" i="17"/>
  <c r="B1767" i="17"/>
  <c r="C1767" i="17"/>
  <c r="D1767" i="17"/>
  <c r="E1767" i="17"/>
  <c r="F1767" i="17"/>
  <c r="B1768" i="17"/>
  <c r="C1768" i="17"/>
  <c r="D1768" i="17"/>
  <c r="E1768" i="17"/>
  <c r="F1768" i="17"/>
  <c r="B1769" i="17"/>
  <c r="C1769" i="17"/>
  <c r="D1769" i="17"/>
  <c r="E1769" i="17"/>
  <c r="F1769" i="17"/>
  <c r="B1770" i="17"/>
  <c r="C1770" i="17"/>
  <c r="D1770" i="17"/>
  <c r="E1770" i="17"/>
  <c r="F1770" i="17"/>
  <c r="B1771" i="17"/>
  <c r="C1771" i="17"/>
  <c r="D1771" i="17"/>
  <c r="E1771" i="17"/>
  <c r="F1771" i="17"/>
  <c r="B1772" i="17"/>
  <c r="C1772" i="17"/>
  <c r="D1772" i="17"/>
  <c r="E1772" i="17"/>
  <c r="F1772" i="17"/>
  <c r="B1773" i="17"/>
  <c r="C1773" i="17"/>
  <c r="D1773" i="17"/>
  <c r="E1773" i="17"/>
  <c r="F1773" i="17"/>
  <c r="B1664" i="17"/>
  <c r="C1664" i="17"/>
  <c r="D1664" i="17"/>
  <c r="E1664" i="17"/>
  <c r="F1664" i="17"/>
  <c r="B1665" i="17"/>
  <c r="C1665" i="17"/>
  <c r="D1665" i="17"/>
  <c r="E1665" i="17"/>
  <c r="F1665" i="17"/>
  <c r="B1666" i="17"/>
  <c r="C1666" i="17"/>
  <c r="D1666" i="17"/>
  <c r="E1666" i="17"/>
  <c r="F1666" i="17"/>
  <c r="B1667" i="17"/>
  <c r="C1667" i="17"/>
  <c r="D1667" i="17"/>
  <c r="E1667" i="17"/>
  <c r="F1667" i="17"/>
  <c r="B1668" i="17"/>
  <c r="C1668" i="17"/>
  <c r="D1668" i="17"/>
  <c r="E1668" i="17"/>
  <c r="F1668" i="17"/>
  <c r="B1669" i="17"/>
  <c r="C1669" i="17"/>
  <c r="D1669" i="17"/>
  <c r="E1669" i="17"/>
  <c r="F1669" i="17"/>
  <c r="B1670" i="17"/>
  <c r="C1670" i="17"/>
  <c r="D1670" i="17"/>
  <c r="E1670" i="17"/>
  <c r="F1670" i="17"/>
  <c r="B1671" i="17"/>
  <c r="C1671" i="17"/>
  <c r="D1671" i="17"/>
  <c r="E1671" i="17"/>
  <c r="F1671" i="17"/>
  <c r="B1672" i="17"/>
  <c r="C1672" i="17"/>
  <c r="D1672" i="17"/>
  <c r="E1672" i="17"/>
  <c r="F1672" i="17"/>
  <c r="B1673" i="17"/>
  <c r="C1673" i="17"/>
  <c r="D1673" i="17"/>
  <c r="E1673" i="17"/>
  <c r="F1673" i="17"/>
  <c r="B1674" i="17"/>
  <c r="C1674" i="17"/>
  <c r="D1674" i="17"/>
  <c r="E1674" i="17"/>
  <c r="F1674" i="17"/>
  <c r="B1675" i="17"/>
  <c r="C1675" i="17"/>
  <c r="D1675" i="17"/>
  <c r="E1675" i="17"/>
  <c r="F1675" i="17"/>
  <c r="B1676" i="17"/>
  <c r="C1676" i="17"/>
  <c r="D1676" i="17"/>
  <c r="E1676" i="17"/>
  <c r="F1676" i="17"/>
  <c r="B1677" i="17"/>
  <c r="C1677" i="17"/>
  <c r="D1677" i="17"/>
  <c r="E1677" i="17"/>
  <c r="F1677" i="17"/>
  <c r="B1678" i="17"/>
  <c r="C1678" i="17"/>
  <c r="D1678" i="17"/>
  <c r="E1678" i="17"/>
  <c r="F1678" i="17"/>
  <c r="B1679" i="17"/>
  <c r="C1679" i="17"/>
  <c r="D1679" i="17"/>
  <c r="E1679" i="17"/>
  <c r="F1679" i="17"/>
  <c r="B1680" i="17"/>
  <c r="C1680" i="17"/>
  <c r="D1680" i="17"/>
  <c r="E1680" i="17"/>
  <c r="F1680" i="17"/>
  <c r="B1681" i="17"/>
  <c r="C1681" i="17"/>
  <c r="D1681" i="17"/>
  <c r="E1681" i="17"/>
  <c r="F1681" i="17"/>
  <c r="B1682" i="17"/>
  <c r="C1682" i="17"/>
  <c r="D1682" i="17"/>
  <c r="E1682" i="17"/>
  <c r="F1682" i="17"/>
  <c r="B1683" i="17"/>
  <c r="C1683" i="17"/>
  <c r="D1683" i="17"/>
  <c r="E1683" i="17"/>
  <c r="F1683" i="17"/>
  <c r="B1684" i="17"/>
  <c r="C1684" i="17"/>
  <c r="D1684" i="17"/>
  <c r="E1684" i="17"/>
  <c r="F1684" i="17"/>
  <c r="B1685" i="17"/>
  <c r="C1685" i="17"/>
  <c r="D1685" i="17"/>
  <c r="E1685" i="17"/>
  <c r="F1685" i="17"/>
  <c r="B1686" i="17"/>
  <c r="C1686" i="17"/>
  <c r="D1686" i="17"/>
  <c r="E1686" i="17"/>
  <c r="F1686" i="17"/>
  <c r="B1687" i="17"/>
  <c r="C1687" i="17"/>
  <c r="D1687" i="17"/>
  <c r="E1687" i="17"/>
  <c r="F1687" i="17"/>
  <c r="B1688" i="17"/>
  <c r="C1688" i="17"/>
  <c r="D1688" i="17"/>
  <c r="E1688" i="17"/>
  <c r="F1688" i="17"/>
  <c r="B1689" i="17"/>
  <c r="C1689" i="17"/>
  <c r="D1689" i="17"/>
  <c r="E1689" i="17"/>
  <c r="F1689" i="17"/>
  <c r="B1690" i="17"/>
  <c r="C1690" i="17"/>
  <c r="D1690" i="17"/>
  <c r="E1690" i="17"/>
  <c r="F1690" i="17"/>
  <c r="B1691" i="17"/>
  <c r="C1691" i="17"/>
  <c r="D1691" i="17"/>
  <c r="E1691" i="17"/>
  <c r="F1691" i="17"/>
  <c r="B1692" i="17"/>
  <c r="C1692" i="17"/>
  <c r="D1692" i="17"/>
  <c r="E1692" i="17"/>
  <c r="F1692" i="17"/>
  <c r="B1693" i="17"/>
  <c r="C1693" i="17"/>
  <c r="D1693" i="17"/>
  <c r="E1693" i="17"/>
  <c r="F1693" i="17"/>
  <c r="B1694" i="17"/>
  <c r="C1694" i="17"/>
  <c r="D1694" i="17"/>
  <c r="E1694" i="17"/>
  <c r="F1694" i="17"/>
  <c r="B1695" i="17"/>
  <c r="C1695" i="17"/>
  <c r="D1695" i="17"/>
  <c r="E1695" i="17"/>
  <c r="F1695" i="17"/>
  <c r="B1696" i="17"/>
  <c r="C1696" i="17"/>
  <c r="D1696" i="17"/>
  <c r="E1696" i="17"/>
  <c r="F1696" i="17"/>
  <c r="B1697" i="17"/>
  <c r="C1697" i="17"/>
  <c r="D1697" i="17"/>
  <c r="E1697" i="17"/>
  <c r="F1697" i="17"/>
  <c r="B1698" i="17"/>
  <c r="C1698" i="17"/>
  <c r="D1698" i="17"/>
  <c r="E1698" i="17"/>
  <c r="F1698" i="17"/>
  <c r="B1699" i="17"/>
  <c r="C1699" i="17"/>
  <c r="D1699" i="17"/>
  <c r="E1699" i="17"/>
  <c r="F1699" i="17"/>
  <c r="B1700" i="17"/>
  <c r="C1700" i="17"/>
  <c r="D1700" i="17"/>
  <c r="E1700" i="17"/>
  <c r="F1700" i="17"/>
  <c r="B1701" i="17"/>
  <c r="C1701" i="17"/>
  <c r="D1701" i="17"/>
  <c r="E1701" i="17"/>
  <c r="F1701" i="17"/>
  <c r="B1702" i="17"/>
  <c r="C1702" i="17"/>
  <c r="D1702" i="17"/>
  <c r="E1702" i="17"/>
  <c r="F1702" i="17"/>
  <c r="B1703" i="17"/>
  <c r="C1703" i="17"/>
  <c r="D1703" i="17"/>
  <c r="E1703" i="17"/>
  <c r="F1703" i="17"/>
  <c r="B1704" i="17"/>
  <c r="C1704" i="17"/>
  <c r="D1704" i="17"/>
  <c r="E1704" i="17"/>
  <c r="F1704" i="17"/>
  <c r="B1705" i="17"/>
  <c r="C1705" i="17"/>
  <c r="D1705" i="17"/>
  <c r="E1705" i="17"/>
  <c r="F1705" i="17"/>
  <c r="B1706" i="17"/>
  <c r="C1706" i="17"/>
  <c r="D1706" i="17"/>
  <c r="E1706" i="17"/>
  <c r="F1706" i="17"/>
  <c r="B1707" i="17"/>
  <c r="C1707" i="17"/>
  <c r="D1707" i="17"/>
  <c r="E1707" i="17"/>
  <c r="F1707" i="17"/>
  <c r="B1708" i="17"/>
  <c r="C1708" i="17"/>
  <c r="D1708" i="17"/>
  <c r="E1708" i="17"/>
  <c r="F1708" i="17"/>
  <c r="B1709" i="17"/>
  <c r="C1709" i="17"/>
  <c r="D1709" i="17"/>
  <c r="E1709" i="17"/>
  <c r="F1709" i="17"/>
  <c r="B1710" i="17"/>
  <c r="C1710" i="17"/>
  <c r="D1710" i="17"/>
  <c r="E1710" i="17"/>
  <c r="F1710" i="17"/>
  <c r="B1711" i="17"/>
  <c r="C1711" i="17"/>
  <c r="D1711" i="17"/>
  <c r="E1711" i="17"/>
  <c r="F1711" i="17"/>
  <c r="B1712" i="17"/>
  <c r="C1712" i="17"/>
  <c r="D1712" i="17"/>
  <c r="E1712" i="17"/>
  <c r="F1712" i="17"/>
  <c r="B1713" i="17"/>
  <c r="C1713" i="17"/>
  <c r="D1713" i="17"/>
  <c r="E1713" i="17"/>
  <c r="F1713" i="17"/>
  <c r="B1714" i="17"/>
  <c r="C1714" i="17"/>
  <c r="D1714" i="17"/>
  <c r="E1714" i="17"/>
  <c r="F1714" i="17"/>
  <c r="B1715" i="17"/>
  <c r="C1715" i="17"/>
  <c r="D1715" i="17"/>
  <c r="E1715" i="17"/>
  <c r="F1715" i="17"/>
  <c r="B1716" i="17"/>
  <c r="C1716" i="17"/>
  <c r="D1716" i="17"/>
  <c r="E1716" i="17"/>
  <c r="F1716" i="17"/>
  <c r="B1717" i="17"/>
  <c r="C1717" i="17"/>
  <c r="D1717" i="17"/>
  <c r="E1717" i="17"/>
  <c r="F1717" i="17"/>
  <c r="B1718" i="17"/>
  <c r="C1718" i="17"/>
  <c r="D1718" i="17"/>
  <c r="E1718" i="17"/>
  <c r="F1718" i="17"/>
  <c r="B1719" i="17"/>
  <c r="C1719" i="17"/>
  <c r="D1719" i="17"/>
  <c r="E1719" i="17"/>
  <c r="F1719" i="17"/>
  <c r="B1720" i="17"/>
  <c r="C1720" i="17"/>
  <c r="D1720" i="17"/>
  <c r="E1720" i="17"/>
  <c r="F1720" i="17"/>
  <c r="B1721" i="17"/>
  <c r="C1721" i="17"/>
  <c r="D1721" i="17"/>
  <c r="E1721" i="17"/>
  <c r="F1721" i="17"/>
  <c r="B1722" i="17"/>
  <c r="C1722" i="17"/>
  <c r="D1722" i="17"/>
  <c r="E1722" i="17"/>
  <c r="F1722" i="17"/>
  <c r="B207" i="9"/>
  <c r="C207" i="9"/>
  <c r="D207" i="9"/>
  <c r="E207" i="9"/>
  <c r="B208" i="9"/>
  <c r="C208" i="9"/>
  <c r="D208" i="9"/>
  <c r="E208" i="9"/>
  <c r="B209" i="9"/>
  <c r="C209" i="9"/>
  <c r="D209" i="9"/>
  <c r="E209" i="9"/>
  <c r="B210" i="9"/>
  <c r="C210" i="9"/>
  <c r="D210" i="9"/>
  <c r="E210" i="9"/>
  <c r="B211" i="9"/>
  <c r="C211" i="9"/>
  <c r="D211" i="9"/>
  <c r="E211" i="9"/>
  <c r="B212" i="9"/>
  <c r="C212" i="9"/>
  <c r="D212" i="9"/>
  <c r="E212" i="9"/>
  <c r="B1574" i="17"/>
  <c r="C1574" i="17"/>
  <c r="D1574" i="17"/>
  <c r="E1574" i="17"/>
  <c r="F1574" i="17"/>
  <c r="B1575" i="17"/>
  <c r="C1575" i="17"/>
  <c r="D1575" i="17"/>
  <c r="E1575" i="17"/>
  <c r="F1575" i="17"/>
  <c r="B1576" i="17"/>
  <c r="C1576" i="17"/>
  <c r="D1576" i="17"/>
  <c r="E1576" i="17"/>
  <c r="F1576" i="17"/>
  <c r="B1577" i="17"/>
  <c r="C1577" i="17"/>
  <c r="D1577" i="17"/>
  <c r="E1577" i="17"/>
  <c r="F1577" i="17"/>
  <c r="B1578" i="17"/>
  <c r="C1578" i="17"/>
  <c r="D1578" i="17"/>
  <c r="E1578" i="17"/>
  <c r="F1578" i="17"/>
  <c r="B1579" i="17"/>
  <c r="C1579" i="17"/>
  <c r="D1579" i="17"/>
  <c r="E1579" i="17"/>
  <c r="F1579" i="17"/>
  <c r="B1580" i="17"/>
  <c r="C1580" i="17"/>
  <c r="D1580" i="17"/>
  <c r="E1580" i="17"/>
  <c r="F1580" i="17"/>
  <c r="B1581" i="17"/>
  <c r="C1581" i="17"/>
  <c r="D1581" i="17"/>
  <c r="E1581" i="17"/>
  <c r="F1581" i="17"/>
  <c r="B1582" i="17"/>
  <c r="C1582" i="17"/>
  <c r="D1582" i="17"/>
  <c r="E1582" i="17"/>
  <c r="F1582" i="17"/>
  <c r="B1583" i="17"/>
  <c r="C1583" i="17"/>
  <c r="D1583" i="17"/>
  <c r="E1583" i="17"/>
  <c r="F1583" i="17"/>
  <c r="B1584" i="17"/>
  <c r="C1584" i="17"/>
  <c r="D1584" i="17"/>
  <c r="E1584" i="17"/>
  <c r="F1584" i="17"/>
  <c r="B1585" i="17"/>
  <c r="C1585" i="17"/>
  <c r="D1585" i="17"/>
  <c r="E1585" i="17"/>
  <c r="F1585" i="17"/>
  <c r="B1586" i="17"/>
  <c r="C1586" i="17"/>
  <c r="D1586" i="17"/>
  <c r="E1586" i="17"/>
  <c r="F1586" i="17"/>
  <c r="B1587" i="17"/>
  <c r="C1587" i="17"/>
  <c r="D1587" i="17"/>
  <c r="E1587" i="17"/>
  <c r="F1587" i="17"/>
  <c r="B1588" i="17"/>
  <c r="C1588" i="17"/>
  <c r="D1588" i="17"/>
  <c r="E1588" i="17"/>
  <c r="F1588" i="17"/>
  <c r="B1589" i="17"/>
  <c r="C1589" i="17"/>
  <c r="D1589" i="17"/>
  <c r="E1589" i="17"/>
  <c r="F1589" i="17"/>
  <c r="B1590" i="17"/>
  <c r="C1590" i="17"/>
  <c r="D1590" i="17"/>
  <c r="E1590" i="17"/>
  <c r="F1590" i="17"/>
  <c r="B1591" i="17"/>
  <c r="C1591" i="17"/>
  <c r="D1591" i="17"/>
  <c r="E1591" i="17"/>
  <c r="F1591" i="17"/>
  <c r="B1592" i="17"/>
  <c r="C1592" i="17"/>
  <c r="D1592" i="17"/>
  <c r="E1592" i="17"/>
  <c r="F1592" i="17"/>
  <c r="B1593" i="17"/>
  <c r="C1593" i="17"/>
  <c r="D1593" i="17"/>
  <c r="E1593" i="17"/>
  <c r="F1593" i="17"/>
  <c r="B1594" i="17"/>
  <c r="C1594" i="17"/>
  <c r="D1594" i="17"/>
  <c r="E1594" i="17"/>
  <c r="F1594" i="17"/>
  <c r="B1595" i="17"/>
  <c r="C1595" i="17"/>
  <c r="D1595" i="17"/>
  <c r="E1595" i="17"/>
  <c r="F1595" i="17"/>
  <c r="B1596" i="17"/>
  <c r="C1596" i="17"/>
  <c r="D1596" i="17"/>
  <c r="E1596" i="17"/>
  <c r="F1596" i="17"/>
  <c r="B1597" i="17"/>
  <c r="C1597" i="17"/>
  <c r="D1597" i="17"/>
  <c r="E1597" i="17"/>
  <c r="F1597" i="17"/>
  <c r="B1598" i="17"/>
  <c r="C1598" i="17"/>
  <c r="D1598" i="17"/>
  <c r="E1598" i="17"/>
  <c r="F1598" i="17"/>
  <c r="B1599" i="17"/>
  <c r="C1599" i="17"/>
  <c r="D1599" i="17"/>
  <c r="E1599" i="17"/>
  <c r="F1599" i="17"/>
  <c r="B1600" i="17"/>
  <c r="C1600" i="17"/>
  <c r="D1600" i="17"/>
  <c r="E1600" i="17"/>
  <c r="F1600" i="17"/>
  <c r="B1601" i="17"/>
  <c r="C1601" i="17"/>
  <c r="D1601" i="17"/>
  <c r="E1601" i="17"/>
  <c r="F1601" i="17"/>
  <c r="B1602" i="17"/>
  <c r="C1602" i="17"/>
  <c r="D1602" i="17"/>
  <c r="E1602" i="17"/>
  <c r="F1602" i="17"/>
  <c r="B1603" i="17"/>
  <c r="C1603" i="17"/>
  <c r="D1603" i="17"/>
  <c r="E1603" i="17"/>
  <c r="F1603" i="17"/>
  <c r="B1604" i="17"/>
  <c r="C1604" i="17"/>
  <c r="D1604" i="17"/>
  <c r="E1604" i="17"/>
  <c r="F1604" i="17"/>
  <c r="B1605" i="17"/>
  <c r="C1605" i="17"/>
  <c r="D1605" i="17"/>
  <c r="E1605" i="17"/>
  <c r="F1605" i="17"/>
  <c r="B1606" i="17"/>
  <c r="C1606" i="17"/>
  <c r="D1606" i="17"/>
  <c r="E1606" i="17"/>
  <c r="F1606" i="17"/>
  <c r="B1607" i="17"/>
  <c r="C1607" i="17"/>
  <c r="D1607" i="17"/>
  <c r="E1607" i="17"/>
  <c r="F1607" i="17"/>
  <c r="B1608" i="17"/>
  <c r="C1608" i="17"/>
  <c r="D1608" i="17"/>
  <c r="E1608" i="17"/>
  <c r="F1608" i="17"/>
  <c r="B1609" i="17"/>
  <c r="C1609" i="17"/>
  <c r="D1609" i="17"/>
  <c r="E1609" i="17"/>
  <c r="F1609" i="17"/>
  <c r="B1610" i="17"/>
  <c r="C1610" i="17"/>
  <c r="D1610" i="17"/>
  <c r="E1610" i="17"/>
  <c r="F1610" i="17"/>
  <c r="B1611" i="17"/>
  <c r="C1611" i="17"/>
  <c r="D1611" i="17"/>
  <c r="E1611" i="17"/>
  <c r="F1611" i="17"/>
  <c r="B1612" i="17"/>
  <c r="C1612" i="17"/>
  <c r="D1612" i="17"/>
  <c r="E1612" i="17"/>
  <c r="F1612" i="17"/>
  <c r="B1613" i="17"/>
  <c r="C1613" i="17"/>
  <c r="D1613" i="17"/>
  <c r="E1613" i="17"/>
  <c r="F1613" i="17"/>
  <c r="B1614" i="17"/>
  <c r="C1614" i="17"/>
  <c r="D1614" i="17"/>
  <c r="E1614" i="17"/>
  <c r="F1614" i="17"/>
  <c r="B1615" i="17"/>
  <c r="C1615" i="17"/>
  <c r="D1615" i="17"/>
  <c r="E1615" i="17"/>
  <c r="F1615" i="17"/>
  <c r="B1616" i="17"/>
  <c r="C1616" i="17"/>
  <c r="D1616" i="17"/>
  <c r="E1616" i="17"/>
  <c r="F1616" i="17"/>
  <c r="B1617" i="17"/>
  <c r="C1617" i="17"/>
  <c r="D1617" i="17"/>
  <c r="E1617" i="17"/>
  <c r="F1617" i="17"/>
  <c r="B1618" i="17"/>
  <c r="C1618" i="17"/>
  <c r="D1618" i="17"/>
  <c r="E1618" i="17"/>
  <c r="F1618" i="17"/>
  <c r="B1619" i="17"/>
  <c r="C1619" i="17"/>
  <c r="D1619" i="17"/>
  <c r="E1619" i="17"/>
  <c r="F1619" i="17"/>
  <c r="B1620" i="17"/>
  <c r="C1620" i="17"/>
  <c r="D1620" i="17"/>
  <c r="E1620" i="17"/>
  <c r="F1620" i="17"/>
  <c r="B1621" i="17"/>
  <c r="C1621" i="17"/>
  <c r="D1621" i="17"/>
  <c r="E1621" i="17"/>
  <c r="F1621" i="17"/>
  <c r="B1622" i="17"/>
  <c r="C1622" i="17"/>
  <c r="D1622" i="17"/>
  <c r="E1622" i="17"/>
  <c r="F1622" i="17"/>
  <c r="B1623" i="17"/>
  <c r="C1623" i="17"/>
  <c r="D1623" i="17"/>
  <c r="E1623" i="17"/>
  <c r="F1623" i="17"/>
  <c r="B1624" i="17"/>
  <c r="C1624" i="17"/>
  <c r="D1624" i="17"/>
  <c r="E1624" i="17"/>
  <c r="F1624" i="17"/>
  <c r="B1625" i="17"/>
  <c r="C1625" i="17"/>
  <c r="D1625" i="17"/>
  <c r="E1625" i="17"/>
  <c r="F1625" i="17"/>
  <c r="B1626" i="17"/>
  <c r="C1626" i="17"/>
  <c r="D1626" i="17"/>
  <c r="E1626" i="17"/>
  <c r="F1626" i="17"/>
  <c r="B1627" i="17"/>
  <c r="C1627" i="17"/>
  <c r="D1627" i="17"/>
  <c r="E1627" i="17"/>
  <c r="F1627" i="17"/>
  <c r="B1628" i="17"/>
  <c r="C1628" i="17"/>
  <c r="D1628" i="17"/>
  <c r="E1628" i="17"/>
  <c r="F1628" i="17"/>
  <c r="B1629" i="17"/>
  <c r="C1629" i="17"/>
  <c r="D1629" i="17"/>
  <c r="E1629" i="17"/>
  <c r="F1629" i="17"/>
  <c r="B1630" i="17"/>
  <c r="C1630" i="17"/>
  <c r="D1630" i="17"/>
  <c r="E1630" i="17"/>
  <c r="F1630" i="17"/>
  <c r="B1631" i="17"/>
  <c r="C1631" i="17"/>
  <c r="D1631" i="17"/>
  <c r="E1631" i="17"/>
  <c r="F1631" i="17"/>
  <c r="B1632" i="17"/>
  <c r="C1632" i="17"/>
  <c r="D1632" i="17"/>
  <c r="E1632" i="17"/>
  <c r="F1632" i="17"/>
  <c r="B1633" i="17"/>
  <c r="C1633" i="17"/>
  <c r="D1633" i="17"/>
  <c r="E1633" i="17"/>
  <c r="F1633" i="17"/>
  <c r="B1634" i="17"/>
  <c r="C1634" i="17"/>
  <c r="D1634" i="17"/>
  <c r="E1634" i="17"/>
  <c r="F1634" i="17"/>
  <c r="B1635" i="17"/>
  <c r="C1635" i="17"/>
  <c r="D1635" i="17"/>
  <c r="E1635" i="17"/>
  <c r="F1635" i="17"/>
  <c r="B1636" i="17"/>
  <c r="C1636" i="17"/>
  <c r="D1636" i="17"/>
  <c r="E1636" i="17"/>
  <c r="F1636" i="17"/>
  <c r="B1637" i="17"/>
  <c r="C1637" i="17"/>
  <c r="D1637" i="17"/>
  <c r="E1637" i="17"/>
  <c r="F1637" i="17"/>
  <c r="B1638" i="17"/>
  <c r="C1638" i="17"/>
  <c r="D1638" i="17"/>
  <c r="E1638" i="17"/>
  <c r="F1638" i="17"/>
  <c r="B1639" i="17"/>
  <c r="C1639" i="17"/>
  <c r="D1639" i="17"/>
  <c r="E1639" i="17"/>
  <c r="F1639" i="17"/>
  <c r="B1640" i="17"/>
  <c r="C1640" i="17"/>
  <c r="D1640" i="17"/>
  <c r="E1640" i="17"/>
  <c r="F1640" i="17"/>
  <c r="B1641" i="17"/>
  <c r="C1641" i="17"/>
  <c r="D1641" i="17"/>
  <c r="E1641" i="17"/>
  <c r="F1641" i="17"/>
  <c r="B1642" i="17"/>
  <c r="C1642" i="17"/>
  <c r="D1642" i="17"/>
  <c r="E1642" i="17"/>
  <c r="F1642" i="17"/>
  <c r="B1643" i="17"/>
  <c r="C1643" i="17"/>
  <c r="D1643" i="17"/>
  <c r="E1643" i="17"/>
  <c r="F1643" i="17"/>
  <c r="B1644" i="17"/>
  <c r="C1644" i="17"/>
  <c r="D1644" i="17"/>
  <c r="E1644" i="17"/>
  <c r="F1644" i="17"/>
  <c r="B1645" i="17"/>
  <c r="C1645" i="17"/>
  <c r="D1645" i="17"/>
  <c r="E1645" i="17"/>
  <c r="F1645" i="17"/>
  <c r="B1646" i="17"/>
  <c r="C1646" i="17"/>
  <c r="D1646" i="17"/>
  <c r="E1646" i="17"/>
  <c r="F1646" i="17"/>
  <c r="B1647" i="17"/>
  <c r="C1647" i="17"/>
  <c r="D1647" i="17"/>
  <c r="E1647" i="17"/>
  <c r="F1647" i="17"/>
  <c r="B1648" i="17"/>
  <c r="C1648" i="17"/>
  <c r="D1648" i="17"/>
  <c r="E1648" i="17"/>
  <c r="F1648" i="17"/>
  <c r="B1649" i="17"/>
  <c r="C1649" i="17"/>
  <c r="D1649" i="17"/>
  <c r="E1649" i="17"/>
  <c r="F1649" i="17"/>
  <c r="B1650" i="17"/>
  <c r="C1650" i="17"/>
  <c r="D1650" i="17"/>
  <c r="E1650" i="17"/>
  <c r="F1650" i="17"/>
  <c r="B1651" i="17"/>
  <c r="C1651" i="17"/>
  <c r="D1651" i="17"/>
  <c r="E1651" i="17"/>
  <c r="F1651" i="17"/>
  <c r="B1652" i="17"/>
  <c r="C1652" i="17"/>
  <c r="D1652" i="17"/>
  <c r="E1652" i="17"/>
  <c r="F1652" i="17"/>
  <c r="B1653" i="17"/>
  <c r="C1653" i="17"/>
  <c r="D1653" i="17"/>
  <c r="E1653" i="17"/>
  <c r="F1653" i="17"/>
  <c r="B1654" i="17"/>
  <c r="C1654" i="17"/>
  <c r="D1654" i="17"/>
  <c r="E1654" i="17"/>
  <c r="F1654" i="17"/>
  <c r="B1655" i="17"/>
  <c r="C1655" i="17"/>
  <c r="D1655" i="17"/>
  <c r="E1655" i="17"/>
  <c r="F1655" i="17"/>
  <c r="B1656" i="17"/>
  <c r="C1656" i="17"/>
  <c r="D1656" i="17"/>
  <c r="E1656" i="17"/>
  <c r="F1656" i="17"/>
  <c r="B1657" i="17"/>
  <c r="C1657" i="17"/>
  <c r="D1657" i="17"/>
  <c r="E1657" i="17"/>
  <c r="F1657" i="17"/>
  <c r="B1658" i="17"/>
  <c r="C1658" i="17"/>
  <c r="D1658" i="17"/>
  <c r="E1658" i="17"/>
  <c r="F1658" i="17"/>
  <c r="B1659" i="17"/>
  <c r="C1659" i="17"/>
  <c r="D1659" i="17"/>
  <c r="E1659" i="17"/>
  <c r="F1659" i="17"/>
  <c r="B1660" i="17"/>
  <c r="C1660" i="17"/>
  <c r="D1660" i="17"/>
  <c r="E1660" i="17"/>
  <c r="F1660" i="17"/>
  <c r="B1661" i="17"/>
  <c r="C1661" i="17"/>
  <c r="D1661" i="17"/>
  <c r="E1661" i="17"/>
  <c r="F1661" i="17"/>
  <c r="B1662" i="17"/>
  <c r="C1662" i="17"/>
  <c r="D1662" i="17"/>
  <c r="E1662" i="17"/>
  <c r="F1662" i="17"/>
  <c r="B1663" i="17"/>
  <c r="C1663" i="17"/>
  <c r="D1663" i="17"/>
  <c r="E1663" i="17"/>
  <c r="F1663" i="17"/>
  <c r="F205" i="9"/>
  <c r="G205" i="9" s="1"/>
  <c r="G204" i="9"/>
  <c r="F206" i="9"/>
  <c r="G206" i="9" s="1"/>
  <c r="B203" i="9"/>
  <c r="C203" i="9"/>
  <c r="D203" i="9"/>
  <c r="E203" i="9"/>
  <c r="B204" i="9"/>
  <c r="C204" i="9"/>
  <c r="D204" i="9"/>
  <c r="E204" i="9"/>
  <c r="B205" i="9"/>
  <c r="C205" i="9"/>
  <c r="D205" i="9"/>
  <c r="E205" i="9"/>
  <c r="B206" i="9"/>
  <c r="C206" i="9"/>
  <c r="D206" i="9"/>
  <c r="E206" i="9"/>
  <c r="B1532" i="17"/>
  <c r="C1532" i="17"/>
  <c r="D1532" i="17"/>
  <c r="E1532" i="17"/>
  <c r="F1532" i="17"/>
  <c r="B1533" i="17"/>
  <c r="C1533" i="17"/>
  <c r="D1533" i="17"/>
  <c r="E1533" i="17"/>
  <c r="F1533" i="17"/>
  <c r="B1534" i="17"/>
  <c r="C1534" i="17"/>
  <c r="D1534" i="17"/>
  <c r="E1534" i="17"/>
  <c r="F1534" i="17"/>
  <c r="B1535" i="17"/>
  <c r="C1535" i="17"/>
  <c r="D1535" i="17"/>
  <c r="E1535" i="17"/>
  <c r="F1535" i="17"/>
  <c r="B1536" i="17"/>
  <c r="C1536" i="17"/>
  <c r="D1536" i="17"/>
  <c r="E1536" i="17"/>
  <c r="F1536" i="17"/>
  <c r="B1537" i="17"/>
  <c r="C1537" i="17"/>
  <c r="D1537" i="17"/>
  <c r="E1537" i="17"/>
  <c r="F1537" i="17"/>
  <c r="B1538" i="17"/>
  <c r="C1538" i="17"/>
  <c r="D1538" i="17"/>
  <c r="E1538" i="17"/>
  <c r="F1538" i="17"/>
  <c r="B1539" i="17"/>
  <c r="C1539" i="17"/>
  <c r="D1539" i="17"/>
  <c r="E1539" i="17"/>
  <c r="F1539" i="17"/>
  <c r="B1540" i="17"/>
  <c r="C1540" i="17"/>
  <c r="D1540" i="17"/>
  <c r="E1540" i="17"/>
  <c r="F1540" i="17"/>
  <c r="B1541" i="17"/>
  <c r="C1541" i="17"/>
  <c r="D1541" i="17"/>
  <c r="E1541" i="17"/>
  <c r="F1541" i="17"/>
  <c r="B1542" i="17"/>
  <c r="C1542" i="17"/>
  <c r="D1542" i="17"/>
  <c r="E1542" i="17"/>
  <c r="F1542" i="17"/>
  <c r="B1543" i="17"/>
  <c r="C1543" i="17"/>
  <c r="D1543" i="17"/>
  <c r="E1543" i="17"/>
  <c r="F1543" i="17"/>
  <c r="B1544" i="17"/>
  <c r="C1544" i="17"/>
  <c r="D1544" i="17"/>
  <c r="E1544" i="17"/>
  <c r="F1544" i="17"/>
  <c r="B1545" i="17"/>
  <c r="C1545" i="17"/>
  <c r="D1545" i="17"/>
  <c r="E1545" i="17"/>
  <c r="F1545" i="17"/>
  <c r="B1546" i="17"/>
  <c r="C1546" i="17"/>
  <c r="D1546" i="17"/>
  <c r="E1546" i="17"/>
  <c r="F1546" i="17"/>
  <c r="B1547" i="17"/>
  <c r="C1547" i="17"/>
  <c r="D1547" i="17"/>
  <c r="E1547" i="17"/>
  <c r="F1547" i="17"/>
  <c r="B1548" i="17"/>
  <c r="C1548" i="17"/>
  <c r="D1548" i="17"/>
  <c r="E1548" i="17"/>
  <c r="F1548" i="17"/>
  <c r="B1549" i="17"/>
  <c r="C1549" i="17"/>
  <c r="D1549" i="17"/>
  <c r="E1549" i="17"/>
  <c r="F1549" i="17"/>
  <c r="B1550" i="17"/>
  <c r="C1550" i="17"/>
  <c r="D1550" i="17"/>
  <c r="E1550" i="17"/>
  <c r="F1550" i="17"/>
  <c r="B1551" i="17"/>
  <c r="C1551" i="17"/>
  <c r="D1551" i="17"/>
  <c r="E1551" i="17"/>
  <c r="F1551" i="17"/>
  <c r="B1552" i="17"/>
  <c r="C1552" i="17"/>
  <c r="D1552" i="17"/>
  <c r="E1552" i="17"/>
  <c r="F1552" i="17"/>
  <c r="B1553" i="17"/>
  <c r="C1553" i="17"/>
  <c r="D1553" i="17"/>
  <c r="E1553" i="17"/>
  <c r="F1553" i="17"/>
  <c r="B1554" i="17"/>
  <c r="C1554" i="17"/>
  <c r="D1554" i="17"/>
  <c r="E1554" i="17"/>
  <c r="F1554" i="17"/>
  <c r="B1555" i="17"/>
  <c r="C1555" i="17"/>
  <c r="D1555" i="17"/>
  <c r="E1555" i="17"/>
  <c r="F1555" i="17"/>
  <c r="B1556" i="17"/>
  <c r="C1556" i="17"/>
  <c r="D1556" i="17"/>
  <c r="E1556" i="17"/>
  <c r="F1556" i="17"/>
  <c r="B1557" i="17"/>
  <c r="C1557" i="17"/>
  <c r="D1557" i="17"/>
  <c r="E1557" i="17"/>
  <c r="F1557" i="17"/>
  <c r="B1558" i="17"/>
  <c r="C1558" i="17"/>
  <c r="D1558" i="17"/>
  <c r="E1558" i="17"/>
  <c r="F1558" i="17"/>
  <c r="B1559" i="17"/>
  <c r="C1559" i="17"/>
  <c r="D1559" i="17"/>
  <c r="E1559" i="17"/>
  <c r="F1559" i="17"/>
  <c r="B1560" i="17"/>
  <c r="C1560" i="17"/>
  <c r="D1560" i="17"/>
  <c r="E1560" i="17"/>
  <c r="F1560" i="17"/>
  <c r="B1561" i="17"/>
  <c r="C1561" i="17"/>
  <c r="D1561" i="17"/>
  <c r="E1561" i="17"/>
  <c r="F1561" i="17"/>
  <c r="B1562" i="17"/>
  <c r="C1562" i="17"/>
  <c r="D1562" i="17"/>
  <c r="E1562" i="17"/>
  <c r="F1562" i="17"/>
  <c r="B1563" i="17"/>
  <c r="C1563" i="17"/>
  <c r="D1563" i="17"/>
  <c r="E1563" i="17"/>
  <c r="F1563" i="17"/>
  <c r="B1564" i="17"/>
  <c r="C1564" i="17"/>
  <c r="D1564" i="17"/>
  <c r="E1564" i="17"/>
  <c r="F1564" i="17"/>
  <c r="B1565" i="17"/>
  <c r="C1565" i="17"/>
  <c r="D1565" i="17"/>
  <c r="E1565" i="17"/>
  <c r="F1565" i="17"/>
  <c r="B1566" i="17"/>
  <c r="C1566" i="17"/>
  <c r="D1566" i="17"/>
  <c r="E1566" i="17"/>
  <c r="F1566" i="17"/>
  <c r="B1567" i="17"/>
  <c r="C1567" i="17"/>
  <c r="D1567" i="17"/>
  <c r="E1567" i="17"/>
  <c r="F1567" i="17"/>
  <c r="B1568" i="17"/>
  <c r="C1568" i="17"/>
  <c r="D1568" i="17"/>
  <c r="E1568" i="17"/>
  <c r="F1568" i="17"/>
  <c r="B1569" i="17"/>
  <c r="C1569" i="17"/>
  <c r="D1569" i="17"/>
  <c r="E1569" i="17"/>
  <c r="F1569" i="17"/>
  <c r="B1570" i="17"/>
  <c r="C1570" i="17"/>
  <c r="D1570" i="17"/>
  <c r="E1570" i="17"/>
  <c r="F1570" i="17"/>
  <c r="B1571" i="17"/>
  <c r="C1571" i="17"/>
  <c r="D1571" i="17"/>
  <c r="E1571" i="17"/>
  <c r="F1571" i="17"/>
  <c r="B1572" i="17"/>
  <c r="C1572" i="17"/>
  <c r="D1572" i="17"/>
  <c r="E1572" i="17"/>
  <c r="F1572" i="17"/>
  <c r="B1573" i="17"/>
  <c r="C1573" i="17"/>
  <c r="D1573" i="17"/>
  <c r="E1573" i="17"/>
  <c r="F1573" i="17"/>
  <c r="D2029" i="17" l="1"/>
  <c r="D2032" i="17"/>
  <c r="C2032" i="17"/>
  <c r="F2032" i="17"/>
  <c r="E2032" i="17"/>
  <c r="E2029" i="17"/>
  <c r="B2028" i="17"/>
  <c r="A2039" i="17"/>
  <c r="C2033" i="17"/>
  <c r="E2031" i="17"/>
  <c r="B2030" i="17"/>
  <c r="D2028" i="17"/>
  <c r="A2038" i="17"/>
  <c r="B2033" i="17"/>
  <c r="F2029" i="17"/>
  <c r="C2028" i="17"/>
  <c r="A2037" i="17"/>
  <c r="C2031" i="17"/>
  <c r="A2036" i="17"/>
  <c r="F2033" i="17"/>
  <c r="E2030" i="17"/>
  <c r="A2035" i="17"/>
  <c r="E2033" i="17"/>
  <c r="D2030" i="17"/>
  <c r="F2028" i="17"/>
  <c r="B2031" i="17"/>
  <c r="F2030" i="17"/>
  <c r="C2029" i="17"/>
  <c r="A2034" i="17"/>
  <c r="D2033" i="17"/>
  <c r="F2031" i="17"/>
  <c r="C2030" i="17"/>
  <c r="E2028" i="17"/>
  <c r="B195" i="9"/>
  <c r="C195" i="9"/>
  <c r="D195" i="9"/>
  <c r="E195" i="9"/>
  <c r="B196" i="9"/>
  <c r="C196" i="9"/>
  <c r="D196" i="9"/>
  <c r="E196" i="9"/>
  <c r="B197" i="9"/>
  <c r="C197" i="9"/>
  <c r="D197" i="9"/>
  <c r="E197" i="9"/>
  <c r="B198" i="9"/>
  <c r="C198" i="9"/>
  <c r="D198" i="9"/>
  <c r="E198" i="9"/>
  <c r="B199" i="9"/>
  <c r="C199" i="9"/>
  <c r="D199" i="9"/>
  <c r="E199" i="9"/>
  <c r="B200" i="9"/>
  <c r="C200" i="9"/>
  <c r="D200" i="9"/>
  <c r="E200" i="9"/>
  <c r="B201" i="9"/>
  <c r="C201" i="9"/>
  <c r="D201" i="9"/>
  <c r="E201" i="9"/>
  <c r="B202" i="9"/>
  <c r="C202" i="9"/>
  <c r="D202" i="9"/>
  <c r="E202" i="9"/>
  <c r="B1473" i="17"/>
  <c r="C1473" i="17"/>
  <c r="D1473" i="17"/>
  <c r="E1473" i="17"/>
  <c r="F1473" i="17"/>
  <c r="B1474" i="17"/>
  <c r="C1474" i="17"/>
  <c r="D1474" i="17"/>
  <c r="E1474" i="17"/>
  <c r="F1474" i="17"/>
  <c r="B1475" i="17"/>
  <c r="C1475" i="17"/>
  <c r="D1475" i="17"/>
  <c r="E1475" i="17"/>
  <c r="F1475" i="17"/>
  <c r="B1476" i="17"/>
  <c r="C1476" i="17"/>
  <c r="D1476" i="17"/>
  <c r="E1476" i="17"/>
  <c r="F1476" i="17"/>
  <c r="B1477" i="17"/>
  <c r="C1477" i="17"/>
  <c r="D1477" i="17"/>
  <c r="E1477" i="17"/>
  <c r="F1477" i="17"/>
  <c r="B1478" i="17"/>
  <c r="C1478" i="17"/>
  <c r="D1478" i="17"/>
  <c r="E1478" i="17"/>
  <c r="F1478" i="17"/>
  <c r="B1479" i="17"/>
  <c r="C1479" i="17"/>
  <c r="D1479" i="17"/>
  <c r="E1479" i="17"/>
  <c r="F1479" i="17"/>
  <c r="B1480" i="17"/>
  <c r="C1480" i="17"/>
  <c r="D1480" i="17"/>
  <c r="E1480" i="17"/>
  <c r="F1480" i="17"/>
  <c r="B1481" i="17"/>
  <c r="C1481" i="17"/>
  <c r="D1481" i="17"/>
  <c r="E1481" i="17"/>
  <c r="F1481" i="17"/>
  <c r="B1482" i="17"/>
  <c r="C1482" i="17"/>
  <c r="D1482" i="17"/>
  <c r="E1482" i="17"/>
  <c r="F1482" i="17"/>
  <c r="B1483" i="17"/>
  <c r="C1483" i="17"/>
  <c r="D1483" i="17"/>
  <c r="E1483" i="17"/>
  <c r="F1483" i="17"/>
  <c r="B1484" i="17"/>
  <c r="C1484" i="17"/>
  <c r="D1484" i="17"/>
  <c r="E1484" i="17"/>
  <c r="F1484" i="17"/>
  <c r="B1485" i="17"/>
  <c r="C1485" i="17"/>
  <c r="D1485" i="17"/>
  <c r="E1485" i="17"/>
  <c r="F1485" i="17"/>
  <c r="B1486" i="17"/>
  <c r="C1486" i="17"/>
  <c r="D1486" i="17"/>
  <c r="E1486" i="17"/>
  <c r="F1486" i="17"/>
  <c r="B1487" i="17"/>
  <c r="C1487" i="17"/>
  <c r="D1487" i="17"/>
  <c r="E1487" i="17"/>
  <c r="F1487" i="17"/>
  <c r="B1488" i="17"/>
  <c r="C1488" i="17"/>
  <c r="D1488" i="17"/>
  <c r="E1488" i="17"/>
  <c r="F1488" i="17"/>
  <c r="B1489" i="17"/>
  <c r="C1489" i="17"/>
  <c r="D1489" i="17"/>
  <c r="E1489" i="17"/>
  <c r="F1489" i="17"/>
  <c r="B1490" i="17"/>
  <c r="C1490" i="17"/>
  <c r="D1490" i="17"/>
  <c r="E1490" i="17"/>
  <c r="F1490" i="17"/>
  <c r="B1491" i="17"/>
  <c r="C1491" i="17"/>
  <c r="D1491" i="17"/>
  <c r="E1491" i="17"/>
  <c r="F1491" i="17"/>
  <c r="B1492" i="17"/>
  <c r="C1492" i="17"/>
  <c r="D1492" i="17"/>
  <c r="E1492" i="17"/>
  <c r="F1492" i="17"/>
  <c r="B1493" i="17"/>
  <c r="C1493" i="17"/>
  <c r="D1493" i="17"/>
  <c r="E1493" i="17"/>
  <c r="F1493" i="17"/>
  <c r="B1494" i="17"/>
  <c r="C1494" i="17"/>
  <c r="D1494" i="17"/>
  <c r="E1494" i="17"/>
  <c r="F1494" i="17"/>
  <c r="B1495" i="17"/>
  <c r="C1495" i="17"/>
  <c r="D1495" i="17"/>
  <c r="E1495" i="17"/>
  <c r="F1495" i="17"/>
  <c r="B1496" i="17"/>
  <c r="C1496" i="17"/>
  <c r="D1496" i="17"/>
  <c r="E1496" i="17"/>
  <c r="F1496" i="17"/>
  <c r="B1497" i="17"/>
  <c r="C1497" i="17"/>
  <c r="D1497" i="17"/>
  <c r="E1497" i="17"/>
  <c r="F1497" i="17"/>
  <c r="B1498" i="17"/>
  <c r="C1498" i="17"/>
  <c r="D1498" i="17"/>
  <c r="E1498" i="17"/>
  <c r="F1498" i="17"/>
  <c r="B1499" i="17"/>
  <c r="C1499" i="17"/>
  <c r="D1499" i="17"/>
  <c r="E1499" i="17"/>
  <c r="F1499" i="17"/>
  <c r="B1500" i="17"/>
  <c r="C1500" i="17"/>
  <c r="D1500" i="17"/>
  <c r="E1500" i="17"/>
  <c r="F1500" i="17"/>
  <c r="B1501" i="17"/>
  <c r="C1501" i="17"/>
  <c r="D1501" i="17"/>
  <c r="E1501" i="17"/>
  <c r="F1501" i="17"/>
  <c r="B1502" i="17"/>
  <c r="C1502" i="17"/>
  <c r="D1502" i="17"/>
  <c r="E1502" i="17"/>
  <c r="F1502" i="17"/>
  <c r="B1503" i="17"/>
  <c r="C1503" i="17"/>
  <c r="D1503" i="17"/>
  <c r="E1503" i="17"/>
  <c r="F1503" i="17"/>
  <c r="B1504" i="17"/>
  <c r="C1504" i="17"/>
  <c r="D1504" i="17"/>
  <c r="E1504" i="17"/>
  <c r="F1504" i="17"/>
  <c r="B1505" i="17"/>
  <c r="C1505" i="17"/>
  <c r="D1505" i="17"/>
  <c r="E1505" i="17"/>
  <c r="F1505" i="17"/>
  <c r="B1506" i="17"/>
  <c r="C1506" i="17"/>
  <c r="D1506" i="17"/>
  <c r="E1506" i="17"/>
  <c r="F1506" i="17"/>
  <c r="B1507" i="17"/>
  <c r="C1507" i="17"/>
  <c r="D1507" i="17"/>
  <c r="E1507" i="17"/>
  <c r="F1507" i="17"/>
  <c r="B1508" i="17"/>
  <c r="C1508" i="17"/>
  <c r="D1508" i="17"/>
  <c r="E1508" i="17"/>
  <c r="F1508" i="17"/>
  <c r="B1509" i="17"/>
  <c r="C1509" i="17"/>
  <c r="D1509" i="17"/>
  <c r="E1509" i="17"/>
  <c r="F1509" i="17"/>
  <c r="B1510" i="17"/>
  <c r="C1510" i="17"/>
  <c r="D1510" i="17"/>
  <c r="E1510" i="17"/>
  <c r="F1510" i="17"/>
  <c r="B1511" i="17"/>
  <c r="C1511" i="17"/>
  <c r="D1511" i="17"/>
  <c r="E1511" i="17"/>
  <c r="F1511" i="17"/>
  <c r="B1512" i="17"/>
  <c r="C1512" i="17"/>
  <c r="D1512" i="17"/>
  <c r="E1512" i="17"/>
  <c r="F1512" i="17"/>
  <c r="B1513" i="17"/>
  <c r="C1513" i="17"/>
  <c r="D1513" i="17"/>
  <c r="E1513" i="17"/>
  <c r="F1513" i="17"/>
  <c r="B1514" i="17"/>
  <c r="C1514" i="17"/>
  <c r="D1514" i="17"/>
  <c r="E1514" i="17"/>
  <c r="F1514" i="17"/>
  <c r="B1515" i="17"/>
  <c r="C1515" i="17"/>
  <c r="D1515" i="17"/>
  <c r="E1515" i="17"/>
  <c r="F1515" i="17"/>
  <c r="B1516" i="17"/>
  <c r="C1516" i="17"/>
  <c r="D1516" i="17"/>
  <c r="E1516" i="17"/>
  <c r="F1516" i="17"/>
  <c r="B1517" i="17"/>
  <c r="C1517" i="17"/>
  <c r="D1517" i="17"/>
  <c r="E1517" i="17"/>
  <c r="F1517" i="17"/>
  <c r="B1518" i="17"/>
  <c r="C1518" i="17"/>
  <c r="D1518" i="17"/>
  <c r="E1518" i="17"/>
  <c r="F1518" i="17"/>
  <c r="B1519" i="17"/>
  <c r="C1519" i="17"/>
  <c r="D1519" i="17"/>
  <c r="E1519" i="17"/>
  <c r="F1519" i="17"/>
  <c r="B1520" i="17"/>
  <c r="C1520" i="17"/>
  <c r="D1520" i="17"/>
  <c r="E1520" i="17"/>
  <c r="F1520" i="17"/>
  <c r="B1521" i="17"/>
  <c r="C1521" i="17"/>
  <c r="D1521" i="17"/>
  <c r="E1521" i="17"/>
  <c r="F1521" i="17"/>
  <c r="B1522" i="17"/>
  <c r="C1522" i="17"/>
  <c r="D1522" i="17"/>
  <c r="E1522" i="17"/>
  <c r="F1522" i="17"/>
  <c r="B1523" i="17"/>
  <c r="C1523" i="17"/>
  <c r="D1523" i="17"/>
  <c r="E1523" i="17"/>
  <c r="F1523" i="17"/>
  <c r="B1524" i="17"/>
  <c r="C1524" i="17"/>
  <c r="D1524" i="17"/>
  <c r="E1524" i="17"/>
  <c r="F1524" i="17"/>
  <c r="B1525" i="17"/>
  <c r="C1525" i="17"/>
  <c r="D1525" i="17"/>
  <c r="E1525" i="17"/>
  <c r="F1525" i="17"/>
  <c r="B1526" i="17"/>
  <c r="C1526" i="17"/>
  <c r="D1526" i="17"/>
  <c r="E1526" i="17"/>
  <c r="F1526" i="17"/>
  <c r="B1527" i="17"/>
  <c r="C1527" i="17"/>
  <c r="D1527" i="17"/>
  <c r="E1527" i="17"/>
  <c r="F1527" i="17"/>
  <c r="B1528" i="17"/>
  <c r="C1528" i="17"/>
  <c r="D1528" i="17"/>
  <c r="E1528" i="17"/>
  <c r="F1528" i="17"/>
  <c r="B1529" i="17"/>
  <c r="C1529" i="17"/>
  <c r="D1529" i="17"/>
  <c r="E1529" i="17"/>
  <c r="F1529" i="17"/>
  <c r="B1530" i="17"/>
  <c r="C1530" i="17"/>
  <c r="D1530" i="17"/>
  <c r="E1530" i="17"/>
  <c r="F1530" i="17"/>
  <c r="B1531" i="17"/>
  <c r="C1531" i="17"/>
  <c r="D1531" i="17"/>
  <c r="E1531" i="17"/>
  <c r="F1531" i="17"/>
  <c r="B1472" i="17"/>
  <c r="C1472" i="17"/>
  <c r="D1472" i="17"/>
  <c r="E1472" i="17"/>
  <c r="F1472" i="17"/>
  <c r="B191" i="9"/>
  <c r="C191" i="9"/>
  <c r="D191" i="9"/>
  <c r="E191" i="9"/>
  <c r="B192" i="9"/>
  <c r="C192" i="9"/>
  <c r="D192" i="9"/>
  <c r="E192" i="9"/>
  <c r="B193" i="9"/>
  <c r="C193" i="9"/>
  <c r="D193" i="9"/>
  <c r="E193" i="9"/>
  <c r="B194" i="9"/>
  <c r="C194" i="9"/>
  <c r="D194" i="9"/>
  <c r="E194" i="9"/>
  <c r="F1444" i="17"/>
  <c r="F1445" i="17"/>
  <c r="F1446" i="17"/>
  <c r="F1447" i="17"/>
  <c r="F1448" i="17"/>
  <c r="F1449" i="17"/>
  <c r="F1450" i="17"/>
  <c r="F1451" i="17"/>
  <c r="F1452" i="17"/>
  <c r="F1453" i="17"/>
  <c r="F1454" i="17"/>
  <c r="F1455" i="17"/>
  <c r="F1456" i="17"/>
  <c r="F1457" i="17"/>
  <c r="F1458" i="17"/>
  <c r="F1459" i="17"/>
  <c r="F1460" i="17"/>
  <c r="F1461" i="17"/>
  <c r="F1462" i="17"/>
  <c r="F1463" i="17"/>
  <c r="F1464" i="17"/>
  <c r="F1465" i="17"/>
  <c r="F1466" i="17"/>
  <c r="F1467" i="17"/>
  <c r="F1468" i="17"/>
  <c r="F1469" i="17"/>
  <c r="F1470" i="17"/>
  <c r="F1471" i="17"/>
  <c r="B1444" i="17"/>
  <c r="C1444" i="17"/>
  <c r="D1444" i="17"/>
  <c r="E1444" i="17"/>
  <c r="B1445" i="17"/>
  <c r="C1445" i="17"/>
  <c r="D1445" i="17"/>
  <c r="E1445" i="17"/>
  <c r="B1446" i="17"/>
  <c r="C1446" i="17"/>
  <c r="D1446" i="17"/>
  <c r="E1446" i="17"/>
  <c r="B1447" i="17"/>
  <c r="C1447" i="17"/>
  <c r="D1447" i="17"/>
  <c r="E1447" i="17"/>
  <c r="B1448" i="17"/>
  <c r="C1448" i="17"/>
  <c r="D1448" i="17"/>
  <c r="E1448" i="17"/>
  <c r="B1449" i="17"/>
  <c r="C1449" i="17"/>
  <c r="D1449" i="17"/>
  <c r="E1449" i="17"/>
  <c r="B1450" i="17"/>
  <c r="C1450" i="17"/>
  <c r="D1450" i="17"/>
  <c r="E1450" i="17"/>
  <c r="B1451" i="17"/>
  <c r="C1451" i="17"/>
  <c r="D1451" i="17"/>
  <c r="E1451" i="17"/>
  <c r="B1452" i="17"/>
  <c r="C1452" i="17"/>
  <c r="D1452" i="17"/>
  <c r="E1452" i="17"/>
  <c r="B1453" i="17"/>
  <c r="C1453" i="17"/>
  <c r="D1453" i="17"/>
  <c r="E1453" i="17"/>
  <c r="B1454" i="17"/>
  <c r="C1454" i="17"/>
  <c r="D1454" i="17"/>
  <c r="E1454" i="17"/>
  <c r="B1455" i="17"/>
  <c r="C1455" i="17"/>
  <c r="D1455" i="17"/>
  <c r="E1455" i="17"/>
  <c r="B1456" i="17"/>
  <c r="C1456" i="17"/>
  <c r="D1456" i="17"/>
  <c r="E1456" i="17"/>
  <c r="B1457" i="17"/>
  <c r="C1457" i="17"/>
  <c r="D1457" i="17"/>
  <c r="E1457" i="17"/>
  <c r="B1458" i="17"/>
  <c r="C1458" i="17"/>
  <c r="D1458" i="17"/>
  <c r="E1458" i="17"/>
  <c r="B1459" i="17"/>
  <c r="C1459" i="17"/>
  <c r="D1459" i="17"/>
  <c r="E1459" i="17"/>
  <c r="B1460" i="17"/>
  <c r="C1460" i="17"/>
  <c r="D1460" i="17"/>
  <c r="E1460" i="17"/>
  <c r="B1461" i="17"/>
  <c r="C1461" i="17"/>
  <c r="D1461" i="17"/>
  <c r="E1461" i="17"/>
  <c r="B1462" i="17"/>
  <c r="C1462" i="17"/>
  <c r="D1462" i="17"/>
  <c r="E1462" i="17"/>
  <c r="B1463" i="17"/>
  <c r="C1463" i="17"/>
  <c r="D1463" i="17"/>
  <c r="E1463" i="17"/>
  <c r="B1464" i="17"/>
  <c r="C1464" i="17"/>
  <c r="D1464" i="17"/>
  <c r="E1464" i="17"/>
  <c r="B1465" i="17"/>
  <c r="C1465" i="17"/>
  <c r="D1465" i="17"/>
  <c r="E1465" i="17"/>
  <c r="B1466" i="17"/>
  <c r="C1466" i="17"/>
  <c r="D1466" i="17"/>
  <c r="E1466" i="17"/>
  <c r="B1467" i="17"/>
  <c r="C1467" i="17"/>
  <c r="D1467" i="17"/>
  <c r="E1467" i="17"/>
  <c r="B1468" i="17"/>
  <c r="C1468" i="17"/>
  <c r="D1468" i="17"/>
  <c r="E1468" i="17"/>
  <c r="B1469" i="17"/>
  <c r="C1469" i="17"/>
  <c r="D1469" i="17"/>
  <c r="E1469" i="17"/>
  <c r="B1470" i="17"/>
  <c r="C1470" i="17"/>
  <c r="D1470" i="17"/>
  <c r="E1470" i="17"/>
  <c r="B1471" i="17"/>
  <c r="C1471" i="17"/>
  <c r="D1471" i="17"/>
  <c r="E1471" i="17"/>
  <c r="F190" i="9"/>
  <c r="G190" i="9" s="1"/>
  <c r="F189" i="9"/>
  <c r="G189" i="9" s="1"/>
  <c r="B190" i="9"/>
  <c r="C190" i="9"/>
  <c r="D190" i="9"/>
  <c r="E190" i="9"/>
  <c r="B189" i="9"/>
  <c r="C189" i="9"/>
  <c r="D189" i="9"/>
  <c r="E189" i="9"/>
  <c r="B1424" i="17"/>
  <c r="C1424" i="17"/>
  <c r="D1424" i="17"/>
  <c r="E1424" i="17"/>
  <c r="F1424" i="17"/>
  <c r="B1425" i="17"/>
  <c r="C1425" i="17"/>
  <c r="D1425" i="17"/>
  <c r="E1425" i="17"/>
  <c r="F1425" i="17"/>
  <c r="B1426" i="17"/>
  <c r="C1426" i="17"/>
  <c r="D1426" i="17"/>
  <c r="E1426" i="17"/>
  <c r="F1426" i="17"/>
  <c r="B1427" i="17"/>
  <c r="C1427" i="17"/>
  <c r="D1427" i="17"/>
  <c r="E1427" i="17"/>
  <c r="F1427" i="17"/>
  <c r="B1428" i="17"/>
  <c r="C1428" i="17"/>
  <c r="D1428" i="17"/>
  <c r="E1428" i="17"/>
  <c r="F1428" i="17"/>
  <c r="B1429" i="17"/>
  <c r="C1429" i="17"/>
  <c r="D1429" i="17"/>
  <c r="E1429" i="17"/>
  <c r="F1429" i="17"/>
  <c r="B1430" i="17"/>
  <c r="C1430" i="17"/>
  <c r="D1430" i="17"/>
  <c r="E1430" i="17"/>
  <c r="F1430" i="17"/>
  <c r="B1431" i="17"/>
  <c r="C1431" i="17"/>
  <c r="D1431" i="17"/>
  <c r="E1431" i="17"/>
  <c r="F1431" i="17"/>
  <c r="B1432" i="17"/>
  <c r="C1432" i="17"/>
  <c r="D1432" i="17"/>
  <c r="E1432" i="17"/>
  <c r="F1432" i="17"/>
  <c r="B1433" i="17"/>
  <c r="C1433" i="17"/>
  <c r="D1433" i="17"/>
  <c r="E1433" i="17"/>
  <c r="F1433" i="17"/>
  <c r="B1434" i="17"/>
  <c r="C1434" i="17"/>
  <c r="D1434" i="17"/>
  <c r="E1434" i="17"/>
  <c r="F1434" i="17"/>
  <c r="B1435" i="17"/>
  <c r="C1435" i="17"/>
  <c r="D1435" i="17"/>
  <c r="E1435" i="17"/>
  <c r="F1435" i="17"/>
  <c r="B1436" i="17"/>
  <c r="C1436" i="17"/>
  <c r="D1436" i="17"/>
  <c r="E1436" i="17"/>
  <c r="F1436" i="17"/>
  <c r="B1437" i="17"/>
  <c r="C1437" i="17"/>
  <c r="D1437" i="17"/>
  <c r="E1437" i="17"/>
  <c r="F1437" i="17"/>
  <c r="B1438" i="17"/>
  <c r="C1438" i="17"/>
  <c r="D1438" i="17"/>
  <c r="E1438" i="17"/>
  <c r="F1438" i="17"/>
  <c r="B1439" i="17"/>
  <c r="C1439" i="17"/>
  <c r="D1439" i="17"/>
  <c r="E1439" i="17"/>
  <c r="F1439" i="17"/>
  <c r="B1440" i="17"/>
  <c r="C1440" i="17"/>
  <c r="D1440" i="17"/>
  <c r="E1440" i="17"/>
  <c r="F1440" i="17"/>
  <c r="B1441" i="17"/>
  <c r="C1441" i="17"/>
  <c r="D1441" i="17"/>
  <c r="E1441" i="17"/>
  <c r="F1441" i="17"/>
  <c r="B1442" i="17"/>
  <c r="C1442" i="17"/>
  <c r="D1442" i="17"/>
  <c r="E1442" i="17"/>
  <c r="F1442" i="17"/>
  <c r="B1443" i="17"/>
  <c r="C1443" i="17"/>
  <c r="D1443" i="17"/>
  <c r="E1443" i="17"/>
  <c r="F1443" i="17"/>
  <c r="G188" i="9"/>
  <c r="G174" i="9"/>
  <c r="G172" i="9"/>
  <c r="G170" i="9"/>
  <c r="G168" i="9"/>
  <c r="E167" i="9"/>
  <c r="B188" i="9"/>
  <c r="C188" i="9"/>
  <c r="D188" i="9"/>
  <c r="E188" i="9"/>
  <c r="B185" i="9"/>
  <c r="C185" i="9"/>
  <c r="D185" i="9"/>
  <c r="E185" i="9"/>
  <c r="B186" i="9"/>
  <c r="C186" i="9"/>
  <c r="D186" i="9"/>
  <c r="E186" i="9"/>
  <c r="B187" i="9"/>
  <c r="C187" i="9"/>
  <c r="D187" i="9"/>
  <c r="E187" i="9"/>
  <c r="B1397" i="17"/>
  <c r="C1397" i="17"/>
  <c r="D1397" i="17"/>
  <c r="E1397" i="17"/>
  <c r="F1397" i="17"/>
  <c r="B1398" i="17"/>
  <c r="C1398" i="17"/>
  <c r="D1398" i="17"/>
  <c r="E1398" i="17"/>
  <c r="F1398" i="17"/>
  <c r="B1399" i="17"/>
  <c r="C1399" i="17"/>
  <c r="D1399" i="17"/>
  <c r="E1399" i="17"/>
  <c r="F1399" i="17"/>
  <c r="B1400" i="17"/>
  <c r="C1400" i="17"/>
  <c r="D1400" i="17"/>
  <c r="E1400" i="17"/>
  <c r="F1400" i="17"/>
  <c r="B1401" i="17"/>
  <c r="C1401" i="17"/>
  <c r="D1401" i="17"/>
  <c r="E1401" i="17"/>
  <c r="F1401" i="17"/>
  <c r="B1402" i="17"/>
  <c r="C1402" i="17"/>
  <c r="D1402" i="17"/>
  <c r="E1402" i="17"/>
  <c r="F1402" i="17"/>
  <c r="B1403" i="17"/>
  <c r="C1403" i="17"/>
  <c r="D1403" i="17"/>
  <c r="E1403" i="17"/>
  <c r="F1403" i="17"/>
  <c r="B1404" i="17"/>
  <c r="C1404" i="17"/>
  <c r="D1404" i="17"/>
  <c r="E1404" i="17"/>
  <c r="F1404" i="17"/>
  <c r="B1405" i="17"/>
  <c r="C1405" i="17"/>
  <c r="D1405" i="17"/>
  <c r="E1405" i="17"/>
  <c r="F1405" i="17"/>
  <c r="B1406" i="17"/>
  <c r="C1406" i="17"/>
  <c r="D1406" i="17"/>
  <c r="E1406" i="17"/>
  <c r="F1406" i="17"/>
  <c r="B1407" i="17"/>
  <c r="C1407" i="17"/>
  <c r="D1407" i="17"/>
  <c r="E1407" i="17"/>
  <c r="F1407" i="17"/>
  <c r="B1408" i="17"/>
  <c r="C1408" i="17"/>
  <c r="D1408" i="17"/>
  <c r="E1408" i="17"/>
  <c r="F1408" i="17"/>
  <c r="B1409" i="17"/>
  <c r="C1409" i="17"/>
  <c r="D1409" i="17"/>
  <c r="E1409" i="17"/>
  <c r="F1409" i="17"/>
  <c r="B1410" i="17"/>
  <c r="C1410" i="17"/>
  <c r="D1410" i="17"/>
  <c r="E1410" i="17"/>
  <c r="F1410" i="17"/>
  <c r="B1411" i="17"/>
  <c r="C1411" i="17"/>
  <c r="D1411" i="17"/>
  <c r="E1411" i="17"/>
  <c r="F1411" i="17"/>
  <c r="B1412" i="17"/>
  <c r="C1412" i="17"/>
  <c r="D1412" i="17"/>
  <c r="E1412" i="17"/>
  <c r="F1412" i="17"/>
  <c r="B1413" i="17"/>
  <c r="C1413" i="17"/>
  <c r="D1413" i="17"/>
  <c r="E1413" i="17"/>
  <c r="F1413" i="17"/>
  <c r="B1414" i="17"/>
  <c r="C1414" i="17"/>
  <c r="D1414" i="17"/>
  <c r="E1414" i="17"/>
  <c r="F1414" i="17"/>
  <c r="B1415" i="17"/>
  <c r="C1415" i="17"/>
  <c r="D1415" i="17"/>
  <c r="E1415" i="17"/>
  <c r="F1415" i="17"/>
  <c r="B1416" i="17"/>
  <c r="C1416" i="17"/>
  <c r="D1416" i="17"/>
  <c r="E1416" i="17"/>
  <c r="F1416" i="17"/>
  <c r="B1417" i="17"/>
  <c r="C1417" i="17"/>
  <c r="D1417" i="17"/>
  <c r="E1417" i="17"/>
  <c r="F1417" i="17"/>
  <c r="B1418" i="17"/>
  <c r="C1418" i="17"/>
  <c r="D1418" i="17"/>
  <c r="E1418" i="17"/>
  <c r="F1418" i="17"/>
  <c r="B1419" i="17"/>
  <c r="C1419" i="17"/>
  <c r="D1419" i="17"/>
  <c r="E1419" i="17"/>
  <c r="F1419" i="17"/>
  <c r="B1420" i="17"/>
  <c r="C1420" i="17"/>
  <c r="D1420" i="17"/>
  <c r="E1420" i="17"/>
  <c r="F1420" i="17"/>
  <c r="B1421" i="17"/>
  <c r="C1421" i="17"/>
  <c r="D1421" i="17"/>
  <c r="E1421" i="17"/>
  <c r="F1421" i="17"/>
  <c r="B1422" i="17"/>
  <c r="C1422" i="17"/>
  <c r="D1422" i="17"/>
  <c r="E1422" i="17"/>
  <c r="F1422" i="17"/>
  <c r="B1423" i="17"/>
  <c r="C1423" i="17"/>
  <c r="D1423" i="17"/>
  <c r="E1423" i="17"/>
  <c r="F1423" i="17"/>
  <c r="B1367" i="17"/>
  <c r="C1367" i="17"/>
  <c r="D1367" i="17"/>
  <c r="E1367" i="17"/>
  <c r="F1367" i="17"/>
  <c r="B1368" i="17"/>
  <c r="C1368" i="17"/>
  <c r="D1368" i="17"/>
  <c r="E1368" i="17"/>
  <c r="F1368" i="17"/>
  <c r="B1369" i="17"/>
  <c r="C1369" i="17"/>
  <c r="D1369" i="17"/>
  <c r="E1369" i="17"/>
  <c r="F1369" i="17"/>
  <c r="B1370" i="17"/>
  <c r="C1370" i="17"/>
  <c r="D1370" i="17"/>
  <c r="E1370" i="17"/>
  <c r="F1370" i="17"/>
  <c r="B1371" i="17"/>
  <c r="C1371" i="17"/>
  <c r="D1371" i="17"/>
  <c r="E1371" i="17"/>
  <c r="F1371" i="17"/>
  <c r="B1372" i="17"/>
  <c r="C1372" i="17"/>
  <c r="D1372" i="17"/>
  <c r="E1372" i="17"/>
  <c r="F1372" i="17"/>
  <c r="B1373" i="17"/>
  <c r="C1373" i="17"/>
  <c r="D1373" i="17"/>
  <c r="E1373" i="17"/>
  <c r="F1373" i="17"/>
  <c r="B1374" i="17"/>
  <c r="C1374" i="17"/>
  <c r="D1374" i="17"/>
  <c r="E1374" i="17"/>
  <c r="F1374" i="17"/>
  <c r="B1375" i="17"/>
  <c r="C1375" i="17"/>
  <c r="D1375" i="17"/>
  <c r="E1375" i="17"/>
  <c r="F1375" i="17"/>
  <c r="B1376" i="17"/>
  <c r="C1376" i="17"/>
  <c r="D1376" i="17"/>
  <c r="E1376" i="17"/>
  <c r="F1376" i="17"/>
  <c r="B1377" i="17"/>
  <c r="C1377" i="17"/>
  <c r="D1377" i="17"/>
  <c r="E1377" i="17"/>
  <c r="F1377" i="17"/>
  <c r="B1378" i="17"/>
  <c r="C1378" i="17"/>
  <c r="D1378" i="17"/>
  <c r="E1378" i="17"/>
  <c r="F1378" i="17"/>
  <c r="B1379" i="17"/>
  <c r="C1379" i="17"/>
  <c r="D1379" i="17"/>
  <c r="E1379" i="17"/>
  <c r="F1379" i="17"/>
  <c r="B1380" i="17"/>
  <c r="C1380" i="17"/>
  <c r="D1380" i="17"/>
  <c r="E1380" i="17"/>
  <c r="F1380" i="17"/>
  <c r="B1381" i="17"/>
  <c r="C1381" i="17"/>
  <c r="D1381" i="17"/>
  <c r="E1381" i="17"/>
  <c r="F1381" i="17"/>
  <c r="B1383" i="17"/>
  <c r="C1383" i="17"/>
  <c r="D1383" i="17"/>
  <c r="E1383" i="17"/>
  <c r="F1383" i="17"/>
  <c r="B1384" i="17"/>
  <c r="C1384" i="17"/>
  <c r="D1384" i="17"/>
  <c r="E1384" i="17"/>
  <c r="F1384" i="17"/>
  <c r="B1385" i="17"/>
  <c r="C1385" i="17"/>
  <c r="D1385" i="17"/>
  <c r="E1385" i="17"/>
  <c r="F1385" i="17"/>
  <c r="B1386" i="17"/>
  <c r="C1386" i="17"/>
  <c r="D1386" i="17"/>
  <c r="E1386" i="17"/>
  <c r="F1386" i="17"/>
  <c r="B1387" i="17"/>
  <c r="C1387" i="17"/>
  <c r="D1387" i="17"/>
  <c r="E1387" i="17"/>
  <c r="F1387" i="17"/>
  <c r="B1388" i="17"/>
  <c r="C1388" i="17"/>
  <c r="D1388" i="17"/>
  <c r="E1388" i="17"/>
  <c r="F1388" i="17"/>
  <c r="B1389" i="17"/>
  <c r="C1389" i="17"/>
  <c r="D1389" i="17"/>
  <c r="E1389" i="17"/>
  <c r="F1389" i="17"/>
  <c r="B1390" i="17"/>
  <c r="C1390" i="17"/>
  <c r="D1390" i="17"/>
  <c r="E1390" i="17"/>
  <c r="F1390" i="17"/>
  <c r="B1391" i="17"/>
  <c r="C1391" i="17"/>
  <c r="D1391" i="17"/>
  <c r="E1391" i="17"/>
  <c r="F1391" i="17"/>
  <c r="B1392" i="17"/>
  <c r="C1392" i="17"/>
  <c r="D1392" i="17"/>
  <c r="E1392" i="17"/>
  <c r="F1392" i="17"/>
  <c r="B1393" i="17"/>
  <c r="C1393" i="17"/>
  <c r="D1393" i="17"/>
  <c r="E1393" i="17"/>
  <c r="F1393" i="17"/>
  <c r="B1394" i="17"/>
  <c r="C1394" i="17"/>
  <c r="D1394" i="17"/>
  <c r="E1394" i="17"/>
  <c r="F1394" i="17"/>
  <c r="B1395" i="17"/>
  <c r="C1395" i="17"/>
  <c r="D1395" i="17"/>
  <c r="E1395" i="17"/>
  <c r="F1395" i="17"/>
  <c r="B1396" i="17"/>
  <c r="C1396" i="17"/>
  <c r="D1396" i="17"/>
  <c r="E1396" i="17"/>
  <c r="F1396" i="17"/>
  <c r="B1341" i="17"/>
  <c r="C1341" i="17"/>
  <c r="D1341" i="17"/>
  <c r="E1341" i="17"/>
  <c r="F1341" i="17"/>
  <c r="B1342" i="17"/>
  <c r="C1342" i="17"/>
  <c r="D1342" i="17"/>
  <c r="E1342" i="17"/>
  <c r="F1342" i="17"/>
  <c r="B1343" i="17"/>
  <c r="C1343" i="17"/>
  <c r="D1343" i="17"/>
  <c r="E1343" i="17"/>
  <c r="F1343" i="17"/>
  <c r="B1344" i="17"/>
  <c r="C1344" i="17"/>
  <c r="D1344" i="17"/>
  <c r="E1344" i="17"/>
  <c r="F1344" i="17"/>
  <c r="B1345" i="17"/>
  <c r="C1345" i="17"/>
  <c r="D1345" i="17"/>
  <c r="E1345" i="17"/>
  <c r="F1345" i="17"/>
  <c r="B1346" i="17"/>
  <c r="C1346" i="17"/>
  <c r="D1346" i="17"/>
  <c r="E1346" i="17"/>
  <c r="F1346" i="17"/>
  <c r="B1347" i="17"/>
  <c r="C1347" i="17"/>
  <c r="D1347" i="17"/>
  <c r="E1347" i="17"/>
  <c r="F1347" i="17"/>
  <c r="B1348" i="17"/>
  <c r="C1348" i="17"/>
  <c r="D1348" i="17"/>
  <c r="E1348" i="17"/>
  <c r="F1348" i="17"/>
  <c r="B1349" i="17"/>
  <c r="C1349" i="17"/>
  <c r="D1349" i="17"/>
  <c r="E1349" i="17"/>
  <c r="F1349" i="17"/>
  <c r="B1350" i="17"/>
  <c r="C1350" i="17"/>
  <c r="D1350" i="17"/>
  <c r="E1350" i="17"/>
  <c r="F1350" i="17"/>
  <c r="B1351" i="17"/>
  <c r="C1351" i="17"/>
  <c r="D1351" i="17"/>
  <c r="E1351" i="17"/>
  <c r="F1351" i="17"/>
  <c r="B1352" i="17"/>
  <c r="C1352" i="17"/>
  <c r="D1352" i="17"/>
  <c r="E1352" i="17"/>
  <c r="F1352" i="17"/>
  <c r="B1353" i="17"/>
  <c r="C1353" i="17"/>
  <c r="D1353" i="17"/>
  <c r="E1353" i="17"/>
  <c r="F1353" i="17"/>
  <c r="B1354" i="17"/>
  <c r="C1354" i="17"/>
  <c r="D1354" i="17"/>
  <c r="E1354" i="17"/>
  <c r="F1354" i="17"/>
  <c r="B1355" i="17"/>
  <c r="C1355" i="17"/>
  <c r="D1355" i="17"/>
  <c r="E1355" i="17"/>
  <c r="F1355" i="17"/>
  <c r="B1356" i="17"/>
  <c r="C1356" i="17"/>
  <c r="D1356" i="17"/>
  <c r="E1356" i="17"/>
  <c r="F1356" i="17"/>
  <c r="B1357" i="17"/>
  <c r="C1357" i="17"/>
  <c r="D1357" i="17"/>
  <c r="E1357" i="17"/>
  <c r="F1357" i="17"/>
  <c r="B1358" i="17"/>
  <c r="C1358" i="17"/>
  <c r="D1358" i="17"/>
  <c r="E1358" i="17"/>
  <c r="F1358" i="17"/>
  <c r="B1359" i="17"/>
  <c r="C1359" i="17"/>
  <c r="D1359" i="17"/>
  <c r="E1359" i="17"/>
  <c r="F1359" i="17"/>
  <c r="B1360" i="17"/>
  <c r="C1360" i="17"/>
  <c r="D1360" i="17"/>
  <c r="E1360" i="17"/>
  <c r="F1360" i="17"/>
  <c r="B1361" i="17"/>
  <c r="C1361" i="17"/>
  <c r="D1361" i="17"/>
  <c r="E1361" i="17"/>
  <c r="F1361" i="17"/>
  <c r="B1362" i="17"/>
  <c r="C1362" i="17"/>
  <c r="D1362" i="17"/>
  <c r="E1362" i="17"/>
  <c r="F1362" i="17"/>
  <c r="B1363" i="17"/>
  <c r="C1363" i="17"/>
  <c r="D1363" i="17"/>
  <c r="E1363" i="17"/>
  <c r="F1363" i="17"/>
  <c r="B1364" i="17"/>
  <c r="C1364" i="17"/>
  <c r="D1364" i="17"/>
  <c r="E1364" i="17"/>
  <c r="F1364" i="17"/>
  <c r="B1365" i="17"/>
  <c r="C1365" i="17"/>
  <c r="D1365" i="17"/>
  <c r="E1365" i="17"/>
  <c r="F1365" i="17"/>
  <c r="B1366" i="17"/>
  <c r="C1366" i="17"/>
  <c r="D1366" i="17"/>
  <c r="E1366" i="17"/>
  <c r="F1366" i="17"/>
  <c r="B1268" i="17"/>
  <c r="C1268" i="17"/>
  <c r="D1268" i="17"/>
  <c r="E1268" i="17"/>
  <c r="F1268" i="17"/>
  <c r="B1269" i="17"/>
  <c r="C1269" i="17"/>
  <c r="D1269" i="17"/>
  <c r="E1269" i="17"/>
  <c r="F1269" i="17"/>
  <c r="B1270" i="17"/>
  <c r="C1270" i="17"/>
  <c r="D1270" i="17"/>
  <c r="E1270" i="17"/>
  <c r="F1270" i="17"/>
  <c r="B1271" i="17"/>
  <c r="C1271" i="17"/>
  <c r="D1271" i="17"/>
  <c r="E1271" i="17"/>
  <c r="F1271" i="17"/>
  <c r="B1272" i="17"/>
  <c r="C1272" i="17"/>
  <c r="D1272" i="17"/>
  <c r="E1272" i="17"/>
  <c r="F1272" i="17"/>
  <c r="B1273" i="17"/>
  <c r="C1273" i="17"/>
  <c r="D1273" i="17"/>
  <c r="E1273" i="17"/>
  <c r="F1273" i="17"/>
  <c r="B1274" i="17"/>
  <c r="C1274" i="17"/>
  <c r="D1274" i="17"/>
  <c r="E1274" i="17"/>
  <c r="F1274" i="17"/>
  <c r="B1275" i="17"/>
  <c r="C1275" i="17"/>
  <c r="D1275" i="17"/>
  <c r="E1275" i="17"/>
  <c r="F1275" i="17"/>
  <c r="B1276" i="17"/>
  <c r="C1276" i="17"/>
  <c r="D1276" i="17"/>
  <c r="E1276" i="17"/>
  <c r="F1276" i="17"/>
  <c r="B1277" i="17"/>
  <c r="C1277" i="17"/>
  <c r="D1277" i="17"/>
  <c r="E1277" i="17"/>
  <c r="F1277" i="17"/>
  <c r="B1278" i="17"/>
  <c r="C1278" i="17"/>
  <c r="D1278" i="17"/>
  <c r="E1278" i="17"/>
  <c r="F1278" i="17"/>
  <c r="B1279" i="17"/>
  <c r="C1279" i="17"/>
  <c r="D1279" i="17"/>
  <c r="E1279" i="17"/>
  <c r="F1279" i="17"/>
  <c r="B1280" i="17"/>
  <c r="C1280" i="17"/>
  <c r="D1280" i="17"/>
  <c r="E1280" i="17"/>
  <c r="F1280" i="17"/>
  <c r="B1281" i="17"/>
  <c r="C1281" i="17"/>
  <c r="D1281" i="17"/>
  <c r="E1281" i="17"/>
  <c r="F1281" i="17"/>
  <c r="B1282" i="17"/>
  <c r="C1282" i="17"/>
  <c r="D1282" i="17"/>
  <c r="E1282" i="17"/>
  <c r="F1282" i="17"/>
  <c r="B1283" i="17"/>
  <c r="C1283" i="17"/>
  <c r="D1283" i="17"/>
  <c r="E1283" i="17"/>
  <c r="F1283" i="17"/>
  <c r="B1284" i="17"/>
  <c r="C1284" i="17"/>
  <c r="D1284" i="17"/>
  <c r="E1284" i="17"/>
  <c r="F1284" i="17"/>
  <c r="B1285" i="17"/>
  <c r="C1285" i="17"/>
  <c r="D1285" i="17"/>
  <c r="E1285" i="17"/>
  <c r="F1285" i="17"/>
  <c r="B1286" i="17"/>
  <c r="C1286" i="17"/>
  <c r="D1286" i="17"/>
  <c r="E1286" i="17"/>
  <c r="F1286" i="17"/>
  <c r="B1287" i="17"/>
  <c r="C1287" i="17"/>
  <c r="D1287" i="17"/>
  <c r="E1287" i="17"/>
  <c r="F1287" i="17"/>
  <c r="B1288" i="17"/>
  <c r="C1288" i="17"/>
  <c r="D1288" i="17"/>
  <c r="E1288" i="17"/>
  <c r="F1288" i="17"/>
  <c r="B1289" i="17"/>
  <c r="C1289" i="17"/>
  <c r="D1289" i="17"/>
  <c r="E1289" i="17"/>
  <c r="F1289" i="17"/>
  <c r="B1290" i="17"/>
  <c r="C1290" i="17"/>
  <c r="D1290" i="17"/>
  <c r="E1290" i="17"/>
  <c r="F1290" i="17"/>
  <c r="B1291" i="17"/>
  <c r="C1291" i="17"/>
  <c r="D1291" i="17"/>
  <c r="E1291" i="17"/>
  <c r="F1291" i="17"/>
  <c r="B1292" i="17"/>
  <c r="C1292" i="17"/>
  <c r="D1292" i="17"/>
  <c r="E1292" i="17"/>
  <c r="F1292" i="17"/>
  <c r="B1293" i="17"/>
  <c r="C1293" i="17"/>
  <c r="D1293" i="17"/>
  <c r="E1293" i="17"/>
  <c r="F1293" i="17"/>
  <c r="B1294" i="17"/>
  <c r="C1294" i="17"/>
  <c r="D1294" i="17"/>
  <c r="E1294" i="17"/>
  <c r="F1294" i="17"/>
  <c r="B1295" i="17"/>
  <c r="C1295" i="17"/>
  <c r="D1295" i="17"/>
  <c r="E1295" i="17"/>
  <c r="F1295" i="17"/>
  <c r="B1296" i="17"/>
  <c r="C1296" i="17"/>
  <c r="D1296" i="17"/>
  <c r="E1296" i="17"/>
  <c r="F1296" i="17"/>
  <c r="B1297" i="17"/>
  <c r="C1297" i="17"/>
  <c r="D1297" i="17"/>
  <c r="E1297" i="17"/>
  <c r="F1297" i="17"/>
  <c r="B1298" i="17"/>
  <c r="C1298" i="17"/>
  <c r="D1298" i="17"/>
  <c r="E1298" i="17"/>
  <c r="F1298" i="17"/>
  <c r="B1299" i="17"/>
  <c r="C1299" i="17"/>
  <c r="D1299" i="17"/>
  <c r="E1299" i="17"/>
  <c r="F1299" i="17"/>
  <c r="B1300" i="17"/>
  <c r="C1300" i="17"/>
  <c r="D1300" i="17"/>
  <c r="E1300" i="17"/>
  <c r="F1300" i="17"/>
  <c r="B1301" i="17"/>
  <c r="C1301" i="17"/>
  <c r="D1301" i="17"/>
  <c r="E1301" i="17"/>
  <c r="F1301" i="17"/>
  <c r="B1302" i="17"/>
  <c r="C1302" i="17"/>
  <c r="D1302" i="17"/>
  <c r="E1302" i="17"/>
  <c r="F1302" i="17"/>
  <c r="B1303" i="17"/>
  <c r="C1303" i="17"/>
  <c r="D1303" i="17"/>
  <c r="E1303" i="17"/>
  <c r="F1303" i="17"/>
  <c r="B1304" i="17"/>
  <c r="C1304" i="17"/>
  <c r="D1304" i="17"/>
  <c r="E1304" i="17"/>
  <c r="F1304" i="17"/>
  <c r="B1305" i="17"/>
  <c r="C1305" i="17"/>
  <c r="D1305" i="17"/>
  <c r="E1305" i="17"/>
  <c r="F1305" i="17"/>
  <c r="B1306" i="17"/>
  <c r="C1306" i="17"/>
  <c r="D1306" i="17"/>
  <c r="E1306" i="17"/>
  <c r="F1306" i="17"/>
  <c r="B1307" i="17"/>
  <c r="C1307" i="17"/>
  <c r="D1307" i="17"/>
  <c r="E1307" i="17"/>
  <c r="F1307" i="17"/>
  <c r="B1308" i="17"/>
  <c r="C1308" i="17"/>
  <c r="D1308" i="17"/>
  <c r="E1308" i="17"/>
  <c r="F1308" i="17"/>
  <c r="B1309" i="17"/>
  <c r="C1309" i="17"/>
  <c r="D1309" i="17"/>
  <c r="E1309" i="17"/>
  <c r="F1309" i="17"/>
  <c r="B1310" i="17"/>
  <c r="C1310" i="17"/>
  <c r="D1310" i="17"/>
  <c r="E1310" i="17"/>
  <c r="F1310" i="17"/>
  <c r="B1311" i="17"/>
  <c r="C1311" i="17"/>
  <c r="D1311" i="17"/>
  <c r="E1311" i="17"/>
  <c r="F1311" i="17"/>
  <c r="B1312" i="17"/>
  <c r="C1312" i="17"/>
  <c r="D1312" i="17"/>
  <c r="E1312" i="17"/>
  <c r="F1312" i="17"/>
  <c r="B1313" i="17"/>
  <c r="C1313" i="17"/>
  <c r="D1313" i="17"/>
  <c r="E1313" i="17"/>
  <c r="F1313" i="17"/>
  <c r="B1314" i="17"/>
  <c r="C1314" i="17"/>
  <c r="D1314" i="17"/>
  <c r="E1314" i="17"/>
  <c r="F1314" i="17"/>
  <c r="B1315" i="17"/>
  <c r="C1315" i="17"/>
  <c r="D1315" i="17"/>
  <c r="E1315" i="17"/>
  <c r="F1315" i="17"/>
  <c r="B1316" i="17"/>
  <c r="C1316" i="17"/>
  <c r="D1316" i="17"/>
  <c r="E1316" i="17"/>
  <c r="F1316" i="17"/>
  <c r="B1317" i="17"/>
  <c r="C1317" i="17"/>
  <c r="D1317" i="17"/>
  <c r="E1317" i="17"/>
  <c r="F1317" i="17"/>
  <c r="B1318" i="17"/>
  <c r="C1318" i="17"/>
  <c r="D1318" i="17"/>
  <c r="E1318" i="17"/>
  <c r="F1318" i="17"/>
  <c r="B1319" i="17"/>
  <c r="C1319" i="17"/>
  <c r="D1319" i="17"/>
  <c r="E1319" i="17"/>
  <c r="F1319" i="17"/>
  <c r="B1320" i="17"/>
  <c r="C1320" i="17"/>
  <c r="D1320" i="17"/>
  <c r="E1320" i="17"/>
  <c r="F1320" i="17"/>
  <c r="B1321" i="17"/>
  <c r="C1321" i="17"/>
  <c r="D1321" i="17"/>
  <c r="E1321" i="17"/>
  <c r="F1321" i="17"/>
  <c r="B1322" i="17"/>
  <c r="C1322" i="17"/>
  <c r="D1322" i="17"/>
  <c r="E1322" i="17"/>
  <c r="F1322" i="17"/>
  <c r="B1323" i="17"/>
  <c r="C1323" i="17"/>
  <c r="D1323" i="17"/>
  <c r="E1323" i="17"/>
  <c r="F1323" i="17"/>
  <c r="B1324" i="17"/>
  <c r="C1324" i="17"/>
  <c r="D1324" i="17"/>
  <c r="E1324" i="17"/>
  <c r="F1324" i="17"/>
  <c r="B1325" i="17"/>
  <c r="C1325" i="17"/>
  <c r="D1325" i="17"/>
  <c r="E1325" i="17"/>
  <c r="F1325" i="17"/>
  <c r="B1326" i="17"/>
  <c r="C1326" i="17"/>
  <c r="D1326" i="17"/>
  <c r="E1326" i="17"/>
  <c r="F1326" i="17"/>
  <c r="B1327" i="17"/>
  <c r="C1327" i="17"/>
  <c r="D1327" i="17"/>
  <c r="E1327" i="17"/>
  <c r="F1327" i="17"/>
  <c r="B1328" i="17"/>
  <c r="C1328" i="17"/>
  <c r="D1328" i="17"/>
  <c r="E1328" i="17"/>
  <c r="F1328" i="17"/>
  <c r="B1329" i="17"/>
  <c r="C1329" i="17"/>
  <c r="D1329" i="17"/>
  <c r="E1329" i="17"/>
  <c r="F1329" i="17"/>
  <c r="B1330" i="17"/>
  <c r="C1330" i="17"/>
  <c r="D1330" i="17"/>
  <c r="E1330" i="17"/>
  <c r="F1330" i="17"/>
  <c r="B1331" i="17"/>
  <c r="C1331" i="17"/>
  <c r="D1331" i="17"/>
  <c r="E1331" i="17"/>
  <c r="F1331" i="17"/>
  <c r="B1332" i="17"/>
  <c r="C1332" i="17"/>
  <c r="D1332" i="17"/>
  <c r="E1332" i="17"/>
  <c r="F1332" i="17"/>
  <c r="B1333" i="17"/>
  <c r="C1333" i="17"/>
  <c r="D1333" i="17"/>
  <c r="E1333" i="17"/>
  <c r="F1333" i="17"/>
  <c r="B1334" i="17"/>
  <c r="C1334" i="17"/>
  <c r="D1334" i="17"/>
  <c r="E1334" i="17"/>
  <c r="F1334" i="17"/>
  <c r="B1335" i="17"/>
  <c r="C1335" i="17"/>
  <c r="D1335" i="17"/>
  <c r="E1335" i="17"/>
  <c r="F1335" i="17"/>
  <c r="B1336" i="17"/>
  <c r="C1336" i="17"/>
  <c r="D1336" i="17"/>
  <c r="E1336" i="17"/>
  <c r="F1336" i="17"/>
  <c r="B1337" i="17"/>
  <c r="C1337" i="17"/>
  <c r="D1337" i="17"/>
  <c r="E1337" i="17"/>
  <c r="F1337" i="17"/>
  <c r="B1338" i="17"/>
  <c r="C1338" i="17"/>
  <c r="D1338" i="17"/>
  <c r="E1338" i="17"/>
  <c r="F1338" i="17"/>
  <c r="B1339" i="17"/>
  <c r="C1339" i="17"/>
  <c r="D1339" i="17"/>
  <c r="E1339" i="17"/>
  <c r="F1339" i="17"/>
  <c r="B1340" i="17"/>
  <c r="C1340" i="17"/>
  <c r="D1340" i="17"/>
  <c r="E1340" i="17"/>
  <c r="F1340" i="17"/>
  <c r="E183" i="9"/>
  <c r="D183" i="9"/>
  <c r="C183" i="9"/>
  <c r="B183" i="9"/>
  <c r="B182" i="9"/>
  <c r="C182" i="9"/>
  <c r="D182" i="9"/>
  <c r="E182" i="9"/>
  <c r="B1217" i="17"/>
  <c r="C1217" i="17"/>
  <c r="D1217" i="17"/>
  <c r="E1217" i="17"/>
  <c r="F1217" i="17"/>
  <c r="B1218" i="17"/>
  <c r="C1218" i="17"/>
  <c r="D1218" i="17"/>
  <c r="E1218" i="17"/>
  <c r="F1218" i="17"/>
  <c r="B1219" i="17"/>
  <c r="C1219" i="17"/>
  <c r="D1219" i="17"/>
  <c r="E1219" i="17"/>
  <c r="F1219" i="17"/>
  <c r="B1220" i="17"/>
  <c r="C1220" i="17"/>
  <c r="D1220" i="17"/>
  <c r="E1220" i="17"/>
  <c r="F1220" i="17"/>
  <c r="B1221" i="17"/>
  <c r="C1221" i="17"/>
  <c r="D1221" i="17"/>
  <c r="E1221" i="17"/>
  <c r="F1221" i="17"/>
  <c r="B1222" i="17"/>
  <c r="C1222" i="17"/>
  <c r="D1222" i="17"/>
  <c r="E1222" i="17"/>
  <c r="F1222" i="17"/>
  <c r="B1223" i="17"/>
  <c r="C1223" i="17"/>
  <c r="D1223" i="17"/>
  <c r="E1223" i="17"/>
  <c r="F1223" i="17"/>
  <c r="B1224" i="17"/>
  <c r="C1224" i="17"/>
  <c r="D1224" i="17"/>
  <c r="E1224" i="17"/>
  <c r="F1224" i="17"/>
  <c r="B1225" i="17"/>
  <c r="C1225" i="17"/>
  <c r="D1225" i="17"/>
  <c r="E1225" i="17"/>
  <c r="F1225" i="17"/>
  <c r="B1226" i="17"/>
  <c r="C1226" i="17"/>
  <c r="D1226" i="17"/>
  <c r="E1226" i="17"/>
  <c r="F1226" i="17"/>
  <c r="B1227" i="17"/>
  <c r="C1227" i="17"/>
  <c r="D1227" i="17"/>
  <c r="E1227" i="17"/>
  <c r="F1227" i="17"/>
  <c r="B1228" i="17"/>
  <c r="C1228" i="17"/>
  <c r="D1228" i="17"/>
  <c r="E1228" i="17"/>
  <c r="F1228" i="17"/>
  <c r="B1229" i="17"/>
  <c r="C1229" i="17"/>
  <c r="D1229" i="17"/>
  <c r="E1229" i="17"/>
  <c r="F1229" i="17"/>
  <c r="B1230" i="17"/>
  <c r="C1230" i="17"/>
  <c r="D1230" i="17"/>
  <c r="E1230" i="17"/>
  <c r="F1230" i="17"/>
  <c r="B1231" i="17"/>
  <c r="C1231" i="17"/>
  <c r="D1231" i="17"/>
  <c r="E1231" i="17"/>
  <c r="F1231" i="17"/>
  <c r="B1232" i="17"/>
  <c r="C1232" i="17"/>
  <c r="D1232" i="17"/>
  <c r="E1232" i="17"/>
  <c r="F1232" i="17"/>
  <c r="B1233" i="17"/>
  <c r="C1233" i="17"/>
  <c r="D1233" i="17"/>
  <c r="E1233" i="17"/>
  <c r="F1233" i="17"/>
  <c r="B1234" i="17"/>
  <c r="C1234" i="17"/>
  <c r="D1234" i="17"/>
  <c r="E1234" i="17"/>
  <c r="F1234" i="17"/>
  <c r="B1235" i="17"/>
  <c r="C1235" i="17"/>
  <c r="D1235" i="17"/>
  <c r="E1235" i="17"/>
  <c r="F1235" i="17"/>
  <c r="B1236" i="17"/>
  <c r="C1236" i="17"/>
  <c r="D1236" i="17"/>
  <c r="E1236" i="17"/>
  <c r="F1236" i="17"/>
  <c r="B1237" i="17"/>
  <c r="C1237" i="17"/>
  <c r="D1237" i="17"/>
  <c r="E1237" i="17"/>
  <c r="F1237" i="17"/>
  <c r="B1238" i="17"/>
  <c r="C1238" i="17"/>
  <c r="D1238" i="17"/>
  <c r="E1238" i="17"/>
  <c r="F1238" i="17"/>
  <c r="B1239" i="17"/>
  <c r="C1239" i="17"/>
  <c r="D1239" i="17"/>
  <c r="E1239" i="17"/>
  <c r="F1239" i="17"/>
  <c r="B1240" i="17"/>
  <c r="C1240" i="17"/>
  <c r="D1240" i="17"/>
  <c r="E1240" i="17"/>
  <c r="F1240" i="17"/>
  <c r="B1241" i="17"/>
  <c r="C1241" i="17"/>
  <c r="D1241" i="17"/>
  <c r="E1241" i="17"/>
  <c r="F1241" i="17"/>
  <c r="B1242" i="17"/>
  <c r="C1242" i="17"/>
  <c r="D1242" i="17"/>
  <c r="E1242" i="17"/>
  <c r="F1242" i="17"/>
  <c r="B1243" i="17"/>
  <c r="C1243" i="17"/>
  <c r="D1243" i="17"/>
  <c r="E1243" i="17"/>
  <c r="F1243" i="17"/>
  <c r="B1244" i="17"/>
  <c r="C1244" i="17"/>
  <c r="D1244" i="17"/>
  <c r="E1244" i="17"/>
  <c r="F1244" i="17"/>
  <c r="B1245" i="17"/>
  <c r="C1245" i="17"/>
  <c r="D1245" i="17"/>
  <c r="E1245" i="17"/>
  <c r="F1245" i="17"/>
  <c r="B1246" i="17"/>
  <c r="C1246" i="17"/>
  <c r="D1246" i="17"/>
  <c r="E1246" i="17"/>
  <c r="F1246" i="17"/>
  <c r="B1247" i="17"/>
  <c r="C1247" i="17"/>
  <c r="D1247" i="17"/>
  <c r="E1247" i="17"/>
  <c r="F1247" i="17"/>
  <c r="B1248" i="17"/>
  <c r="C1248" i="17"/>
  <c r="D1248" i="17"/>
  <c r="E1248" i="17"/>
  <c r="F1248" i="17"/>
  <c r="B1249" i="17"/>
  <c r="C1249" i="17"/>
  <c r="D1249" i="17"/>
  <c r="E1249" i="17"/>
  <c r="F1249" i="17"/>
  <c r="B1250" i="17"/>
  <c r="C1250" i="17"/>
  <c r="D1250" i="17"/>
  <c r="E1250" i="17"/>
  <c r="F1250" i="17"/>
  <c r="B1251" i="17"/>
  <c r="C1251" i="17"/>
  <c r="D1251" i="17"/>
  <c r="E1251" i="17"/>
  <c r="F1251" i="17"/>
  <c r="B1252" i="17"/>
  <c r="C1252" i="17"/>
  <c r="D1252" i="17"/>
  <c r="E1252" i="17"/>
  <c r="F1252" i="17"/>
  <c r="B1253" i="17"/>
  <c r="C1253" i="17"/>
  <c r="D1253" i="17"/>
  <c r="E1253" i="17"/>
  <c r="F1253" i="17"/>
  <c r="B1254" i="17"/>
  <c r="C1254" i="17"/>
  <c r="D1254" i="17"/>
  <c r="E1254" i="17"/>
  <c r="F1254" i="17"/>
  <c r="B1255" i="17"/>
  <c r="C1255" i="17"/>
  <c r="D1255" i="17"/>
  <c r="E1255" i="17"/>
  <c r="F1255" i="17"/>
  <c r="B1256" i="17"/>
  <c r="C1256" i="17"/>
  <c r="D1256" i="17"/>
  <c r="E1256" i="17"/>
  <c r="F1256" i="17"/>
  <c r="B1257" i="17"/>
  <c r="C1257" i="17"/>
  <c r="D1257" i="17"/>
  <c r="E1257" i="17"/>
  <c r="F1257" i="17"/>
  <c r="B1258" i="17"/>
  <c r="C1258" i="17"/>
  <c r="D1258" i="17"/>
  <c r="E1258" i="17"/>
  <c r="F1258" i="17"/>
  <c r="B1259" i="17"/>
  <c r="C1259" i="17"/>
  <c r="D1259" i="17"/>
  <c r="E1259" i="17"/>
  <c r="F1259" i="17"/>
  <c r="B1260" i="17"/>
  <c r="C1260" i="17"/>
  <c r="D1260" i="17"/>
  <c r="E1260" i="17"/>
  <c r="F1260" i="17"/>
  <c r="B1261" i="17"/>
  <c r="C1261" i="17"/>
  <c r="D1261" i="17"/>
  <c r="E1261" i="17"/>
  <c r="F1261" i="17"/>
  <c r="B1262" i="17"/>
  <c r="C1262" i="17"/>
  <c r="D1262" i="17"/>
  <c r="E1262" i="17"/>
  <c r="F1262" i="17"/>
  <c r="B1263" i="17"/>
  <c r="C1263" i="17"/>
  <c r="D1263" i="17"/>
  <c r="E1263" i="17"/>
  <c r="F1263" i="17"/>
  <c r="B1264" i="17"/>
  <c r="C1264" i="17"/>
  <c r="D1264" i="17"/>
  <c r="E1264" i="17"/>
  <c r="F1264" i="17"/>
  <c r="B1265" i="17"/>
  <c r="C1265" i="17"/>
  <c r="D1265" i="17"/>
  <c r="E1265" i="17"/>
  <c r="F1265" i="17"/>
  <c r="B1266" i="17"/>
  <c r="C1266" i="17"/>
  <c r="D1266" i="17"/>
  <c r="E1266" i="17"/>
  <c r="F1266" i="17"/>
  <c r="B1267" i="17"/>
  <c r="C1267" i="17"/>
  <c r="D1267" i="17"/>
  <c r="E1267" i="17"/>
  <c r="F1267" i="17"/>
  <c r="B175" i="9"/>
  <c r="C175" i="9"/>
  <c r="D175" i="9"/>
  <c r="E175" i="9"/>
  <c r="B176" i="9"/>
  <c r="C176" i="9"/>
  <c r="D176" i="9"/>
  <c r="E176" i="9"/>
  <c r="B177" i="9"/>
  <c r="C177" i="9"/>
  <c r="D177" i="9"/>
  <c r="E177" i="9"/>
  <c r="B178" i="9"/>
  <c r="C178" i="9"/>
  <c r="D178" i="9"/>
  <c r="E178" i="9"/>
  <c r="B179" i="9"/>
  <c r="C179" i="9"/>
  <c r="D179" i="9"/>
  <c r="E179" i="9"/>
  <c r="B180" i="9"/>
  <c r="C180" i="9"/>
  <c r="D180" i="9"/>
  <c r="E180" i="9"/>
  <c r="B181" i="9"/>
  <c r="C181" i="9"/>
  <c r="D181" i="9"/>
  <c r="E181" i="9"/>
  <c r="B184" i="9"/>
  <c r="C184" i="9"/>
  <c r="D184" i="9"/>
  <c r="E184" i="9"/>
  <c r="B168" i="9"/>
  <c r="C168" i="9"/>
  <c r="D168" i="9"/>
  <c r="E168" i="9"/>
  <c r="B169" i="9"/>
  <c r="C169" i="9"/>
  <c r="D169" i="9"/>
  <c r="E169" i="9"/>
  <c r="B170" i="9"/>
  <c r="C170" i="9"/>
  <c r="D170" i="9"/>
  <c r="E170" i="9"/>
  <c r="B171" i="9"/>
  <c r="C171" i="9"/>
  <c r="D171" i="9"/>
  <c r="E171" i="9"/>
  <c r="B172" i="9"/>
  <c r="C172" i="9"/>
  <c r="D172" i="9"/>
  <c r="E172" i="9"/>
  <c r="B173" i="9"/>
  <c r="C173" i="9"/>
  <c r="D173" i="9"/>
  <c r="E173" i="9"/>
  <c r="B174" i="9"/>
  <c r="C174" i="9"/>
  <c r="D174" i="9"/>
  <c r="E174" i="9"/>
  <c r="D167" i="9"/>
  <c r="C167" i="9"/>
  <c r="B167" i="9"/>
  <c r="A1161" i="17"/>
  <c r="A1180" i="17" s="1"/>
  <c r="A1162" i="17"/>
  <c r="A1163" i="17"/>
  <c r="A1182" i="17" s="1"/>
  <c r="A1164" i="17"/>
  <c r="A1165" i="17"/>
  <c r="A1166" i="17"/>
  <c r="A1167" i="17"/>
  <c r="A1168" i="17"/>
  <c r="A1178" i="17"/>
  <c r="A1160" i="17"/>
  <c r="C1160" i="17" s="1"/>
  <c r="A1151" i="17"/>
  <c r="F1151" i="17" s="1"/>
  <c r="A1152" i="17"/>
  <c r="A1153" i="17"/>
  <c r="D1153" i="17" s="1"/>
  <c r="A1154" i="17"/>
  <c r="C1154" i="17" s="1"/>
  <c r="A1155" i="17"/>
  <c r="A1156" i="17"/>
  <c r="A1157" i="17"/>
  <c r="A1158" i="17"/>
  <c r="A1150" i="17"/>
  <c r="E1150" i="17" s="1"/>
  <c r="B1142" i="17"/>
  <c r="C1142" i="17"/>
  <c r="D1142" i="17"/>
  <c r="E1142" i="17"/>
  <c r="F1142" i="17"/>
  <c r="B1143" i="17"/>
  <c r="C1143" i="17"/>
  <c r="D1143" i="17"/>
  <c r="E1143" i="17"/>
  <c r="F1143" i="17"/>
  <c r="B1144" i="17"/>
  <c r="C1144" i="17"/>
  <c r="D1144" i="17"/>
  <c r="E1144" i="17"/>
  <c r="F1144" i="17"/>
  <c r="B1145" i="17"/>
  <c r="C1145" i="17"/>
  <c r="D1145" i="17"/>
  <c r="E1145" i="17"/>
  <c r="F1145" i="17"/>
  <c r="B1146" i="17"/>
  <c r="C1146" i="17"/>
  <c r="D1146" i="17"/>
  <c r="E1146" i="17"/>
  <c r="F1146" i="17"/>
  <c r="B1147" i="17"/>
  <c r="C1147" i="17"/>
  <c r="D1147" i="17"/>
  <c r="E1147" i="17"/>
  <c r="F1147" i="17"/>
  <c r="B1148" i="17"/>
  <c r="C1148" i="17"/>
  <c r="D1148" i="17"/>
  <c r="E1148" i="17"/>
  <c r="F1148" i="17"/>
  <c r="B1149" i="17"/>
  <c r="C1149" i="17"/>
  <c r="D1149" i="17"/>
  <c r="E1149" i="17"/>
  <c r="F1149" i="17"/>
  <c r="B1159" i="17"/>
  <c r="C1159" i="17"/>
  <c r="D1159" i="17"/>
  <c r="F1141" i="17"/>
  <c r="E1141" i="17"/>
  <c r="D1141" i="17"/>
  <c r="C1141" i="17"/>
  <c r="B1141" i="17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3" i="4"/>
  <c r="G4" i="4"/>
  <c r="G5" i="4"/>
  <c r="G6" i="4"/>
  <c r="G7" i="4"/>
  <c r="G2" i="4"/>
  <c r="I2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F1154" i="17" l="1"/>
  <c r="B1154" i="17"/>
  <c r="A1173" i="17"/>
  <c r="A1192" i="17" s="1"/>
  <c r="D1192" i="17" s="1"/>
  <c r="E1180" i="17"/>
  <c r="C1153" i="17"/>
  <c r="A1197" i="17"/>
  <c r="A1216" i="17" s="1"/>
  <c r="C1162" i="17"/>
  <c r="E1155" i="17"/>
  <c r="A1181" i="17"/>
  <c r="A1200" i="17" s="1"/>
  <c r="A1183" i="17"/>
  <c r="A2042" i="17"/>
  <c r="E2036" i="17"/>
  <c r="F2036" i="17"/>
  <c r="B2036" i="17"/>
  <c r="C2036" i="17"/>
  <c r="D2036" i="17"/>
  <c r="A2044" i="17"/>
  <c r="C2038" i="17"/>
  <c r="D2038" i="17"/>
  <c r="F2038" i="17"/>
  <c r="E2038" i="17"/>
  <c r="B2038" i="17"/>
  <c r="B1155" i="17"/>
  <c r="C1152" i="17"/>
  <c r="F1161" i="17"/>
  <c r="A2043" i="17"/>
  <c r="C2037" i="17"/>
  <c r="B2037" i="17"/>
  <c r="D2037" i="17"/>
  <c r="E2037" i="17"/>
  <c r="F2037" i="17"/>
  <c r="A1177" i="17"/>
  <c r="A1186" i="17"/>
  <c r="D1186" i="17" s="1"/>
  <c r="A2041" i="17"/>
  <c r="B2035" i="17"/>
  <c r="C2035" i="17"/>
  <c r="E2035" i="17"/>
  <c r="F2035" i="17"/>
  <c r="D2035" i="17"/>
  <c r="B1151" i="17"/>
  <c r="F1153" i="17"/>
  <c r="D1157" i="17"/>
  <c r="B1160" i="17"/>
  <c r="A1185" i="17"/>
  <c r="B2034" i="17"/>
  <c r="A2040" i="17"/>
  <c r="C2034" i="17"/>
  <c r="D2034" i="17"/>
  <c r="E2034" i="17"/>
  <c r="F2034" i="17"/>
  <c r="A1169" i="17"/>
  <c r="E1169" i="17" s="1"/>
  <c r="A1187" i="17"/>
  <c r="F1187" i="17" s="1"/>
  <c r="B1152" i="17"/>
  <c r="D1156" i="17"/>
  <c r="A1201" i="17"/>
  <c r="B1201" i="17" s="1"/>
  <c r="D1165" i="17"/>
  <c r="A2045" i="17"/>
  <c r="F2039" i="17"/>
  <c r="B2039" i="17"/>
  <c r="C2039" i="17"/>
  <c r="D2039" i="17"/>
  <c r="E2039" i="17"/>
  <c r="A1171" i="17"/>
  <c r="C1150" i="17"/>
  <c r="D1180" i="17"/>
  <c r="C1180" i="17"/>
  <c r="D1161" i="17"/>
  <c r="A1170" i="17"/>
  <c r="B1170" i="17" s="1"/>
  <c r="A1179" i="17"/>
  <c r="C1161" i="17"/>
  <c r="A1176" i="17"/>
  <c r="D1150" i="17"/>
  <c r="B1150" i="17"/>
  <c r="D1152" i="17"/>
  <c r="A1174" i="17"/>
  <c r="B1182" i="17"/>
  <c r="A1172" i="17"/>
  <c r="B1180" i="17"/>
  <c r="C1182" i="17"/>
  <c r="E1153" i="17"/>
  <c r="B1153" i="17"/>
  <c r="D1155" i="17"/>
  <c r="F1152" i="17"/>
  <c r="F1150" i="17"/>
  <c r="A1184" i="17"/>
  <c r="F1180" i="17"/>
  <c r="E1182" i="17"/>
  <c r="B1156" i="17"/>
  <c r="A1199" i="17"/>
  <c r="F1182" i="17"/>
  <c r="E1161" i="17"/>
  <c r="C1155" i="17"/>
  <c r="E1152" i="17"/>
  <c r="B1164" i="17"/>
  <c r="A1175" i="17"/>
  <c r="D1182" i="17"/>
  <c r="C1165" i="17"/>
  <c r="F1164" i="17"/>
  <c r="B1161" i="17"/>
  <c r="F1156" i="17"/>
  <c r="D1164" i="17"/>
  <c r="F1158" i="17"/>
  <c r="F1155" i="17"/>
  <c r="C1157" i="17"/>
  <c r="B1165" i="17"/>
  <c r="B1157" i="17"/>
  <c r="F1162" i="17"/>
  <c r="B1162" i="17"/>
  <c r="C1168" i="17"/>
  <c r="B1168" i="17"/>
  <c r="E1168" i="17"/>
  <c r="F1168" i="17"/>
  <c r="F1159" i="17"/>
  <c r="E1159" i="17"/>
  <c r="E1151" i="17"/>
  <c r="D1151" i="17"/>
  <c r="C1151" i="17"/>
  <c r="F1160" i="17"/>
  <c r="E1160" i="17"/>
  <c r="D1178" i="17"/>
  <c r="D1160" i="17"/>
  <c r="D1168" i="17"/>
  <c r="B1167" i="17"/>
  <c r="C1167" i="17"/>
  <c r="D1167" i="17"/>
  <c r="E1167" i="17"/>
  <c r="F1167" i="17"/>
  <c r="E1158" i="17"/>
  <c r="D1166" i="17"/>
  <c r="D1158" i="17"/>
  <c r="C1166" i="17"/>
  <c r="E1164" i="17"/>
  <c r="C1158" i="17"/>
  <c r="E1156" i="17"/>
  <c r="E1166" i="17"/>
  <c r="B1166" i="17"/>
  <c r="B1158" i="17"/>
  <c r="F1165" i="17"/>
  <c r="C1164" i="17"/>
  <c r="E1162" i="17"/>
  <c r="F1157" i="17"/>
  <c r="C1156" i="17"/>
  <c r="E1154" i="17"/>
  <c r="E1165" i="17"/>
  <c r="D1162" i="17"/>
  <c r="E1157" i="17"/>
  <c r="D1154" i="17"/>
  <c r="F24" i="9"/>
  <c r="G24" i="9" s="1"/>
  <c r="F23" i="9"/>
  <c r="G23" i="9" s="1"/>
  <c r="F22" i="9"/>
  <c r="G22" i="9" s="1"/>
  <c r="F21" i="9"/>
  <c r="G21" i="9" s="1"/>
  <c r="F20" i="9"/>
  <c r="G20" i="9" s="1"/>
  <c r="F16" i="9"/>
  <c r="G16" i="9" s="1"/>
  <c r="F17" i="9"/>
  <c r="G17" i="9" s="1"/>
  <c r="F18" i="9"/>
  <c r="G18" i="9" s="1"/>
  <c r="F19" i="9"/>
  <c r="G19" i="9" s="1"/>
  <c r="F15" i="9"/>
  <c r="G15" i="9" s="1"/>
  <c r="F9" i="9"/>
  <c r="G9" i="9" s="1"/>
  <c r="F10" i="9"/>
  <c r="G10" i="9" s="1"/>
  <c r="F11" i="9"/>
  <c r="G11" i="9" s="1"/>
  <c r="F12" i="9"/>
  <c r="G12" i="9" s="1"/>
  <c r="F13" i="9"/>
  <c r="G13" i="9" s="1"/>
  <c r="F14" i="9"/>
  <c r="G14" i="9" s="1"/>
  <c r="F8" i="9"/>
  <c r="G8" i="9" s="1"/>
  <c r="E2" i="9"/>
  <c r="G165" i="9"/>
  <c r="G163" i="9"/>
  <c r="B1058" i="17"/>
  <c r="C1058" i="17"/>
  <c r="D1058" i="17"/>
  <c r="E1058" i="17"/>
  <c r="F1058" i="17"/>
  <c r="B1059" i="17"/>
  <c r="C1059" i="17"/>
  <c r="D1059" i="17"/>
  <c r="E1059" i="17"/>
  <c r="F1059" i="17"/>
  <c r="B1060" i="17"/>
  <c r="C1060" i="17"/>
  <c r="D1060" i="17"/>
  <c r="E1060" i="17"/>
  <c r="F1060" i="17"/>
  <c r="B1061" i="17"/>
  <c r="C1061" i="17"/>
  <c r="D1061" i="17"/>
  <c r="E1061" i="17"/>
  <c r="F1061" i="17"/>
  <c r="B1062" i="17"/>
  <c r="C1062" i="17"/>
  <c r="D1062" i="17"/>
  <c r="E1062" i="17"/>
  <c r="F1062" i="17"/>
  <c r="B1063" i="17"/>
  <c r="C1063" i="17"/>
  <c r="D1063" i="17"/>
  <c r="E1063" i="17"/>
  <c r="F1063" i="17"/>
  <c r="B1064" i="17"/>
  <c r="C1064" i="17"/>
  <c r="D1064" i="17"/>
  <c r="E1064" i="17"/>
  <c r="F1064" i="17"/>
  <c r="B1065" i="17"/>
  <c r="C1065" i="17"/>
  <c r="D1065" i="17"/>
  <c r="E1065" i="17"/>
  <c r="F1065" i="17"/>
  <c r="B1066" i="17"/>
  <c r="C1066" i="17"/>
  <c r="D1066" i="17"/>
  <c r="E1066" i="17"/>
  <c r="F1066" i="17"/>
  <c r="B1067" i="17"/>
  <c r="C1067" i="17"/>
  <c r="D1067" i="17"/>
  <c r="E1067" i="17"/>
  <c r="F1067" i="17"/>
  <c r="B1068" i="17"/>
  <c r="C1068" i="17"/>
  <c r="D1068" i="17"/>
  <c r="E1068" i="17"/>
  <c r="F1068" i="17"/>
  <c r="B1069" i="17"/>
  <c r="C1069" i="17"/>
  <c r="D1069" i="17"/>
  <c r="E1069" i="17"/>
  <c r="F1069" i="17"/>
  <c r="B1070" i="17"/>
  <c r="C1070" i="17"/>
  <c r="D1070" i="17"/>
  <c r="E1070" i="17"/>
  <c r="F1070" i="17"/>
  <c r="B1071" i="17"/>
  <c r="C1071" i="17"/>
  <c r="D1071" i="17"/>
  <c r="E1071" i="17"/>
  <c r="F1071" i="17"/>
  <c r="B1072" i="17"/>
  <c r="C1072" i="17"/>
  <c r="D1072" i="17"/>
  <c r="E1072" i="17"/>
  <c r="F1072" i="17"/>
  <c r="B1073" i="17"/>
  <c r="C1073" i="17"/>
  <c r="D1073" i="17"/>
  <c r="E1073" i="17"/>
  <c r="F1073" i="17"/>
  <c r="B1074" i="17"/>
  <c r="C1074" i="17"/>
  <c r="D1074" i="17"/>
  <c r="E1074" i="17"/>
  <c r="F1074" i="17"/>
  <c r="B1075" i="17"/>
  <c r="C1075" i="17"/>
  <c r="D1075" i="17"/>
  <c r="E1075" i="17"/>
  <c r="F1075" i="17"/>
  <c r="B1076" i="17"/>
  <c r="C1076" i="17"/>
  <c r="D1076" i="17"/>
  <c r="E1076" i="17"/>
  <c r="F1076" i="17"/>
  <c r="B1077" i="17"/>
  <c r="C1077" i="17"/>
  <c r="D1077" i="17"/>
  <c r="E1077" i="17"/>
  <c r="F1077" i="17"/>
  <c r="B1078" i="17"/>
  <c r="C1078" i="17"/>
  <c r="D1078" i="17"/>
  <c r="E1078" i="17"/>
  <c r="F1078" i="17"/>
  <c r="B1079" i="17"/>
  <c r="C1079" i="17"/>
  <c r="D1079" i="17"/>
  <c r="E1079" i="17"/>
  <c r="F1079" i="17"/>
  <c r="B1080" i="17"/>
  <c r="C1080" i="17"/>
  <c r="D1080" i="17"/>
  <c r="E1080" i="17"/>
  <c r="F1080" i="17"/>
  <c r="B1081" i="17"/>
  <c r="C1081" i="17"/>
  <c r="D1081" i="17"/>
  <c r="E1081" i="17"/>
  <c r="F1081" i="17"/>
  <c r="B1082" i="17"/>
  <c r="C1082" i="17"/>
  <c r="D1082" i="17"/>
  <c r="E1082" i="17"/>
  <c r="F1082" i="17"/>
  <c r="B1083" i="17"/>
  <c r="C1083" i="17"/>
  <c r="D1083" i="17"/>
  <c r="E1083" i="17"/>
  <c r="F1083" i="17"/>
  <c r="B1084" i="17"/>
  <c r="C1084" i="17"/>
  <c r="D1084" i="17"/>
  <c r="E1084" i="17"/>
  <c r="F1084" i="17"/>
  <c r="B1085" i="17"/>
  <c r="C1085" i="17"/>
  <c r="D1085" i="17"/>
  <c r="E1085" i="17"/>
  <c r="F1085" i="17"/>
  <c r="B1086" i="17"/>
  <c r="C1086" i="17"/>
  <c r="D1086" i="17"/>
  <c r="E1086" i="17"/>
  <c r="F1086" i="17"/>
  <c r="B1087" i="17"/>
  <c r="C1087" i="17"/>
  <c r="D1087" i="17"/>
  <c r="E1087" i="17"/>
  <c r="F1087" i="17"/>
  <c r="B1088" i="17"/>
  <c r="C1088" i="17"/>
  <c r="D1088" i="17"/>
  <c r="E1088" i="17"/>
  <c r="F1088" i="17"/>
  <c r="B1089" i="17"/>
  <c r="C1089" i="17"/>
  <c r="D1089" i="17"/>
  <c r="E1089" i="17"/>
  <c r="F1089" i="17"/>
  <c r="B1090" i="17"/>
  <c r="C1090" i="17"/>
  <c r="D1090" i="17"/>
  <c r="E1090" i="17"/>
  <c r="F1090" i="17"/>
  <c r="B1091" i="17"/>
  <c r="C1091" i="17"/>
  <c r="D1091" i="17"/>
  <c r="E1091" i="17"/>
  <c r="F1091" i="17"/>
  <c r="B1092" i="17"/>
  <c r="C1092" i="17"/>
  <c r="D1092" i="17"/>
  <c r="E1092" i="17"/>
  <c r="F1092" i="17"/>
  <c r="B1093" i="17"/>
  <c r="C1093" i="17"/>
  <c r="D1093" i="17"/>
  <c r="E1093" i="17"/>
  <c r="F1093" i="17"/>
  <c r="B1094" i="17"/>
  <c r="C1094" i="17"/>
  <c r="D1094" i="17"/>
  <c r="E1094" i="17"/>
  <c r="F1094" i="17"/>
  <c r="B1095" i="17"/>
  <c r="C1095" i="17"/>
  <c r="D1095" i="17"/>
  <c r="E1095" i="17"/>
  <c r="F1095" i="17"/>
  <c r="B1096" i="17"/>
  <c r="C1096" i="17"/>
  <c r="D1096" i="17"/>
  <c r="E1096" i="17"/>
  <c r="F1096" i="17"/>
  <c r="B1097" i="17"/>
  <c r="C1097" i="17"/>
  <c r="D1097" i="17"/>
  <c r="E1097" i="17"/>
  <c r="F1097" i="17"/>
  <c r="B1098" i="17"/>
  <c r="C1098" i="17"/>
  <c r="D1098" i="17"/>
  <c r="E1098" i="17"/>
  <c r="F1098" i="17"/>
  <c r="B1099" i="17"/>
  <c r="C1099" i="17"/>
  <c r="D1099" i="17"/>
  <c r="E1099" i="17"/>
  <c r="F1099" i="17"/>
  <c r="B1100" i="17"/>
  <c r="C1100" i="17"/>
  <c r="D1100" i="17"/>
  <c r="E1100" i="17"/>
  <c r="F1100" i="17"/>
  <c r="B1101" i="17"/>
  <c r="C1101" i="17"/>
  <c r="D1101" i="17"/>
  <c r="E1101" i="17"/>
  <c r="F1101" i="17"/>
  <c r="B1102" i="17"/>
  <c r="C1102" i="17"/>
  <c r="D1102" i="17"/>
  <c r="E1102" i="17"/>
  <c r="F1102" i="17"/>
  <c r="B1103" i="17"/>
  <c r="C1103" i="17"/>
  <c r="D1103" i="17"/>
  <c r="E1103" i="17"/>
  <c r="F1103" i="17"/>
  <c r="B1104" i="17"/>
  <c r="C1104" i="17"/>
  <c r="D1104" i="17"/>
  <c r="E1104" i="17"/>
  <c r="F1104" i="17"/>
  <c r="B1105" i="17"/>
  <c r="C1105" i="17"/>
  <c r="D1105" i="17"/>
  <c r="E1105" i="17"/>
  <c r="F1105" i="17"/>
  <c r="B1106" i="17"/>
  <c r="C1106" i="17"/>
  <c r="D1106" i="17"/>
  <c r="E1106" i="17"/>
  <c r="F1106" i="17"/>
  <c r="B1107" i="17"/>
  <c r="C1107" i="17"/>
  <c r="D1107" i="17"/>
  <c r="E1107" i="17"/>
  <c r="F1107" i="17"/>
  <c r="B1108" i="17"/>
  <c r="C1108" i="17"/>
  <c r="D1108" i="17"/>
  <c r="E1108" i="17"/>
  <c r="F1108" i="17"/>
  <c r="B1109" i="17"/>
  <c r="C1109" i="17"/>
  <c r="D1109" i="17"/>
  <c r="E1109" i="17"/>
  <c r="F1109" i="17"/>
  <c r="B1110" i="17"/>
  <c r="C1110" i="17"/>
  <c r="D1110" i="17"/>
  <c r="E1110" i="17"/>
  <c r="F1110" i="17"/>
  <c r="B1111" i="17"/>
  <c r="C1111" i="17"/>
  <c r="D1111" i="17"/>
  <c r="E1111" i="17"/>
  <c r="F1111" i="17"/>
  <c r="B1112" i="17"/>
  <c r="C1112" i="17"/>
  <c r="D1112" i="17"/>
  <c r="E1112" i="17"/>
  <c r="F1112" i="17"/>
  <c r="B1113" i="17"/>
  <c r="C1113" i="17"/>
  <c r="D1113" i="17"/>
  <c r="E1113" i="17"/>
  <c r="F1113" i="17"/>
  <c r="B1114" i="17"/>
  <c r="C1114" i="17"/>
  <c r="D1114" i="17"/>
  <c r="E1114" i="17"/>
  <c r="F1114" i="17"/>
  <c r="B1115" i="17"/>
  <c r="C1115" i="17"/>
  <c r="D1115" i="17"/>
  <c r="E1115" i="17"/>
  <c r="F1115" i="17"/>
  <c r="B1116" i="17"/>
  <c r="C1116" i="17"/>
  <c r="D1116" i="17"/>
  <c r="E1116" i="17"/>
  <c r="F1116" i="17"/>
  <c r="B1117" i="17"/>
  <c r="C1117" i="17"/>
  <c r="D1117" i="17"/>
  <c r="E1117" i="17"/>
  <c r="F1117" i="17"/>
  <c r="B1118" i="17"/>
  <c r="C1118" i="17"/>
  <c r="D1118" i="17"/>
  <c r="E1118" i="17"/>
  <c r="F1118" i="17"/>
  <c r="B1119" i="17"/>
  <c r="C1119" i="17"/>
  <c r="D1119" i="17"/>
  <c r="E1119" i="17"/>
  <c r="F1119" i="17"/>
  <c r="B1120" i="17"/>
  <c r="C1120" i="17"/>
  <c r="D1120" i="17"/>
  <c r="E1120" i="17"/>
  <c r="F1120" i="17"/>
  <c r="B1121" i="17"/>
  <c r="C1121" i="17"/>
  <c r="D1121" i="17"/>
  <c r="E1121" i="17"/>
  <c r="F1121" i="17"/>
  <c r="B1122" i="17"/>
  <c r="C1122" i="17"/>
  <c r="D1122" i="17"/>
  <c r="E1122" i="17"/>
  <c r="F1122" i="17"/>
  <c r="B1123" i="17"/>
  <c r="C1123" i="17"/>
  <c r="D1123" i="17"/>
  <c r="E1123" i="17"/>
  <c r="F1123" i="17"/>
  <c r="B1124" i="17"/>
  <c r="C1124" i="17"/>
  <c r="D1124" i="17"/>
  <c r="E1124" i="17"/>
  <c r="F1124" i="17"/>
  <c r="B1125" i="17"/>
  <c r="C1125" i="17"/>
  <c r="D1125" i="17"/>
  <c r="E1125" i="17"/>
  <c r="F1125" i="17"/>
  <c r="B1126" i="17"/>
  <c r="C1126" i="17"/>
  <c r="D1126" i="17"/>
  <c r="E1126" i="17"/>
  <c r="F1126" i="17"/>
  <c r="B1127" i="17"/>
  <c r="C1127" i="17"/>
  <c r="D1127" i="17"/>
  <c r="E1127" i="17"/>
  <c r="F1127" i="17"/>
  <c r="B1128" i="17"/>
  <c r="C1128" i="17"/>
  <c r="D1128" i="17"/>
  <c r="E1128" i="17"/>
  <c r="F1128" i="17"/>
  <c r="B1129" i="17"/>
  <c r="C1129" i="17"/>
  <c r="D1129" i="17"/>
  <c r="E1129" i="17"/>
  <c r="F1129" i="17"/>
  <c r="B1130" i="17"/>
  <c r="C1130" i="17"/>
  <c r="D1130" i="17"/>
  <c r="E1130" i="17"/>
  <c r="F1130" i="17"/>
  <c r="B1131" i="17"/>
  <c r="C1131" i="17"/>
  <c r="D1131" i="17"/>
  <c r="E1131" i="17"/>
  <c r="F1131" i="17"/>
  <c r="B1132" i="17"/>
  <c r="C1132" i="17"/>
  <c r="D1132" i="17"/>
  <c r="E1132" i="17"/>
  <c r="F1132" i="17"/>
  <c r="B1133" i="17"/>
  <c r="C1133" i="17"/>
  <c r="D1133" i="17"/>
  <c r="E1133" i="17"/>
  <c r="F1133" i="17"/>
  <c r="B1134" i="17"/>
  <c r="C1134" i="17"/>
  <c r="D1134" i="17"/>
  <c r="E1134" i="17"/>
  <c r="F1134" i="17"/>
  <c r="B1135" i="17"/>
  <c r="C1135" i="17"/>
  <c r="D1135" i="17"/>
  <c r="E1135" i="17"/>
  <c r="F1135" i="17"/>
  <c r="B1136" i="17"/>
  <c r="C1136" i="17"/>
  <c r="D1136" i="17"/>
  <c r="E1136" i="17"/>
  <c r="F1136" i="17"/>
  <c r="B1137" i="17"/>
  <c r="C1137" i="17"/>
  <c r="D1137" i="17"/>
  <c r="E1137" i="17"/>
  <c r="F1137" i="17"/>
  <c r="B1138" i="17"/>
  <c r="C1138" i="17"/>
  <c r="D1138" i="17"/>
  <c r="E1138" i="17"/>
  <c r="F1138" i="17"/>
  <c r="B1139" i="17"/>
  <c r="C1139" i="17"/>
  <c r="D1139" i="17"/>
  <c r="E1139" i="17"/>
  <c r="F1139" i="17"/>
  <c r="B1140" i="17"/>
  <c r="C1140" i="17"/>
  <c r="D1140" i="17"/>
  <c r="E1140" i="17"/>
  <c r="F1140" i="17"/>
  <c r="B1006" i="17"/>
  <c r="C1006" i="17"/>
  <c r="D1006" i="17"/>
  <c r="E1006" i="17"/>
  <c r="F1006" i="17"/>
  <c r="B1007" i="17"/>
  <c r="C1007" i="17"/>
  <c r="D1007" i="17"/>
  <c r="E1007" i="17"/>
  <c r="F1007" i="17"/>
  <c r="B1008" i="17"/>
  <c r="C1008" i="17"/>
  <c r="D1008" i="17"/>
  <c r="E1008" i="17"/>
  <c r="F1008" i="17"/>
  <c r="B1009" i="17"/>
  <c r="C1009" i="17"/>
  <c r="D1009" i="17"/>
  <c r="E1009" i="17"/>
  <c r="F1009" i="17"/>
  <c r="B1010" i="17"/>
  <c r="C1010" i="17"/>
  <c r="D1010" i="17"/>
  <c r="E1010" i="17"/>
  <c r="F1010" i="17"/>
  <c r="B1011" i="17"/>
  <c r="C1011" i="17"/>
  <c r="D1011" i="17"/>
  <c r="E1011" i="17"/>
  <c r="F1011" i="17"/>
  <c r="B1012" i="17"/>
  <c r="C1012" i="17"/>
  <c r="D1012" i="17"/>
  <c r="E1012" i="17"/>
  <c r="F1012" i="17"/>
  <c r="B1013" i="17"/>
  <c r="C1013" i="17"/>
  <c r="D1013" i="17"/>
  <c r="E1013" i="17"/>
  <c r="F1013" i="17"/>
  <c r="B1014" i="17"/>
  <c r="C1014" i="17"/>
  <c r="D1014" i="17"/>
  <c r="E1014" i="17"/>
  <c r="F1014" i="17"/>
  <c r="B1015" i="17"/>
  <c r="C1015" i="17"/>
  <c r="D1015" i="17"/>
  <c r="E1015" i="17"/>
  <c r="F1015" i="17"/>
  <c r="B1016" i="17"/>
  <c r="C1016" i="17"/>
  <c r="D1016" i="17"/>
  <c r="E1016" i="17"/>
  <c r="F1016" i="17"/>
  <c r="B1017" i="17"/>
  <c r="C1017" i="17"/>
  <c r="D1017" i="17"/>
  <c r="E1017" i="17"/>
  <c r="F1017" i="17"/>
  <c r="B1018" i="17"/>
  <c r="C1018" i="17"/>
  <c r="D1018" i="17"/>
  <c r="E1018" i="17"/>
  <c r="F1018" i="17"/>
  <c r="B1019" i="17"/>
  <c r="C1019" i="17"/>
  <c r="D1019" i="17"/>
  <c r="E1019" i="17"/>
  <c r="F1019" i="17"/>
  <c r="B1020" i="17"/>
  <c r="C1020" i="17"/>
  <c r="D1020" i="17"/>
  <c r="E1020" i="17"/>
  <c r="F1020" i="17"/>
  <c r="B1021" i="17"/>
  <c r="C1021" i="17"/>
  <c r="D1021" i="17"/>
  <c r="E1021" i="17"/>
  <c r="F1021" i="17"/>
  <c r="B1022" i="17"/>
  <c r="C1022" i="17"/>
  <c r="D1022" i="17"/>
  <c r="E1022" i="17"/>
  <c r="F1022" i="17"/>
  <c r="B1023" i="17"/>
  <c r="C1023" i="17"/>
  <c r="D1023" i="17"/>
  <c r="E1023" i="17"/>
  <c r="F1023" i="17"/>
  <c r="B1024" i="17"/>
  <c r="C1024" i="17"/>
  <c r="D1024" i="17"/>
  <c r="E1024" i="17"/>
  <c r="F1024" i="17"/>
  <c r="B1025" i="17"/>
  <c r="C1025" i="17"/>
  <c r="D1025" i="17"/>
  <c r="E1025" i="17"/>
  <c r="F1025" i="17"/>
  <c r="B1026" i="17"/>
  <c r="C1026" i="17"/>
  <c r="D1026" i="17"/>
  <c r="E1026" i="17"/>
  <c r="F1026" i="17"/>
  <c r="B1027" i="17"/>
  <c r="C1027" i="17"/>
  <c r="D1027" i="17"/>
  <c r="E1027" i="17"/>
  <c r="F1027" i="17"/>
  <c r="B1028" i="17"/>
  <c r="C1028" i="17"/>
  <c r="D1028" i="17"/>
  <c r="E1028" i="17"/>
  <c r="F1028" i="17"/>
  <c r="B1029" i="17"/>
  <c r="C1029" i="17"/>
  <c r="D1029" i="17"/>
  <c r="E1029" i="17"/>
  <c r="F1029" i="17"/>
  <c r="B1030" i="17"/>
  <c r="C1030" i="17"/>
  <c r="D1030" i="17"/>
  <c r="E1030" i="17"/>
  <c r="F1030" i="17"/>
  <c r="B1031" i="17"/>
  <c r="C1031" i="17"/>
  <c r="D1031" i="17"/>
  <c r="E1031" i="17"/>
  <c r="F1031" i="17"/>
  <c r="B1032" i="17"/>
  <c r="C1032" i="17"/>
  <c r="D1032" i="17"/>
  <c r="E1032" i="17"/>
  <c r="F1032" i="17"/>
  <c r="B1033" i="17"/>
  <c r="C1033" i="17"/>
  <c r="D1033" i="17"/>
  <c r="E1033" i="17"/>
  <c r="F1033" i="17"/>
  <c r="B1034" i="17"/>
  <c r="C1034" i="17"/>
  <c r="D1034" i="17"/>
  <c r="E1034" i="17"/>
  <c r="F1034" i="17"/>
  <c r="B1035" i="17"/>
  <c r="C1035" i="17"/>
  <c r="D1035" i="17"/>
  <c r="E1035" i="17"/>
  <c r="F1035" i="17"/>
  <c r="B1036" i="17"/>
  <c r="C1036" i="17"/>
  <c r="D1036" i="17"/>
  <c r="E1036" i="17"/>
  <c r="F1036" i="17"/>
  <c r="B1037" i="17"/>
  <c r="C1037" i="17"/>
  <c r="D1037" i="17"/>
  <c r="E1037" i="17"/>
  <c r="F1037" i="17"/>
  <c r="B1038" i="17"/>
  <c r="C1038" i="17"/>
  <c r="D1038" i="17"/>
  <c r="E1038" i="17"/>
  <c r="F1038" i="17"/>
  <c r="B1039" i="17"/>
  <c r="C1039" i="17"/>
  <c r="D1039" i="17"/>
  <c r="E1039" i="17"/>
  <c r="F1039" i="17"/>
  <c r="B1040" i="17"/>
  <c r="C1040" i="17"/>
  <c r="D1040" i="17"/>
  <c r="E1040" i="17"/>
  <c r="F1040" i="17"/>
  <c r="B1041" i="17"/>
  <c r="C1041" i="17"/>
  <c r="D1041" i="17"/>
  <c r="E1041" i="17"/>
  <c r="F1041" i="17"/>
  <c r="B1042" i="17"/>
  <c r="C1042" i="17"/>
  <c r="D1042" i="17"/>
  <c r="E1042" i="17"/>
  <c r="F1042" i="17"/>
  <c r="B1043" i="17"/>
  <c r="C1043" i="17"/>
  <c r="D1043" i="17"/>
  <c r="E1043" i="17"/>
  <c r="F1043" i="17"/>
  <c r="B1044" i="17"/>
  <c r="C1044" i="17"/>
  <c r="D1044" i="17"/>
  <c r="E1044" i="17"/>
  <c r="F1044" i="17"/>
  <c r="B1045" i="17"/>
  <c r="C1045" i="17"/>
  <c r="D1045" i="17"/>
  <c r="E1045" i="17"/>
  <c r="F1045" i="17"/>
  <c r="B1046" i="17"/>
  <c r="C1046" i="17"/>
  <c r="D1046" i="17"/>
  <c r="E1046" i="17"/>
  <c r="F1046" i="17"/>
  <c r="B1047" i="17"/>
  <c r="C1047" i="17"/>
  <c r="D1047" i="17"/>
  <c r="E1047" i="17"/>
  <c r="F1047" i="17"/>
  <c r="B1048" i="17"/>
  <c r="C1048" i="17"/>
  <c r="D1048" i="17"/>
  <c r="E1048" i="17"/>
  <c r="F1048" i="17"/>
  <c r="B1049" i="17"/>
  <c r="C1049" i="17"/>
  <c r="D1049" i="17"/>
  <c r="E1049" i="17"/>
  <c r="F1049" i="17"/>
  <c r="B1050" i="17"/>
  <c r="C1050" i="17"/>
  <c r="D1050" i="17"/>
  <c r="E1050" i="17"/>
  <c r="F1050" i="17"/>
  <c r="B1051" i="17"/>
  <c r="C1051" i="17"/>
  <c r="D1051" i="17"/>
  <c r="E1051" i="17"/>
  <c r="F1051" i="17"/>
  <c r="B1052" i="17"/>
  <c r="C1052" i="17"/>
  <c r="D1052" i="17"/>
  <c r="E1052" i="17"/>
  <c r="F1052" i="17"/>
  <c r="B1053" i="17"/>
  <c r="C1053" i="17"/>
  <c r="D1053" i="17"/>
  <c r="E1053" i="17"/>
  <c r="F1053" i="17"/>
  <c r="B1054" i="17"/>
  <c r="C1054" i="17"/>
  <c r="D1054" i="17"/>
  <c r="E1054" i="17"/>
  <c r="F1054" i="17"/>
  <c r="B1055" i="17"/>
  <c r="C1055" i="17"/>
  <c r="D1055" i="17"/>
  <c r="E1055" i="17"/>
  <c r="F1055" i="17"/>
  <c r="B1056" i="17"/>
  <c r="C1056" i="17"/>
  <c r="D1056" i="17"/>
  <c r="E1056" i="17"/>
  <c r="F1056" i="17"/>
  <c r="B1057" i="17"/>
  <c r="C1057" i="17"/>
  <c r="D1057" i="17"/>
  <c r="E1057" i="17"/>
  <c r="F1057" i="17"/>
  <c r="B156" i="9"/>
  <c r="C156" i="9"/>
  <c r="D156" i="9"/>
  <c r="E156" i="9"/>
  <c r="B157" i="9"/>
  <c r="C157" i="9"/>
  <c r="D157" i="9"/>
  <c r="E157" i="9"/>
  <c r="B158" i="9"/>
  <c r="C158" i="9"/>
  <c r="D158" i="9"/>
  <c r="E158" i="9"/>
  <c r="B159" i="9"/>
  <c r="C159" i="9"/>
  <c r="D159" i="9"/>
  <c r="E159" i="9"/>
  <c r="B160" i="9"/>
  <c r="C160" i="9"/>
  <c r="D160" i="9"/>
  <c r="E160" i="9"/>
  <c r="B161" i="9"/>
  <c r="C161" i="9"/>
  <c r="D161" i="9"/>
  <c r="E161" i="9"/>
  <c r="B162" i="9"/>
  <c r="C162" i="9"/>
  <c r="D162" i="9"/>
  <c r="E162" i="9"/>
  <c r="B163" i="9"/>
  <c r="C163" i="9"/>
  <c r="D163" i="9"/>
  <c r="E163" i="9"/>
  <c r="B164" i="9"/>
  <c r="C164" i="9"/>
  <c r="D164" i="9"/>
  <c r="E164" i="9"/>
  <c r="B165" i="9"/>
  <c r="C165" i="9"/>
  <c r="D165" i="9"/>
  <c r="E165" i="9"/>
  <c r="F1173" i="17" l="1"/>
  <c r="C1181" i="17"/>
  <c r="F1170" i="17"/>
  <c r="E1173" i="17"/>
  <c r="C1186" i="17"/>
  <c r="E1181" i="17"/>
  <c r="F1181" i="17"/>
  <c r="C1183" i="17"/>
  <c r="F1183" i="17"/>
  <c r="D1181" i="17"/>
  <c r="C1187" i="17"/>
  <c r="D1187" i="17"/>
  <c r="E1192" i="17"/>
  <c r="E1197" i="17"/>
  <c r="C1192" i="17"/>
  <c r="B1192" i="17"/>
  <c r="F1192" i="17"/>
  <c r="C1197" i="17"/>
  <c r="E1183" i="17"/>
  <c r="B1197" i="17"/>
  <c r="A1193" i="17"/>
  <c r="E1201" i="17"/>
  <c r="A1204" i="17"/>
  <c r="A1205" i="17"/>
  <c r="F1186" i="17"/>
  <c r="E1186" i="17"/>
  <c r="A2050" i="17"/>
  <c r="E2044" i="17"/>
  <c r="F2044" i="17"/>
  <c r="B2044" i="17"/>
  <c r="C2044" i="17"/>
  <c r="D2044" i="17"/>
  <c r="A1194" i="17"/>
  <c r="D1194" i="17" s="1"/>
  <c r="F1201" i="17"/>
  <c r="C1201" i="17"/>
  <c r="D1183" i="17"/>
  <c r="A1198" i="17"/>
  <c r="A2048" i="17"/>
  <c r="B2042" i="17"/>
  <c r="C2042" i="17"/>
  <c r="D2042" i="17"/>
  <c r="E2042" i="17"/>
  <c r="F2042" i="17"/>
  <c r="A1190" i="17"/>
  <c r="B1190" i="17" s="1"/>
  <c r="B1185" i="17"/>
  <c r="A1191" i="17"/>
  <c r="D1191" i="17" s="1"/>
  <c r="B1183" i="17"/>
  <c r="B1186" i="17"/>
  <c r="A2051" i="17"/>
  <c r="C2045" i="17"/>
  <c r="D2045" i="17"/>
  <c r="B2045" i="17"/>
  <c r="E2045" i="17"/>
  <c r="F2045" i="17"/>
  <c r="A2046" i="17"/>
  <c r="B2040" i="17"/>
  <c r="D2040" i="17"/>
  <c r="C2040" i="17"/>
  <c r="E2040" i="17"/>
  <c r="F2040" i="17"/>
  <c r="B1181" i="17"/>
  <c r="A1189" i="17"/>
  <c r="D1197" i="17"/>
  <c r="A1196" i="17"/>
  <c r="D1170" i="17"/>
  <c r="E1170" i="17"/>
  <c r="E1185" i="17"/>
  <c r="F1185" i="17"/>
  <c r="D1185" i="17"/>
  <c r="A1202" i="17"/>
  <c r="A1206" i="17"/>
  <c r="E1187" i="17"/>
  <c r="B1187" i="17"/>
  <c r="A1188" i="17"/>
  <c r="A2049" i="17"/>
  <c r="B2043" i="17"/>
  <c r="C2043" i="17"/>
  <c r="E2043" i="17"/>
  <c r="D2043" i="17"/>
  <c r="F2043" i="17"/>
  <c r="C1170" i="17"/>
  <c r="D1201" i="17"/>
  <c r="C1185" i="17"/>
  <c r="F1197" i="17"/>
  <c r="A1195" i="17"/>
  <c r="A1214" i="17" s="1"/>
  <c r="A2047" i="17"/>
  <c r="D2041" i="17"/>
  <c r="E2041" i="17"/>
  <c r="F2041" i="17"/>
  <c r="B2041" i="17"/>
  <c r="C2041" i="17"/>
  <c r="A1211" i="17"/>
  <c r="F1193" i="17"/>
  <c r="C1174" i="17"/>
  <c r="D1174" i="17"/>
  <c r="B1199" i="17"/>
  <c r="C1199" i="17"/>
  <c r="D1199" i="17"/>
  <c r="E1199" i="17"/>
  <c r="F1199" i="17"/>
  <c r="A1203" i="17"/>
  <c r="B1184" i="17"/>
  <c r="D1184" i="17"/>
  <c r="C1184" i="17"/>
  <c r="E1184" i="17"/>
  <c r="F1184" i="17"/>
  <c r="B1216" i="17"/>
  <c r="D1216" i="17"/>
  <c r="C1216" i="17"/>
  <c r="E1216" i="17"/>
  <c r="F1216" i="17"/>
  <c r="B1200" i="17"/>
  <c r="E1200" i="17"/>
  <c r="F1200" i="17"/>
  <c r="C1200" i="17"/>
  <c r="D1200" i="17"/>
  <c r="E1178" i="17"/>
  <c r="B1174" i="17"/>
  <c r="E1174" i="17"/>
  <c r="F1166" i="17"/>
  <c r="D1173" i="17"/>
  <c r="B1173" i="17"/>
  <c r="C1173" i="17"/>
  <c r="F1174" i="17"/>
  <c r="B1177" i="17"/>
  <c r="C1177" i="17"/>
  <c r="F1177" i="17"/>
  <c r="D1177" i="17"/>
  <c r="E1177" i="17"/>
  <c r="C1169" i="17"/>
  <c r="B1169" i="17"/>
  <c r="D1169" i="17"/>
  <c r="F1169" i="17"/>
  <c r="C1178" i="17"/>
  <c r="B1178" i="17"/>
  <c r="F1178" i="17"/>
  <c r="F1163" i="17"/>
  <c r="C1163" i="17"/>
  <c r="E1163" i="17"/>
  <c r="D1163" i="17"/>
  <c r="B1163" i="17"/>
  <c r="F1179" i="17"/>
  <c r="C1179" i="17"/>
  <c r="D1179" i="17"/>
  <c r="B1179" i="17"/>
  <c r="E1179" i="17"/>
  <c r="F1171" i="17"/>
  <c r="C1171" i="17"/>
  <c r="D1171" i="17"/>
  <c r="E1171" i="17"/>
  <c r="B1171" i="17"/>
  <c r="E1176" i="17"/>
  <c r="B1176" i="17"/>
  <c r="C1176" i="17"/>
  <c r="F1176" i="17"/>
  <c r="D1176" i="17"/>
  <c r="F1005" i="17"/>
  <c r="E1005" i="17"/>
  <c r="D1005" i="17"/>
  <c r="C1005" i="17"/>
  <c r="B1005" i="17"/>
  <c r="F1004" i="17"/>
  <c r="E1004" i="17"/>
  <c r="D1004" i="17"/>
  <c r="C1004" i="17"/>
  <c r="B1004" i="17"/>
  <c r="F1003" i="17"/>
  <c r="E1003" i="17"/>
  <c r="D1003" i="17"/>
  <c r="C1003" i="17"/>
  <c r="B1003" i="17"/>
  <c r="F1002" i="17"/>
  <c r="E1002" i="17"/>
  <c r="D1002" i="17"/>
  <c r="C1002" i="17"/>
  <c r="B1002" i="17"/>
  <c r="F1001" i="17"/>
  <c r="E1001" i="17"/>
  <c r="D1001" i="17"/>
  <c r="C1001" i="17"/>
  <c r="B1001" i="17"/>
  <c r="F1000" i="17"/>
  <c r="E1000" i="17"/>
  <c r="D1000" i="17"/>
  <c r="C1000" i="17"/>
  <c r="B1000" i="17"/>
  <c r="F999" i="17"/>
  <c r="E999" i="17"/>
  <c r="D999" i="17"/>
  <c r="C999" i="17"/>
  <c r="B999" i="17"/>
  <c r="F998" i="17"/>
  <c r="E998" i="17"/>
  <c r="D998" i="17"/>
  <c r="C998" i="17"/>
  <c r="B998" i="17"/>
  <c r="F997" i="17"/>
  <c r="E997" i="17"/>
  <c r="D997" i="17"/>
  <c r="C997" i="17"/>
  <c r="B997" i="17"/>
  <c r="F996" i="17"/>
  <c r="E996" i="17"/>
  <c r="D996" i="17"/>
  <c r="C996" i="17"/>
  <c r="B996" i="17"/>
  <c r="F995" i="17"/>
  <c r="E995" i="17"/>
  <c r="D995" i="17"/>
  <c r="C995" i="17"/>
  <c r="B995" i="17"/>
  <c r="F994" i="17"/>
  <c r="E994" i="17"/>
  <c r="D994" i="17"/>
  <c r="C994" i="17"/>
  <c r="B994" i="17"/>
  <c r="F993" i="17"/>
  <c r="E993" i="17"/>
  <c r="D993" i="17"/>
  <c r="C993" i="17"/>
  <c r="B993" i="17"/>
  <c r="F992" i="17"/>
  <c r="E992" i="17"/>
  <c r="D992" i="17"/>
  <c r="C992" i="17"/>
  <c r="B992" i="17"/>
  <c r="F991" i="17"/>
  <c r="E991" i="17"/>
  <c r="D991" i="17"/>
  <c r="C991" i="17"/>
  <c r="B991" i="17"/>
  <c r="F990" i="17"/>
  <c r="E990" i="17"/>
  <c r="D990" i="17"/>
  <c r="C990" i="17"/>
  <c r="B990" i="17"/>
  <c r="F989" i="17"/>
  <c r="E989" i="17"/>
  <c r="D989" i="17"/>
  <c r="C989" i="17"/>
  <c r="B989" i="17"/>
  <c r="F988" i="17"/>
  <c r="E988" i="17"/>
  <c r="D988" i="17"/>
  <c r="C988" i="17"/>
  <c r="B988" i="17"/>
  <c r="F987" i="17"/>
  <c r="E987" i="17"/>
  <c r="D987" i="17"/>
  <c r="C987" i="17"/>
  <c r="B987" i="17"/>
  <c r="F986" i="17"/>
  <c r="E986" i="17"/>
  <c r="D986" i="17"/>
  <c r="C986" i="17"/>
  <c r="B986" i="17"/>
  <c r="F985" i="17"/>
  <c r="E985" i="17"/>
  <c r="D985" i="17"/>
  <c r="C985" i="17"/>
  <c r="B985" i="17"/>
  <c r="F984" i="17"/>
  <c r="E984" i="17"/>
  <c r="D984" i="17"/>
  <c r="C984" i="17"/>
  <c r="B984" i="17"/>
  <c r="F983" i="17"/>
  <c r="E983" i="17"/>
  <c r="D983" i="17"/>
  <c r="C983" i="17"/>
  <c r="B983" i="17"/>
  <c r="F982" i="17"/>
  <c r="E982" i="17"/>
  <c r="D982" i="17"/>
  <c r="C982" i="17"/>
  <c r="B982" i="17"/>
  <c r="F981" i="17"/>
  <c r="E981" i="17"/>
  <c r="D981" i="17"/>
  <c r="C981" i="17"/>
  <c r="B981" i="17"/>
  <c r="F980" i="17"/>
  <c r="E980" i="17"/>
  <c r="D980" i="17"/>
  <c r="C980" i="17"/>
  <c r="B980" i="17"/>
  <c r="F979" i="17"/>
  <c r="E979" i="17"/>
  <c r="D979" i="17"/>
  <c r="C979" i="17"/>
  <c r="B979" i="17"/>
  <c r="F978" i="17"/>
  <c r="E978" i="17"/>
  <c r="D978" i="17"/>
  <c r="C978" i="17"/>
  <c r="B978" i="17"/>
  <c r="F977" i="17"/>
  <c r="E977" i="17"/>
  <c r="D977" i="17"/>
  <c r="C977" i="17"/>
  <c r="B977" i="17"/>
  <c r="F976" i="17"/>
  <c r="E976" i="17"/>
  <c r="D976" i="17"/>
  <c r="C976" i="17"/>
  <c r="B976" i="17"/>
  <c r="F975" i="17"/>
  <c r="E975" i="17"/>
  <c r="D975" i="17"/>
  <c r="C975" i="17"/>
  <c r="B975" i="17"/>
  <c r="F974" i="17"/>
  <c r="E974" i="17"/>
  <c r="D974" i="17"/>
  <c r="C974" i="17"/>
  <c r="B974" i="17"/>
  <c r="F973" i="17"/>
  <c r="E973" i="17"/>
  <c r="D973" i="17"/>
  <c r="C973" i="17"/>
  <c r="B973" i="17"/>
  <c r="F972" i="17"/>
  <c r="E972" i="17"/>
  <c r="D972" i="17"/>
  <c r="C972" i="17"/>
  <c r="B972" i="17"/>
  <c r="F971" i="17"/>
  <c r="E971" i="17"/>
  <c r="D971" i="17"/>
  <c r="C971" i="17"/>
  <c r="B971" i="17"/>
  <c r="F970" i="17"/>
  <c r="E970" i="17"/>
  <c r="D970" i="17"/>
  <c r="C970" i="17"/>
  <c r="B970" i="17"/>
  <c r="F969" i="17"/>
  <c r="E969" i="17"/>
  <c r="D969" i="17"/>
  <c r="C969" i="17"/>
  <c r="B969" i="17"/>
  <c r="F968" i="17"/>
  <c r="E968" i="17"/>
  <c r="D968" i="17"/>
  <c r="C968" i="17"/>
  <c r="B968" i="17"/>
  <c r="F967" i="17"/>
  <c r="E967" i="17"/>
  <c r="D967" i="17"/>
  <c r="C967" i="17"/>
  <c r="B967" i="17"/>
  <c r="F966" i="17"/>
  <c r="E966" i="17"/>
  <c r="D966" i="17"/>
  <c r="C966" i="17"/>
  <c r="B966" i="17"/>
  <c r="F965" i="17"/>
  <c r="E965" i="17"/>
  <c r="D965" i="17"/>
  <c r="C965" i="17"/>
  <c r="B965" i="17"/>
  <c r="F964" i="17"/>
  <c r="E964" i="17"/>
  <c r="D964" i="17"/>
  <c r="C964" i="17"/>
  <c r="B964" i="17"/>
  <c r="F963" i="17"/>
  <c r="E963" i="17"/>
  <c r="D963" i="17"/>
  <c r="C963" i="17"/>
  <c r="B963" i="17"/>
  <c r="F962" i="17"/>
  <c r="E962" i="17"/>
  <c r="D962" i="17"/>
  <c r="C962" i="17"/>
  <c r="B962" i="17"/>
  <c r="F961" i="17"/>
  <c r="E961" i="17"/>
  <c r="D961" i="17"/>
  <c r="C961" i="17"/>
  <c r="B961" i="17"/>
  <c r="F960" i="17"/>
  <c r="E960" i="17"/>
  <c r="D960" i="17"/>
  <c r="C960" i="17"/>
  <c r="B960" i="17"/>
  <c r="F959" i="17"/>
  <c r="E959" i="17"/>
  <c r="D959" i="17"/>
  <c r="C959" i="17"/>
  <c r="B959" i="17"/>
  <c r="F958" i="17"/>
  <c r="E958" i="17"/>
  <c r="D958" i="17"/>
  <c r="C958" i="17"/>
  <c r="B958" i="17"/>
  <c r="F957" i="17"/>
  <c r="E957" i="17"/>
  <c r="D957" i="17"/>
  <c r="C957" i="17"/>
  <c r="B957" i="17"/>
  <c r="F956" i="17"/>
  <c r="E956" i="17"/>
  <c r="D956" i="17"/>
  <c r="C956" i="17"/>
  <c r="B956" i="17"/>
  <c r="F955" i="17"/>
  <c r="E955" i="17"/>
  <c r="D955" i="17"/>
  <c r="C955" i="17"/>
  <c r="B955" i="17"/>
  <c r="F954" i="17"/>
  <c r="E954" i="17"/>
  <c r="D954" i="17"/>
  <c r="C954" i="17"/>
  <c r="B954" i="17"/>
  <c r="F953" i="17"/>
  <c r="E953" i="17"/>
  <c r="D953" i="17"/>
  <c r="C953" i="17"/>
  <c r="B953" i="17"/>
  <c r="F952" i="17"/>
  <c r="E952" i="17"/>
  <c r="D952" i="17"/>
  <c r="C952" i="17"/>
  <c r="B952" i="17"/>
  <c r="F951" i="17"/>
  <c r="E951" i="17"/>
  <c r="D951" i="17"/>
  <c r="C951" i="17"/>
  <c r="B951" i="17"/>
  <c r="F950" i="17"/>
  <c r="E950" i="17"/>
  <c r="D950" i="17"/>
  <c r="C950" i="17"/>
  <c r="B950" i="17"/>
  <c r="F949" i="17"/>
  <c r="E949" i="17"/>
  <c r="D949" i="17"/>
  <c r="C949" i="17"/>
  <c r="B949" i="17"/>
  <c r="F948" i="17"/>
  <c r="E948" i="17"/>
  <c r="D948" i="17"/>
  <c r="C948" i="17"/>
  <c r="B948" i="17"/>
  <c r="F947" i="17"/>
  <c r="E947" i="17"/>
  <c r="D947" i="17"/>
  <c r="C947" i="17"/>
  <c r="B947" i="17"/>
  <c r="F946" i="17"/>
  <c r="E946" i="17"/>
  <c r="D946" i="17"/>
  <c r="C946" i="17"/>
  <c r="B946" i="17"/>
  <c r="F945" i="17"/>
  <c r="E945" i="17"/>
  <c r="D945" i="17"/>
  <c r="C945" i="17"/>
  <c r="B945" i="17"/>
  <c r="F944" i="17"/>
  <c r="E944" i="17"/>
  <c r="D944" i="17"/>
  <c r="C944" i="17"/>
  <c r="B944" i="17"/>
  <c r="F943" i="17"/>
  <c r="E943" i="17"/>
  <c r="D943" i="17"/>
  <c r="C943" i="17"/>
  <c r="B943" i="17"/>
  <c r="F942" i="17"/>
  <c r="E942" i="17"/>
  <c r="D942" i="17"/>
  <c r="C942" i="17"/>
  <c r="B942" i="17"/>
  <c r="F941" i="17"/>
  <c r="E941" i="17"/>
  <c r="D941" i="17"/>
  <c r="C941" i="17"/>
  <c r="B941" i="17"/>
  <c r="F940" i="17"/>
  <c r="E940" i="17"/>
  <c r="D940" i="17"/>
  <c r="C940" i="17"/>
  <c r="B940" i="17"/>
  <c r="F939" i="17"/>
  <c r="E939" i="17"/>
  <c r="D939" i="17"/>
  <c r="C939" i="17"/>
  <c r="B939" i="17"/>
  <c r="F938" i="17"/>
  <c r="E938" i="17"/>
  <c r="D938" i="17"/>
  <c r="C938" i="17"/>
  <c r="B938" i="17"/>
  <c r="F937" i="17"/>
  <c r="E937" i="17"/>
  <c r="D937" i="17"/>
  <c r="C937" i="17"/>
  <c r="B937" i="17"/>
  <c r="F936" i="17"/>
  <c r="E936" i="17"/>
  <c r="D936" i="17"/>
  <c r="C936" i="17"/>
  <c r="B936" i="17"/>
  <c r="F935" i="17"/>
  <c r="E935" i="17"/>
  <c r="D935" i="17"/>
  <c r="C935" i="17"/>
  <c r="B935" i="17"/>
  <c r="F934" i="17"/>
  <c r="E934" i="17"/>
  <c r="D934" i="17"/>
  <c r="C934" i="17"/>
  <c r="B934" i="17"/>
  <c r="F933" i="17"/>
  <c r="E933" i="17"/>
  <c r="D933" i="17"/>
  <c r="C933" i="17"/>
  <c r="B933" i="17"/>
  <c r="F932" i="17"/>
  <c r="E932" i="17"/>
  <c r="D932" i="17"/>
  <c r="C932" i="17"/>
  <c r="B932" i="17"/>
  <c r="F931" i="17"/>
  <c r="E931" i="17"/>
  <c r="D931" i="17"/>
  <c r="C931" i="17"/>
  <c r="B931" i="17"/>
  <c r="F930" i="17"/>
  <c r="E930" i="17"/>
  <c r="D930" i="17"/>
  <c r="C930" i="17"/>
  <c r="B930" i="17"/>
  <c r="F929" i="17"/>
  <c r="E929" i="17"/>
  <c r="D929" i="17"/>
  <c r="C929" i="17"/>
  <c r="B929" i="17"/>
  <c r="F928" i="17"/>
  <c r="E928" i="17"/>
  <c r="D928" i="17"/>
  <c r="C928" i="17"/>
  <c r="B928" i="17"/>
  <c r="F927" i="17"/>
  <c r="E927" i="17"/>
  <c r="D927" i="17"/>
  <c r="C927" i="17"/>
  <c r="B927" i="17"/>
  <c r="F926" i="17"/>
  <c r="E926" i="17"/>
  <c r="D926" i="17"/>
  <c r="C926" i="17"/>
  <c r="B926" i="17"/>
  <c r="F925" i="17"/>
  <c r="E925" i="17"/>
  <c r="D925" i="17"/>
  <c r="C925" i="17"/>
  <c r="B925" i="17"/>
  <c r="F924" i="17"/>
  <c r="E924" i="17"/>
  <c r="D924" i="17"/>
  <c r="C924" i="17"/>
  <c r="B924" i="17"/>
  <c r="F923" i="17"/>
  <c r="E923" i="17"/>
  <c r="D923" i="17"/>
  <c r="C923" i="17"/>
  <c r="B923" i="17"/>
  <c r="F922" i="17"/>
  <c r="E922" i="17"/>
  <c r="D922" i="17"/>
  <c r="C922" i="17"/>
  <c r="B922" i="17"/>
  <c r="F921" i="17"/>
  <c r="E921" i="17"/>
  <c r="D921" i="17"/>
  <c r="C921" i="17"/>
  <c r="B921" i="17"/>
  <c r="F920" i="17"/>
  <c r="E920" i="17"/>
  <c r="D920" i="17"/>
  <c r="C920" i="17"/>
  <c r="B920" i="17"/>
  <c r="F919" i="17"/>
  <c r="E919" i="17"/>
  <c r="D919" i="17"/>
  <c r="C919" i="17"/>
  <c r="B919" i="17"/>
  <c r="F918" i="17"/>
  <c r="E918" i="17"/>
  <c r="D918" i="17"/>
  <c r="C918" i="17"/>
  <c r="B918" i="17"/>
  <c r="F917" i="17"/>
  <c r="E917" i="17"/>
  <c r="D917" i="17"/>
  <c r="C917" i="17"/>
  <c r="B917" i="17"/>
  <c r="F916" i="17"/>
  <c r="E916" i="17"/>
  <c r="D916" i="17"/>
  <c r="C916" i="17"/>
  <c r="B916" i="17"/>
  <c r="F915" i="17"/>
  <c r="E915" i="17"/>
  <c r="D915" i="17"/>
  <c r="C915" i="17"/>
  <c r="B915" i="17"/>
  <c r="F914" i="17"/>
  <c r="E914" i="17"/>
  <c r="D914" i="17"/>
  <c r="C914" i="17"/>
  <c r="B914" i="17"/>
  <c r="F913" i="17"/>
  <c r="E913" i="17"/>
  <c r="D913" i="17"/>
  <c r="C913" i="17"/>
  <c r="B913" i="17"/>
  <c r="F912" i="17"/>
  <c r="E912" i="17"/>
  <c r="D912" i="17"/>
  <c r="C912" i="17"/>
  <c r="B912" i="17"/>
  <c r="F911" i="17"/>
  <c r="E911" i="17"/>
  <c r="D911" i="17"/>
  <c r="C911" i="17"/>
  <c r="B911" i="17"/>
  <c r="F910" i="17"/>
  <c r="E910" i="17"/>
  <c r="D910" i="17"/>
  <c r="C910" i="17"/>
  <c r="B910" i="17"/>
  <c r="F909" i="17"/>
  <c r="E909" i="17"/>
  <c r="D909" i="17"/>
  <c r="C909" i="17"/>
  <c r="B909" i="17"/>
  <c r="F908" i="17"/>
  <c r="E908" i="17"/>
  <c r="D908" i="17"/>
  <c r="C908" i="17"/>
  <c r="B908" i="17"/>
  <c r="F907" i="17"/>
  <c r="E907" i="17"/>
  <c r="D907" i="17"/>
  <c r="C907" i="17"/>
  <c r="B907" i="17"/>
  <c r="F906" i="17"/>
  <c r="E906" i="17"/>
  <c r="D906" i="17"/>
  <c r="C906" i="17"/>
  <c r="B906" i="17"/>
  <c r="F905" i="17"/>
  <c r="E905" i="17"/>
  <c r="D905" i="17"/>
  <c r="C905" i="17"/>
  <c r="B905" i="17"/>
  <c r="F904" i="17"/>
  <c r="E904" i="17"/>
  <c r="D904" i="17"/>
  <c r="C904" i="17"/>
  <c r="B904" i="17"/>
  <c r="F903" i="17"/>
  <c r="E903" i="17"/>
  <c r="D903" i="17"/>
  <c r="C903" i="17"/>
  <c r="B903" i="17"/>
  <c r="F902" i="17"/>
  <c r="E902" i="17"/>
  <c r="D902" i="17"/>
  <c r="C902" i="17"/>
  <c r="B902" i="17"/>
  <c r="F901" i="17"/>
  <c r="E901" i="17"/>
  <c r="D901" i="17"/>
  <c r="C901" i="17"/>
  <c r="B901" i="17"/>
  <c r="F900" i="17"/>
  <c r="E900" i="17"/>
  <c r="D900" i="17"/>
  <c r="C900" i="17"/>
  <c r="B900" i="17"/>
  <c r="F899" i="17"/>
  <c r="E899" i="17"/>
  <c r="D899" i="17"/>
  <c r="C899" i="17"/>
  <c r="B899" i="17"/>
  <c r="F898" i="17"/>
  <c r="E898" i="17"/>
  <c r="D898" i="17"/>
  <c r="C898" i="17"/>
  <c r="B898" i="17"/>
  <c r="F897" i="17"/>
  <c r="E897" i="17"/>
  <c r="D897" i="17"/>
  <c r="C897" i="17"/>
  <c r="B897" i="17"/>
  <c r="F896" i="17"/>
  <c r="E896" i="17"/>
  <c r="D896" i="17"/>
  <c r="C896" i="17"/>
  <c r="B896" i="17"/>
  <c r="F895" i="17"/>
  <c r="E895" i="17"/>
  <c r="D895" i="17"/>
  <c r="C895" i="17"/>
  <c r="B895" i="17"/>
  <c r="F894" i="17"/>
  <c r="E894" i="17"/>
  <c r="D894" i="17"/>
  <c r="C894" i="17"/>
  <c r="B894" i="17"/>
  <c r="F893" i="17"/>
  <c r="E893" i="17"/>
  <c r="D893" i="17"/>
  <c r="C893" i="17"/>
  <c r="B893" i="17"/>
  <c r="F892" i="17"/>
  <c r="E892" i="17"/>
  <c r="D892" i="17"/>
  <c r="C892" i="17"/>
  <c r="B892" i="17"/>
  <c r="F891" i="17"/>
  <c r="E891" i="17"/>
  <c r="D891" i="17"/>
  <c r="C891" i="17"/>
  <c r="B891" i="17"/>
  <c r="F890" i="17"/>
  <c r="E890" i="17"/>
  <c r="D890" i="17"/>
  <c r="C890" i="17"/>
  <c r="B890" i="17"/>
  <c r="F889" i="17"/>
  <c r="E889" i="17"/>
  <c r="D889" i="17"/>
  <c r="C889" i="17"/>
  <c r="B889" i="17"/>
  <c r="F888" i="17"/>
  <c r="E888" i="17"/>
  <c r="D888" i="17"/>
  <c r="C888" i="17"/>
  <c r="B888" i="17"/>
  <c r="F887" i="17"/>
  <c r="E887" i="17"/>
  <c r="D887" i="17"/>
  <c r="C887" i="17"/>
  <c r="B887" i="17"/>
  <c r="F886" i="17"/>
  <c r="E886" i="17"/>
  <c r="D886" i="17"/>
  <c r="C886" i="17"/>
  <c r="B886" i="17"/>
  <c r="F885" i="17"/>
  <c r="E885" i="17"/>
  <c r="D885" i="17"/>
  <c r="C885" i="17"/>
  <c r="B885" i="17"/>
  <c r="F884" i="17"/>
  <c r="E884" i="17"/>
  <c r="D884" i="17"/>
  <c r="C884" i="17"/>
  <c r="B884" i="17"/>
  <c r="F883" i="17"/>
  <c r="E883" i="17"/>
  <c r="D883" i="17"/>
  <c r="C883" i="17"/>
  <c r="B883" i="17"/>
  <c r="F882" i="17"/>
  <c r="E882" i="17"/>
  <c r="D882" i="17"/>
  <c r="C882" i="17"/>
  <c r="B882" i="17"/>
  <c r="F881" i="17"/>
  <c r="E881" i="17"/>
  <c r="D881" i="17"/>
  <c r="C881" i="17"/>
  <c r="B881" i="17"/>
  <c r="F880" i="17"/>
  <c r="E880" i="17"/>
  <c r="D880" i="17"/>
  <c r="C880" i="17"/>
  <c r="B880" i="17"/>
  <c r="F879" i="17"/>
  <c r="E879" i="17"/>
  <c r="D879" i="17"/>
  <c r="C879" i="17"/>
  <c r="B879" i="17"/>
  <c r="F878" i="17"/>
  <c r="E878" i="17"/>
  <c r="D878" i="17"/>
  <c r="C878" i="17"/>
  <c r="B878" i="17"/>
  <c r="F877" i="17"/>
  <c r="E877" i="17"/>
  <c r="D877" i="17"/>
  <c r="C877" i="17"/>
  <c r="B877" i="17"/>
  <c r="F876" i="17"/>
  <c r="E876" i="17"/>
  <c r="D876" i="17"/>
  <c r="C876" i="17"/>
  <c r="B876" i="17"/>
  <c r="F875" i="17"/>
  <c r="E875" i="17"/>
  <c r="D875" i="17"/>
  <c r="C875" i="17"/>
  <c r="B875" i="17"/>
  <c r="F874" i="17"/>
  <c r="E874" i="17"/>
  <c r="D874" i="17"/>
  <c r="C874" i="17"/>
  <c r="B874" i="17"/>
  <c r="F873" i="17"/>
  <c r="E873" i="17"/>
  <c r="D873" i="17"/>
  <c r="C873" i="17"/>
  <c r="B873" i="17"/>
  <c r="F872" i="17"/>
  <c r="E872" i="17"/>
  <c r="D872" i="17"/>
  <c r="C872" i="17"/>
  <c r="B872" i="17"/>
  <c r="F871" i="17"/>
  <c r="E871" i="17"/>
  <c r="D871" i="17"/>
  <c r="C871" i="17"/>
  <c r="B871" i="17"/>
  <c r="F870" i="17"/>
  <c r="E870" i="17"/>
  <c r="D870" i="17"/>
  <c r="C870" i="17"/>
  <c r="B870" i="17"/>
  <c r="F869" i="17"/>
  <c r="E869" i="17"/>
  <c r="D869" i="17"/>
  <c r="C869" i="17"/>
  <c r="B869" i="17"/>
  <c r="F868" i="17"/>
  <c r="E868" i="17"/>
  <c r="D868" i="17"/>
  <c r="C868" i="17"/>
  <c r="B868" i="17"/>
  <c r="F867" i="17"/>
  <c r="E867" i="17"/>
  <c r="D867" i="17"/>
  <c r="C867" i="17"/>
  <c r="B867" i="17"/>
  <c r="F866" i="17"/>
  <c r="E866" i="17"/>
  <c r="D866" i="17"/>
  <c r="C866" i="17"/>
  <c r="B866" i="17"/>
  <c r="F865" i="17"/>
  <c r="E865" i="17"/>
  <c r="D865" i="17"/>
  <c r="C865" i="17"/>
  <c r="B865" i="17"/>
  <c r="F864" i="17"/>
  <c r="E864" i="17"/>
  <c r="D864" i="17"/>
  <c r="C864" i="17"/>
  <c r="B864" i="17"/>
  <c r="F863" i="17"/>
  <c r="E863" i="17"/>
  <c r="D863" i="17"/>
  <c r="C863" i="17"/>
  <c r="B863" i="17"/>
  <c r="F862" i="17"/>
  <c r="E862" i="17"/>
  <c r="D862" i="17"/>
  <c r="C862" i="17"/>
  <c r="B862" i="17"/>
  <c r="F861" i="17"/>
  <c r="E861" i="17"/>
  <c r="D861" i="17"/>
  <c r="C861" i="17"/>
  <c r="B861" i="17"/>
  <c r="F860" i="17"/>
  <c r="E860" i="17"/>
  <c r="D860" i="17"/>
  <c r="C860" i="17"/>
  <c r="B860" i="17"/>
  <c r="F859" i="17"/>
  <c r="E859" i="17"/>
  <c r="D859" i="17"/>
  <c r="C859" i="17"/>
  <c r="B859" i="17"/>
  <c r="F858" i="17"/>
  <c r="E858" i="17"/>
  <c r="D858" i="17"/>
  <c r="C858" i="17"/>
  <c r="B858" i="17"/>
  <c r="F857" i="17"/>
  <c r="E857" i="17"/>
  <c r="D857" i="17"/>
  <c r="C857" i="17"/>
  <c r="B857" i="17"/>
  <c r="F856" i="17"/>
  <c r="E856" i="17"/>
  <c r="D856" i="17"/>
  <c r="C856" i="17"/>
  <c r="B856" i="17"/>
  <c r="F855" i="17"/>
  <c r="E855" i="17"/>
  <c r="D855" i="17"/>
  <c r="C855" i="17"/>
  <c r="B855" i="17"/>
  <c r="F854" i="17"/>
  <c r="E854" i="17"/>
  <c r="D854" i="17"/>
  <c r="C854" i="17"/>
  <c r="B854" i="17"/>
  <c r="F853" i="17"/>
  <c r="E853" i="17"/>
  <c r="D853" i="17"/>
  <c r="C853" i="17"/>
  <c r="B853" i="17"/>
  <c r="F852" i="17"/>
  <c r="E852" i="17"/>
  <c r="D852" i="17"/>
  <c r="C852" i="17"/>
  <c r="B852" i="17"/>
  <c r="F851" i="17"/>
  <c r="E851" i="17"/>
  <c r="D851" i="17"/>
  <c r="C851" i="17"/>
  <c r="B851" i="17"/>
  <c r="F850" i="17"/>
  <c r="E850" i="17"/>
  <c r="D850" i="17"/>
  <c r="C850" i="17"/>
  <c r="B850" i="17"/>
  <c r="F849" i="17"/>
  <c r="E849" i="17"/>
  <c r="D849" i="17"/>
  <c r="C849" i="17"/>
  <c r="B849" i="17"/>
  <c r="F848" i="17"/>
  <c r="E848" i="17"/>
  <c r="D848" i="17"/>
  <c r="C848" i="17"/>
  <c r="B848" i="17"/>
  <c r="F847" i="17"/>
  <c r="E847" i="17"/>
  <c r="D847" i="17"/>
  <c r="C847" i="17"/>
  <c r="B847" i="17"/>
  <c r="F846" i="17"/>
  <c r="E846" i="17"/>
  <c r="D846" i="17"/>
  <c r="C846" i="17"/>
  <c r="B846" i="17"/>
  <c r="F845" i="17"/>
  <c r="E845" i="17"/>
  <c r="D845" i="17"/>
  <c r="C845" i="17"/>
  <c r="B845" i="17"/>
  <c r="F844" i="17"/>
  <c r="E844" i="17"/>
  <c r="D844" i="17"/>
  <c r="C844" i="17"/>
  <c r="B844" i="17"/>
  <c r="F843" i="17"/>
  <c r="E843" i="17"/>
  <c r="D843" i="17"/>
  <c r="C843" i="17"/>
  <c r="B843" i="17"/>
  <c r="F842" i="17"/>
  <c r="E842" i="17"/>
  <c r="D842" i="17"/>
  <c r="C842" i="17"/>
  <c r="B842" i="17"/>
  <c r="F841" i="17"/>
  <c r="E841" i="17"/>
  <c r="D841" i="17"/>
  <c r="C841" i="17"/>
  <c r="B841" i="17"/>
  <c r="F840" i="17"/>
  <c r="E840" i="17"/>
  <c r="D840" i="17"/>
  <c r="C840" i="17"/>
  <c r="B840" i="17"/>
  <c r="F839" i="17"/>
  <c r="E839" i="17"/>
  <c r="D839" i="17"/>
  <c r="C839" i="17"/>
  <c r="B839" i="17"/>
  <c r="F838" i="17"/>
  <c r="E838" i="17"/>
  <c r="D838" i="17"/>
  <c r="C838" i="17"/>
  <c r="B838" i="17"/>
  <c r="F837" i="17"/>
  <c r="E837" i="17"/>
  <c r="D837" i="17"/>
  <c r="C837" i="17"/>
  <c r="B837" i="17"/>
  <c r="F836" i="17"/>
  <c r="E836" i="17"/>
  <c r="D836" i="17"/>
  <c r="C836" i="17"/>
  <c r="B836" i="17"/>
  <c r="F835" i="17"/>
  <c r="E835" i="17"/>
  <c r="D835" i="17"/>
  <c r="C835" i="17"/>
  <c r="B835" i="17"/>
  <c r="F834" i="17"/>
  <c r="E834" i="17"/>
  <c r="D834" i="17"/>
  <c r="C834" i="17"/>
  <c r="B834" i="17"/>
  <c r="F833" i="17"/>
  <c r="E833" i="17"/>
  <c r="D833" i="17"/>
  <c r="C833" i="17"/>
  <c r="B833" i="17"/>
  <c r="F832" i="17"/>
  <c r="E832" i="17"/>
  <c r="D832" i="17"/>
  <c r="C832" i="17"/>
  <c r="B832" i="17"/>
  <c r="F831" i="17"/>
  <c r="E831" i="17"/>
  <c r="D831" i="17"/>
  <c r="C831" i="17"/>
  <c r="B831" i="17"/>
  <c r="F830" i="17"/>
  <c r="E830" i="17"/>
  <c r="D830" i="17"/>
  <c r="C830" i="17"/>
  <c r="B830" i="17"/>
  <c r="F829" i="17"/>
  <c r="E829" i="17"/>
  <c r="D829" i="17"/>
  <c r="C829" i="17"/>
  <c r="B829" i="17"/>
  <c r="F828" i="17"/>
  <c r="E828" i="17"/>
  <c r="D828" i="17"/>
  <c r="C828" i="17"/>
  <c r="B828" i="17"/>
  <c r="F827" i="17"/>
  <c r="E827" i="17"/>
  <c r="D827" i="17"/>
  <c r="C827" i="17"/>
  <c r="B827" i="17"/>
  <c r="F826" i="17"/>
  <c r="E826" i="17"/>
  <c r="D826" i="17"/>
  <c r="C826" i="17"/>
  <c r="B826" i="17"/>
  <c r="F825" i="17"/>
  <c r="E825" i="17"/>
  <c r="D825" i="17"/>
  <c r="C825" i="17"/>
  <c r="B825" i="17"/>
  <c r="F824" i="17"/>
  <c r="E824" i="17"/>
  <c r="D824" i="17"/>
  <c r="C824" i="17"/>
  <c r="B824" i="17"/>
  <c r="F823" i="17"/>
  <c r="E823" i="17"/>
  <c r="D823" i="17"/>
  <c r="C823" i="17"/>
  <c r="B823" i="17"/>
  <c r="F822" i="17"/>
  <c r="E822" i="17"/>
  <c r="D822" i="17"/>
  <c r="C822" i="17"/>
  <c r="B822" i="17"/>
  <c r="F821" i="17"/>
  <c r="E821" i="17"/>
  <c r="D821" i="17"/>
  <c r="C821" i="17"/>
  <c r="B821" i="17"/>
  <c r="F820" i="17"/>
  <c r="E820" i="17"/>
  <c r="D820" i="17"/>
  <c r="C820" i="17"/>
  <c r="B820" i="17"/>
  <c r="F819" i="17"/>
  <c r="E819" i="17"/>
  <c r="D819" i="17"/>
  <c r="C819" i="17"/>
  <c r="B819" i="17"/>
  <c r="F818" i="17"/>
  <c r="E818" i="17"/>
  <c r="D818" i="17"/>
  <c r="C818" i="17"/>
  <c r="B818" i="17"/>
  <c r="F817" i="17"/>
  <c r="E817" i="17"/>
  <c r="D817" i="17"/>
  <c r="C817" i="17"/>
  <c r="B817" i="17"/>
  <c r="F816" i="17"/>
  <c r="E816" i="17"/>
  <c r="D816" i="17"/>
  <c r="C816" i="17"/>
  <c r="B816" i="17"/>
  <c r="F815" i="17"/>
  <c r="E815" i="17"/>
  <c r="D815" i="17"/>
  <c r="C815" i="17"/>
  <c r="B815" i="17"/>
  <c r="F814" i="17"/>
  <c r="E814" i="17"/>
  <c r="D814" i="17"/>
  <c r="C814" i="17"/>
  <c r="B814" i="17"/>
  <c r="F813" i="17"/>
  <c r="E813" i="17"/>
  <c r="D813" i="17"/>
  <c r="C813" i="17"/>
  <c r="B813" i="17"/>
  <c r="F812" i="17"/>
  <c r="E812" i="17"/>
  <c r="D812" i="17"/>
  <c r="C812" i="17"/>
  <c r="B812" i="17"/>
  <c r="F811" i="17"/>
  <c r="E811" i="17"/>
  <c r="D811" i="17"/>
  <c r="C811" i="17"/>
  <c r="B811" i="17"/>
  <c r="F810" i="17"/>
  <c r="E810" i="17"/>
  <c r="D810" i="17"/>
  <c r="C810" i="17"/>
  <c r="B810" i="17"/>
  <c r="F809" i="17"/>
  <c r="E809" i="17"/>
  <c r="D809" i="17"/>
  <c r="C809" i="17"/>
  <c r="B809" i="17"/>
  <c r="F808" i="17"/>
  <c r="E808" i="17"/>
  <c r="D808" i="17"/>
  <c r="C808" i="17"/>
  <c r="B808" i="17"/>
  <c r="F807" i="17"/>
  <c r="E807" i="17"/>
  <c r="D807" i="17"/>
  <c r="C807" i="17"/>
  <c r="B807" i="17"/>
  <c r="F806" i="17"/>
  <c r="E806" i="17"/>
  <c r="D806" i="17"/>
  <c r="C806" i="17"/>
  <c r="B806" i="17"/>
  <c r="F805" i="17"/>
  <c r="E805" i="17"/>
  <c r="D805" i="17"/>
  <c r="C805" i="17"/>
  <c r="B805" i="17"/>
  <c r="F804" i="17"/>
  <c r="E804" i="17"/>
  <c r="D804" i="17"/>
  <c r="C804" i="17"/>
  <c r="B804" i="17"/>
  <c r="F803" i="17"/>
  <c r="E803" i="17"/>
  <c r="D803" i="17"/>
  <c r="C803" i="17"/>
  <c r="B803" i="17"/>
  <c r="F802" i="17"/>
  <c r="E802" i="17"/>
  <c r="D802" i="17"/>
  <c r="C802" i="17"/>
  <c r="B802" i="17"/>
  <c r="F801" i="17"/>
  <c r="E801" i="17"/>
  <c r="D801" i="17"/>
  <c r="C801" i="17"/>
  <c r="B801" i="17"/>
  <c r="F800" i="17"/>
  <c r="E800" i="17"/>
  <c r="D800" i="17"/>
  <c r="C800" i="17"/>
  <c r="B800" i="17"/>
  <c r="F799" i="17"/>
  <c r="E799" i="17"/>
  <c r="D799" i="17"/>
  <c r="C799" i="17"/>
  <c r="B799" i="17"/>
  <c r="F798" i="17"/>
  <c r="E798" i="17"/>
  <c r="D798" i="17"/>
  <c r="C798" i="17"/>
  <c r="B798" i="17"/>
  <c r="F797" i="17"/>
  <c r="E797" i="17"/>
  <c r="D797" i="17"/>
  <c r="C797" i="17"/>
  <c r="B797" i="17"/>
  <c r="F796" i="17"/>
  <c r="E796" i="17"/>
  <c r="D796" i="17"/>
  <c r="C796" i="17"/>
  <c r="B796" i="17"/>
  <c r="F795" i="17"/>
  <c r="E795" i="17"/>
  <c r="D795" i="17"/>
  <c r="C795" i="17"/>
  <c r="B795" i="17"/>
  <c r="F794" i="17"/>
  <c r="E794" i="17"/>
  <c r="D794" i="17"/>
  <c r="C794" i="17"/>
  <c r="B794" i="17"/>
  <c r="F793" i="17"/>
  <c r="E793" i="17"/>
  <c r="D793" i="17"/>
  <c r="C793" i="17"/>
  <c r="B793" i="17"/>
  <c r="F792" i="17"/>
  <c r="E792" i="17"/>
  <c r="D792" i="17"/>
  <c r="C792" i="17"/>
  <c r="B792" i="17"/>
  <c r="F791" i="17"/>
  <c r="E791" i="17"/>
  <c r="D791" i="17"/>
  <c r="C791" i="17"/>
  <c r="B791" i="17"/>
  <c r="F790" i="17"/>
  <c r="E790" i="17"/>
  <c r="D790" i="17"/>
  <c r="C790" i="17"/>
  <c r="B790" i="17"/>
  <c r="F789" i="17"/>
  <c r="E789" i="17"/>
  <c r="D789" i="17"/>
  <c r="C789" i="17"/>
  <c r="B789" i="17"/>
  <c r="F788" i="17"/>
  <c r="E788" i="17"/>
  <c r="D788" i="17"/>
  <c r="C788" i="17"/>
  <c r="B788" i="17"/>
  <c r="F787" i="17"/>
  <c r="E787" i="17"/>
  <c r="D787" i="17"/>
  <c r="C787" i="17"/>
  <c r="B787" i="17"/>
  <c r="F786" i="17"/>
  <c r="E786" i="17"/>
  <c r="D786" i="17"/>
  <c r="C786" i="17"/>
  <c r="B786" i="17"/>
  <c r="F785" i="17"/>
  <c r="E785" i="17"/>
  <c r="D785" i="17"/>
  <c r="C785" i="17"/>
  <c r="B785" i="17"/>
  <c r="F784" i="17"/>
  <c r="E784" i="17"/>
  <c r="D784" i="17"/>
  <c r="C784" i="17"/>
  <c r="B784" i="17"/>
  <c r="F783" i="17"/>
  <c r="E783" i="17"/>
  <c r="D783" i="17"/>
  <c r="C783" i="17"/>
  <c r="B783" i="17"/>
  <c r="F782" i="17"/>
  <c r="E782" i="17"/>
  <c r="D782" i="17"/>
  <c r="C782" i="17"/>
  <c r="B782" i="17"/>
  <c r="F781" i="17"/>
  <c r="E781" i="17"/>
  <c r="D781" i="17"/>
  <c r="C781" i="17"/>
  <c r="B781" i="17"/>
  <c r="F780" i="17"/>
  <c r="E780" i="17"/>
  <c r="D780" i="17"/>
  <c r="C780" i="17"/>
  <c r="B780" i="17"/>
  <c r="F779" i="17"/>
  <c r="E779" i="17"/>
  <c r="D779" i="17"/>
  <c r="C779" i="17"/>
  <c r="B779" i="17"/>
  <c r="F778" i="17"/>
  <c r="E778" i="17"/>
  <c r="D778" i="17"/>
  <c r="C778" i="17"/>
  <c r="B778" i="17"/>
  <c r="F777" i="17"/>
  <c r="E777" i="17"/>
  <c r="D777" i="17"/>
  <c r="C777" i="17"/>
  <c r="B777" i="17"/>
  <c r="F776" i="17"/>
  <c r="E776" i="17"/>
  <c r="D776" i="17"/>
  <c r="C776" i="17"/>
  <c r="B776" i="17"/>
  <c r="F775" i="17"/>
  <c r="E775" i="17"/>
  <c r="D775" i="17"/>
  <c r="C775" i="17"/>
  <c r="B775" i="17"/>
  <c r="F774" i="17"/>
  <c r="E774" i="17"/>
  <c r="D774" i="17"/>
  <c r="C774" i="17"/>
  <c r="B774" i="17"/>
  <c r="F773" i="17"/>
  <c r="E773" i="17"/>
  <c r="D773" i="17"/>
  <c r="C773" i="17"/>
  <c r="B773" i="17"/>
  <c r="F772" i="17"/>
  <c r="E772" i="17"/>
  <c r="D772" i="17"/>
  <c r="C772" i="17"/>
  <c r="B772" i="17"/>
  <c r="F771" i="17"/>
  <c r="E771" i="17"/>
  <c r="D771" i="17"/>
  <c r="C771" i="17"/>
  <c r="B771" i="17"/>
  <c r="F770" i="17"/>
  <c r="E770" i="17"/>
  <c r="D770" i="17"/>
  <c r="C770" i="17"/>
  <c r="B770" i="17"/>
  <c r="F769" i="17"/>
  <c r="E769" i="17"/>
  <c r="D769" i="17"/>
  <c r="C769" i="17"/>
  <c r="B769" i="17"/>
  <c r="F768" i="17"/>
  <c r="E768" i="17"/>
  <c r="D768" i="17"/>
  <c r="C768" i="17"/>
  <c r="B768" i="17"/>
  <c r="F767" i="17"/>
  <c r="E767" i="17"/>
  <c r="D767" i="17"/>
  <c r="C767" i="17"/>
  <c r="B767" i="17"/>
  <c r="F766" i="17"/>
  <c r="E766" i="17"/>
  <c r="D766" i="17"/>
  <c r="C766" i="17"/>
  <c r="B766" i="17"/>
  <c r="F765" i="17"/>
  <c r="E765" i="17"/>
  <c r="D765" i="17"/>
  <c r="C765" i="17"/>
  <c r="B765" i="17"/>
  <c r="F764" i="17"/>
  <c r="E764" i="17"/>
  <c r="D764" i="17"/>
  <c r="C764" i="17"/>
  <c r="B764" i="17"/>
  <c r="F763" i="17"/>
  <c r="E763" i="17"/>
  <c r="D763" i="17"/>
  <c r="C763" i="17"/>
  <c r="B763" i="17"/>
  <c r="F762" i="17"/>
  <c r="E762" i="17"/>
  <c r="D762" i="17"/>
  <c r="C762" i="17"/>
  <c r="B762" i="17"/>
  <c r="F761" i="17"/>
  <c r="E761" i="17"/>
  <c r="D761" i="17"/>
  <c r="C761" i="17"/>
  <c r="B761" i="17"/>
  <c r="F760" i="17"/>
  <c r="E760" i="17"/>
  <c r="D760" i="17"/>
  <c r="C760" i="17"/>
  <c r="B760" i="17"/>
  <c r="F759" i="17"/>
  <c r="E759" i="17"/>
  <c r="D759" i="17"/>
  <c r="C759" i="17"/>
  <c r="B759" i="17"/>
  <c r="F758" i="17"/>
  <c r="E758" i="17"/>
  <c r="D758" i="17"/>
  <c r="C758" i="17"/>
  <c r="B758" i="17"/>
  <c r="F757" i="17"/>
  <c r="E757" i="17"/>
  <c r="D757" i="17"/>
  <c r="C757" i="17"/>
  <c r="B757" i="17"/>
  <c r="F756" i="17"/>
  <c r="E756" i="17"/>
  <c r="D756" i="17"/>
  <c r="C756" i="17"/>
  <c r="B756" i="17"/>
  <c r="F755" i="17"/>
  <c r="E755" i="17"/>
  <c r="D755" i="17"/>
  <c r="C755" i="17"/>
  <c r="B755" i="17"/>
  <c r="F754" i="17"/>
  <c r="E754" i="17"/>
  <c r="D754" i="17"/>
  <c r="C754" i="17"/>
  <c r="B754" i="17"/>
  <c r="F753" i="17"/>
  <c r="E753" i="17"/>
  <c r="D753" i="17"/>
  <c r="C753" i="17"/>
  <c r="B753" i="17"/>
  <c r="F752" i="17"/>
  <c r="E752" i="17"/>
  <c r="D752" i="17"/>
  <c r="C752" i="17"/>
  <c r="B752" i="17"/>
  <c r="F751" i="17"/>
  <c r="E751" i="17"/>
  <c r="D751" i="17"/>
  <c r="C751" i="17"/>
  <c r="B751" i="17"/>
  <c r="F750" i="17"/>
  <c r="E750" i="17"/>
  <c r="D750" i="17"/>
  <c r="C750" i="17"/>
  <c r="B750" i="17"/>
  <c r="F749" i="17"/>
  <c r="E749" i="17"/>
  <c r="D749" i="17"/>
  <c r="C749" i="17"/>
  <c r="B749" i="17"/>
  <c r="F748" i="17"/>
  <c r="E748" i="17"/>
  <c r="D748" i="17"/>
  <c r="C748" i="17"/>
  <c r="B748" i="17"/>
  <c r="F747" i="17"/>
  <c r="E747" i="17"/>
  <c r="D747" i="17"/>
  <c r="C747" i="17"/>
  <c r="B747" i="17"/>
  <c r="F746" i="17"/>
  <c r="E746" i="17"/>
  <c r="D746" i="17"/>
  <c r="C746" i="17"/>
  <c r="B746" i="17"/>
  <c r="F745" i="17"/>
  <c r="E745" i="17"/>
  <c r="D745" i="17"/>
  <c r="C745" i="17"/>
  <c r="B745" i="17"/>
  <c r="F744" i="17"/>
  <c r="E744" i="17"/>
  <c r="D744" i="17"/>
  <c r="C744" i="17"/>
  <c r="B744" i="17"/>
  <c r="F743" i="17"/>
  <c r="E743" i="17"/>
  <c r="D743" i="17"/>
  <c r="C743" i="17"/>
  <c r="B743" i="17"/>
  <c r="F742" i="17"/>
  <c r="E742" i="17"/>
  <c r="D742" i="17"/>
  <c r="C742" i="17"/>
  <c r="B742" i="17"/>
  <c r="F741" i="17"/>
  <c r="E741" i="17"/>
  <c r="D741" i="17"/>
  <c r="C741" i="17"/>
  <c r="B741" i="17"/>
  <c r="F740" i="17"/>
  <c r="E740" i="17"/>
  <c r="D740" i="17"/>
  <c r="C740" i="17"/>
  <c r="B740" i="17"/>
  <c r="F739" i="17"/>
  <c r="E739" i="17"/>
  <c r="D739" i="17"/>
  <c r="C739" i="17"/>
  <c r="B739" i="17"/>
  <c r="F738" i="17"/>
  <c r="E738" i="17"/>
  <c r="D738" i="17"/>
  <c r="C738" i="17"/>
  <c r="B738" i="17"/>
  <c r="F737" i="17"/>
  <c r="E737" i="17"/>
  <c r="D737" i="17"/>
  <c r="C737" i="17"/>
  <c r="B737" i="17"/>
  <c r="F736" i="17"/>
  <c r="E736" i="17"/>
  <c r="D736" i="17"/>
  <c r="C736" i="17"/>
  <c r="B736" i="17"/>
  <c r="F735" i="17"/>
  <c r="E735" i="17"/>
  <c r="D735" i="17"/>
  <c r="C735" i="17"/>
  <c r="B735" i="17"/>
  <c r="F734" i="17"/>
  <c r="E734" i="17"/>
  <c r="D734" i="17"/>
  <c r="C734" i="17"/>
  <c r="B734" i="17"/>
  <c r="F733" i="17"/>
  <c r="E733" i="17"/>
  <c r="D733" i="17"/>
  <c r="C733" i="17"/>
  <c r="B733" i="17"/>
  <c r="F732" i="17"/>
  <c r="E732" i="17"/>
  <c r="D732" i="17"/>
  <c r="C732" i="17"/>
  <c r="B732" i="17"/>
  <c r="F731" i="17"/>
  <c r="E731" i="17"/>
  <c r="D731" i="17"/>
  <c r="C731" i="17"/>
  <c r="B731" i="17"/>
  <c r="F730" i="17"/>
  <c r="E730" i="17"/>
  <c r="D730" i="17"/>
  <c r="C730" i="17"/>
  <c r="B730" i="17"/>
  <c r="F729" i="17"/>
  <c r="E729" i="17"/>
  <c r="D729" i="17"/>
  <c r="C729" i="17"/>
  <c r="B729" i="17"/>
  <c r="F728" i="17"/>
  <c r="E728" i="17"/>
  <c r="D728" i="17"/>
  <c r="C728" i="17"/>
  <c r="B728" i="17"/>
  <c r="F727" i="17"/>
  <c r="E727" i="17"/>
  <c r="D727" i="17"/>
  <c r="C727" i="17"/>
  <c r="B727" i="17"/>
  <c r="F726" i="17"/>
  <c r="E726" i="17"/>
  <c r="D726" i="17"/>
  <c r="C726" i="17"/>
  <c r="B726" i="17"/>
  <c r="F725" i="17"/>
  <c r="E725" i="17"/>
  <c r="D725" i="17"/>
  <c r="C725" i="17"/>
  <c r="B725" i="17"/>
  <c r="F724" i="17"/>
  <c r="E724" i="17"/>
  <c r="D724" i="17"/>
  <c r="C724" i="17"/>
  <c r="B724" i="17"/>
  <c r="F723" i="17"/>
  <c r="E723" i="17"/>
  <c r="D723" i="17"/>
  <c r="C723" i="17"/>
  <c r="B723" i="17"/>
  <c r="F722" i="17"/>
  <c r="E722" i="17"/>
  <c r="D722" i="17"/>
  <c r="C722" i="17"/>
  <c r="B722" i="17"/>
  <c r="F721" i="17"/>
  <c r="E721" i="17"/>
  <c r="D721" i="17"/>
  <c r="C721" i="17"/>
  <c r="B721" i="17"/>
  <c r="F720" i="17"/>
  <c r="E720" i="17"/>
  <c r="D720" i="17"/>
  <c r="C720" i="17"/>
  <c r="B720" i="17"/>
  <c r="F719" i="17"/>
  <c r="E719" i="17"/>
  <c r="D719" i="17"/>
  <c r="C719" i="17"/>
  <c r="B719" i="17"/>
  <c r="F718" i="17"/>
  <c r="E718" i="17"/>
  <c r="D718" i="17"/>
  <c r="C718" i="17"/>
  <c r="B718" i="17"/>
  <c r="F717" i="17"/>
  <c r="E717" i="17"/>
  <c r="D717" i="17"/>
  <c r="C717" i="17"/>
  <c r="B717" i="17"/>
  <c r="F716" i="17"/>
  <c r="E716" i="17"/>
  <c r="D716" i="17"/>
  <c r="C716" i="17"/>
  <c r="B716" i="17"/>
  <c r="F715" i="17"/>
  <c r="E715" i="17"/>
  <c r="D715" i="17"/>
  <c r="C715" i="17"/>
  <c r="B715" i="17"/>
  <c r="F714" i="17"/>
  <c r="E714" i="17"/>
  <c r="D714" i="17"/>
  <c r="C714" i="17"/>
  <c r="B714" i="17"/>
  <c r="F713" i="17"/>
  <c r="E713" i="17"/>
  <c r="D713" i="17"/>
  <c r="C713" i="17"/>
  <c r="B713" i="17"/>
  <c r="F712" i="17"/>
  <c r="E712" i="17"/>
  <c r="D712" i="17"/>
  <c r="C712" i="17"/>
  <c r="B712" i="17"/>
  <c r="F711" i="17"/>
  <c r="E711" i="17"/>
  <c r="D711" i="17"/>
  <c r="C711" i="17"/>
  <c r="B711" i="17"/>
  <c r="F710" i="17"/>
  <c r="E710" i="17"/>
  <c r="D710" i="17"/>
  <c r="C710" i="17"/>
  <c r="B710" i="17"/>
  <c r="F709" i="17"/>
  <c r="E709" i="17"/>
  <c r="D709" i="17"/>
  <c r="C709" i="17"/>
  <c r="B709" i="17"/>
  <c r="F708" i="17"/>
  <c r="E708" i="17"/>
  <c r="D708" i="17"/>
  <c r="C708" i="17"/>
  <c r="B708" i="17"/>
  <c r="F707" i="17"/>
  <c r="E707" i="17"/>
  <c r="D707" i="17"/>
  <c r="C707" i="17"/>
  <c r="B707" i="17"/>
  <c r="F706" i="17"/>
  <c r="E706" i="17"/>
  <c r="D706" i="17"/>
  <c r="C706" i="17"/>
  <c r="B706" i="17"/>
  <c r="F705" i="17"/>
  <c r="E705" i="17"/>
  <c r="D705" i="17"/>
  <c r="C705" i="17"/>
  <c r="B705" i="17"/>
  <c r="F704" i="17"/>
  <c r="E704" i="17"/>
  <c r="D704" i="17"/>
  <c r="C704" i="17"/>
  <c r="B704" i="17"/>
  <c r="F703" i="17"/>
  <c r="E703" i="17"/>
  <c r="D703" i="17"/>
  <c r="C703" i="17"/>
  <c r="B703" i="17"/>
  <c r="F702" i="17"/>
  <c r="E702" i="17"/>
  <c r="D702" i="17"/>
  <c r="C702" i="17"/>
  <c r="B702" i="17"/>
  <c r="F701" i="17"/>
  <c r="E701" i="17"/>
  <c r="D701" i="17"/>
  <c r="C701" i="17"/>
  <c r="B701" i="17"/>
  <c r="F700" i="17"/>
  <c r="E700" i="17"/>
  <c r="D700" i="17"/>
  <c r="C700" i="17"/>
  <c r="B700" i="17"/>
  <c r="F699" i="17"/>
  <c r="E699" i="17"/>
  <c r="D699" i="17"/>
  <c r="C699" i="17"/>
  <c r="B699" i="17"/>
  <c r="F698" i="17"/>
  <c r="E698" i="17"/>
  <c r="D698" i="17"/>
  <c r="C698" i="17"/>
  <c r="B698" i="17"/>
  <c r="F697" i="17"/>
  <c r="E697" i="17"/>
  <c r="D697" i="17"/>
  <c r="C697" i="17"/>
  <c r="B697" i="17"/>
  <c r="F696" i="17"/>
  <c r="E696" i="17"/>
  <c r="D696" i="17"/>
  <c r="C696" i="17"/>
  <c r="B696" i="17"/>
  <c r="F695" i="17"/>
  <c r="E695" i="17"/>
  <c r="D695" i="17"/>
  <c r="C695" i="17"/>
  <c r="B695" i="17"/>
  <c r="F694" i="17"/>
  <c r="E694" i="17"/>
  <c r="D694" i="17"/>
  <c r="C694" i="17"/>
  <c r="B694" i="17"/>
  <c r="F693" i="17"/>
  <c r="E693" i="17"/>
  <c r="D693" i="17"/>
  <c r="C693" i="17"/>
  <c r="B693" i="17"/>
  <c r="F692" i="17"/>
  <c r="E692" i="17"/>
  <c r="D692" i="17"/>
  <c r="C692" i="17"/>
  <c r="B692" i="17"/>
  <c r="F691" i="17"/>
  <c r="E691" i="17"/>
  <c r="D691" i="17"/>
  <c r="C691" i="17"/>
  <c r="B691" i="17"/>
  <c r="F690" i="17"/>
  <c r="E690" i="17"/>
  <c r="D690" i="17"/>
  <c r="C690" i="17"/>
  <c r="B690" i="17"/>
  <c r="F689" i="17"/>
  <c r="E689" i="17"/>
  <c r="D689" i="17"/>
  <c r="C689" i="17"/>
  <c r="B689" i="17"/>
  <c r="F688" i="17"/>
  <c r="E688" i="17"/>
  <c r="D688" i="17"/>
  <c r="C688" i="17"/>
  <c r="B688" i="17"/>
  <c r="F687" i="17"/>
  <c r="E687" i="17"/>
  <c r="D687" i="17"/>
  <c r="C687" i="17"/>
  <c r="B687" i="17"/>
  <c r="F686" i="17"/>
  <c r="E686" i="17"/>
  <c r="D686" i="17"/>
  <c r="C686" i="17"/>
  <c r="B686" i="17"/>
  <c r="F685" i="17"/>
  <c r="E685" i="17"/>
  <c r="D685" i="17"/>
  <c r="C685" i="17"/>
  <c r="B685" i="17"/>
  <c r="F684" i="17"/>
  <c r="E684" i="17"/>
  <c r="D684" i="17"/>
  <c r="C684" i="17"/>
  <c r="B684" i="17"/>
  <c r="F683" i="17"/>
  <c r="E683" i="17"/>
  <c r="D683" i="17"/>
  <c r="C683" i="17"/>
  <c r="B683" i="17"/>
  <c r="F682" i="17"/>
  <c r="E682" i="17"/>
  <c r="D682" i="17"/>
  <c r="C682" i="17"/>
  <c r="B682" i="17"/>
  <c r="F681" i="17"/>
  <c r="E681" i="17"/>
  <c r="D681" i="17"/>
  <c r="C681" i="17"/>
  <c r="B681" i="17"/>
  <c r="F680" i="17"/>
  <c r="E680" i="17"/>
  <c r="D680" i="17"/>
  <c r="C680" i="17"/>
  <c r="B680" i="17"/>
  <c r="F679" i="17"/>
  <c r="E679" i="17"/>
  <c r="D679" i="17"/>
  <c r="C679" i="17"/>
  <c r="B679" i="17"/>
  <c r="F678" i="17"/>
  <c r="E678" i="17"/>
  <c r="D678" i="17"/>
  <c r="C678" i="17"/>
  <c r="B678" i="17"/>
  <c r="F677" i="17"/>
  <c r="E677" i="17"/>
  <c r="D677" i="17"/>
  <c r="C677" i="17"/>
  <c r="B677" i="17"/>
  <c r="F676" i="17"/>
  <c r="E676" i="17"/>
  <c r="D676" i="17"/>
  <c r="C676" i="17"/>
  <c r="B676" i="17"/>
  <c r="F675" i="17"/>
  <c r="E675" i="17"/>
  <c r="D675" i="17"/>
  <c r="C675" i="17"/>
  <c r="B675" i="17"/>
  <c r="F674" i="17"/>
  <c r="E674" i="17"/>
  <c r="D674" i="17"/>
  <c r="C674" i="17"/>
  <c r="B674" i="17"/>
  <c r="F673" i="17"/>
  <c r="E673" i="17"/>
  <c r="D673" i="17"/>
  <c r="C673" i="17"/>
  <c r="B673" i="17"/>
  <c r="F672" i="17"/>
  <c r="E672" i="17"/>
  <c r="D672" i="17"/>
  <c r="C672" i="17"/>
  <c r="B672" i="17"/>
  <c r="F671" i="17"/>
  <c r="E671" i="17"/>
  <c r="D671" i="17"/>
  <c r="C671" i="17"/>
  <c r="B671" i="17"/>
  <c r="F670" i="17"/>
  <c r="E670" i="17"/>
  <c r="D670" i="17"/>
  <c r="C670" i="17"/>
  <c r="B670" i="17"/>
  <c r="F669" i="17"/>
  <c r="E669" i="17"/>
  <c r="D669" i="17"/>
  <c r="C669" i="17"/>
  <c r="B669" i="17"/>
  <c r="F668" i="17"/>
  <c r="E668" i="17"/>
  <c r="D668" i="17"/>
  <c r="C668" i="17"/>
  <c r="B668" i="17"/>
  <c r="F667" i="17"/>
  <c r="E667" i="17"/>
  <c r="D667" i="17"/>
  <c r="C667" i="17"/>
  <c r="B667" i="17"/>
  <c r="F666" i="17"/>
  <c r="E666" i="17"/>
  <c r="D666" i="17"/>
  <c r="C666" i="17"/>
  <c r="B666" i="17"/>
  <c r="F665" i="17"/>
  <c r="E665" i="17"/>
  <c r="D665" i="17"/>
  <c r="C665" i="17"/>
  <c r="B665" i="17"/>
  <c r="F664" i="17"/>
  <c r="E664" i="17"/>
  <c r="D664" i="17"/>
  <c r="C664" i="17"/>
  <c r="B664" i="17"/>
  <c r="F663" i="17"/>
  <c r="E663" i="17"/>
  <c r="D663" i="17"/>
  <c r="C663" i="17"/>
  <c r="B663" i="17"/>
  <c r="F662" i="17"/>
  <c r="E662" i="17"/>
  <c r="D662" i="17"/>
  <c r="C662" i="17"/>
  <c r="B662" i="17"/>
  <c r="F661" i="17"/>
  <c r="E661" i="17"/>
  <c r="D661" i="17"/>
  <c r="C661" i="17"/>
  <c r="B661" i="17"/>
  <c r="F660" i="17"/>
  <c r="E660" i="17"/>
  <c r="D660" i="17"/>
  <c r="C660" i="17"/>
  <c r="B660" i="17"/>
  <c r="F659" i="17"/>
  <c r="E659" i="17"/>
  <c r="D659" i="17"/>
  <c r="C659" i="17"/>
  <c r="B659" i="17"/>
  <c r="F658" i="17"/>
  <c r="E658" i="17"/>
  <c r="D658" i="17"/>
  <c r="C658" i="17"/>
  <c r="B658" i="17"/>
  <c r="F657" i="17"/>
  <c r="E657" i="17"/>
  <c r="D657" i="17"/>
  <c r="C657" i="17"/>
  <c r="B657" i="17"/>
  <c r="F656" i="17"/>
  <c r="E656" i="17"/>
  <c r="D656" i="17"/>
  <c r="C656" i="17"/>
  <c r="B656" i="17"/>
  <c r="F655" i="17"/>
  <c r="E655" i="17"/>
  <c r="D655" i="17"/>
  <c r="C655" i="17"/>
  <c r="B655" i="17"/>
  <c r="F654" i="17"/>
  <c r="E654" i="17"/>
  <c r="D654" i="17"/>
  <c r="C654" i="17"/>
  <c r="B654" i="17"/>
  <c r="F653" i="17"/>
  <c r="E653" i="17"/>
  <c r="D653" i="17"/>
  <c r="C653" i="17"/>
  <c r="B653" i="17"/>
  <c r="F652" i="17"/>
  <c r="E652" i="17"/>
  <c r="D652" i="17"/>
  <c r="C652" i="17"/>
  <c r="B652" i="17"/>
  <c r="F651" i="17"/>
  <c r="E651" i="17"/>
  <c r="D651" i="17"/>
  <c r="C651" i="17"/>
  <c r="B651" i="17"/>
  <c r="F650" i="17"/>
  <c r="E650" i="17"/>
  <c r="D650" i="17"/>
  <c r="C650" i="17"/>
  <c r="B650" i="17"/>
  <c r="F649" i="17"/>
  <c r="E649" i="17"/>
  <c r="D649" i="17"/>
  <c r="C649" i="17"/>
  <c r="B649" i="17"/>
  <c r="F648" i="17"/>
  <c r="E648" i="17"/>
  <c r="D648" i="17"/>
  <c r="C648" i="17"/>
  <c r="B648" i="17"/>
  <c r="F647" i="17"/>
  <c r="E647" i="17"/>
  <c r="D647" i="17"/>
  <c r="C647" i="17"/>
  <c r="B647" i="17"/>
  <c r="F646" i="17"/>
  <c r="E646" i="17"/>
  <c r="D646" i="17"/>
  <c r="C646" i="17"/>
  <c r="B646" i="17"/>
  <c r="F645" i="17"/>
  <c r="E645" i="17"/>
  <c r="D645" i="17"/>
  <c r="C645" i="17"/>
  <c r="B645" i="17"/>
  <c r="F644" i="17"/>
  <c r="E644" i="17"/>
  <c r="D644" i="17"/>
  <c r="C644" i="17"/>
  <c r="B644" i="17"/>
  <c r="F643" i="17"/>
  <c r="E643" i="17"/>
  <c r="D643" i="17"/>
  <c r="C643" i="17"/>
  <c r="B643" i="17"/>
  <c r="F642" i="17"/>
  <c r="E642" i="17"/>
  <c r="D642" i="17"/>
  <c r="C642" i="17"/>
  <c r="B642" i="17"/>
  <c r="F641" i="17"/>
  <c r="E641" i="17"/>
  <c r="D641" i="17"/>
  <c r="C641" i="17"/>
  <c r="B641" i="17"/>
  <c r="F640" i="17"/>
  <c r="E640" i="17"/>
  <c r="D640" i="17"/>
  <c r="C640" i="17"/>
  <c r="B640" i="17"/>
  <c r="F639" i="17"/>
  <c r="E639" i="17"/>
  <c r="D639" i="17"/>
  <c r="C639" i="17"/>
  <c r="B639" i="17"/>
  <c r="F638" i="17"/>
  <c r="E638" i="17"/>
  <c r="D638" i="17"/>
  <c r="C638" i="17"/>
  <c r="B638" i="17"/>
  <c r="F637" i="17"/>
  <c r="E637" i="17"/>
  <c r="D637" i="17"/>
  <c r="C637" i="17"/>
  <c r="B637" i="17"/>
  <c r="F636" i="17"/>
  <c r="E636" i="17"/>
  <c r="D636" i="17"/>
  <c r="C636" i="17"/>
  <c r="B636" i="17"/>
  <c r="F635" i="17"/>
  <c r="E635" i="17"/>
  <c r="D635" i="17"/>
  <c r="C635" i="17"/>
  <c r="B635" i="17"/>
  <c r="F634" i="17"/>
  <c r="E634" i="17"/>
  <c r="D634" i="17"/>
  <c r="C634" i="17"/>
  <c r="B634" i="17"/>
  <c r="F633" i="17"/>
  <c r="E633" i="17"/>
  <c r="D633" i="17"/>
  <c r="C633" i="17"/>
  <c r="B633" i="17"/>
  <c r="F632" i="17"/>
  <c r="E632" i="17"/>
  <c r="D632" i="17"/>
  <c r="C632" i="17"/>
  <c r="B632" i="17"/>
  <c r="F631" i="17"/>
  <c r="E631" i="17"/>
  <c r="D631" i="17"/>
  <c r="C631" i="17"/>
  <c r="B631" i="17"/>
  <c r="F630" i="17"/>
  <c r="E630" i="17"/>
  <c r="D630" i="17"/>
  <c r="C630" i="17"/>
  <c r="B630" i="17"/>
  <c r="F629" i="17"/>
  <c r="E629" i="17"/>
  <c r="D629" i="17"/>
  <c r="C629" i="17"/>
  <c r="B629" i="17"/>
  <c r="F628" i="17"/>
  <c r="E628" i="17"/>
  <c r="D628" i="17"/>
  <c r="C628" i="17"/>
  <c r="B628" i="17"/>
  <c r="F627" i="17"/>
  <c r="E627" i="17"/>
  <c r="D627" i="17"/>
  <c r="C627" i="17"/>
  <c r="B627" i="17"/>
  <c r="F626" i="17"/>
  <c r="E626" i="17"/>
  <c r="D626" i="17"/>
  <c r="C626" i="17"/>
  <c r="B626" i="17"/>
  <c r="F625" i="17"/>
  <c r="E625" i="17"/>
  <c r="D625" i="17"/>
  <c r="C625" i="17"/>
  <c r="B625" i="17"/>
  <c r="F624" i="17"/>
  <c r="E624" i="17"/>
  <c r="D624" i="17"/>
  <c r="C624" i="17"/>
  <c r="B624" i="17"/>
  <c r="F623" i="17"/>
  <c r="E623" i="17"/>
  <c r="D623" i="17"/>
  <c r="C623" i="17"/>
  <c r="B623" i="17"/>
  <c r="F622" i="17"/>
  <c r="E622" i="17"/>
  <c r="D622" i="17"/>
  <c r="C622" i="17"/>
  <c r="B622" i="17"/>
  <c r="F621" i="17"/>
  <c r="E621" i="17"/>
  <c r="D621" i="17"/>
  <c r="C621" i="17"/>
  <c r="B621" i="17"/>
  <c r="F620" i="17"/>
  <c r="E620" i="17"/>
  <c r="D620" i="17"/>
  <c r="C620" i="17"/>
  <c r="B620" i="17"/>
  <c r="F619" i="17"/>
  <c r="E619" i="17"/>
  <c r="D619" i="17"/>
  <c r="C619" i="17"/>
  <c r="B619" i="17"/>
  <c r="F618" i="17"/>
  <c r="E618" i="17"/>
  <c r="D618" i="17"/>
  <c r="C618" i="17"/>
  <c r="B618" i="17"/>
  <c r="F617" i="17"/>
  <c r="E617" i="17"/>
  <c r="D617" i="17"/>
  <c r="C617" i="17"/>
  <c r="B617" i="17"/>
  <c r="F616" i="17"/>
  <c r="E616" i="17"/>
  <c r="D616" i="17"/>
  <c r="C616" i="17"/>
  <c r="B616" i="17"/>
  <c r="F615" i="17"/>
  <c r="E615" i="17"/>
  <c r="D615" i="17"/>
  <c r="C615" i="17"/>
  <c r="B615" i="17"/>
  <c r="F614" i="17"/>
  <c r="E614" i="17"/>
  <c r="D614" i="17"/>
  <c r="C614" i="17"/>
  <c r="B614" i="17"/>
  <c r="F613" i="17"/>
  <c r="E613" i="17"/>
  <c r="D613" i="17"/>
  <c r="C613" i="17"/>
  <c r="B613" i="17"/>
  <c r="F612" i="17"/>
  <c r="E612" i="17"/>
  <c r="D612" i="17"/>
  <c r="C612" i="17"/>
  <c r="B612" i="17"/>
  <c r="F611" i="17"/>
  <c r="E611" i="17"/>
  <c r="D611" i="17"/>
  <c r="C611" i="17"/>
  <c r="B611" i="17"/>
  <c r="F610" i="17"/>
  <c r="E610" i="17"/>
  <c r="D610" i="17"/>
  <c r="C610" i="17"/>
  <c r="B610" i="17"/>
  <c r="F609" i="17"/>
  <c r="E609" i="17"/>
  <c r="D609" i="17"/>
  <c r="C609" i="17"/>
  <c r="B609" i="17"/>
  <c r="F608" i="17"/>
  <c r="E608" i="17"/>
  <c r="D608" i="17"/>
  <c r="C608" i="17"/>
  <c r="B608" i="17"/>
  <c r="F607" i="17"/>
  <c r="E607" i="17"/>
  <c r="D607" i="17"/>
  <c r="C607" i="17"/>
  <c r="B607" i="17"/>
  <c r="F606" i="17"/>
  <c r="E606" i="17"/>
  <c r="D606" i="17"/>
  <c r="C606" i="17"/>
  <c r="B606" i="17"/>
  <c r="F605" i="17"/>
  <c r="E605" i="17"/>
  <c r="D605" i="17"/>
  <c r="C605" i="17"/>
  <c r="B605" i="17"/>
  <c r="F604" i="17"/>
  <c r="E604" i="17"/>
  <c r="D604" i="17"/>
  <c r="C604" i="17"/>
  <c r="B604" i="17"/>
  <c r="F603" i="17"/>
  <c r="E603" i="17"/>
  <c r="D603" i="17"/>
  <c r="C603" i="17"/>
  <c r="B603" i="17"/>
  <c r="F602" i="17"/>
  <c r="E602" i="17"/>
  <c r="D602" i="17"/>
  <c r="C602" i="17"/>
  <c r="B602" i="17"/>
  <c r="F601" i="17"/>
  <c r="E601" i="17"/>
  <c r="D601" i="17"/>
  <c r="C601" i="17"/>
  <c r="B601" i="17"/>
  <c r="F600" i="17"/>
  <c r="E600" i="17"/>
  <c r="D600" i="17"/>
  <c r="C600" i="17"/>
  <c r="B600" i="17"/>
  <c r="F599" i="17"/>
  <c r="E599" i="17"/>
  <c r="D599" i="17"/>
  <c r="C599" i="17"/>
  <c r="B599" i="17"/>
  <c r="F598" i="17"/>
  <c r="E598" i="17"/>
  <c r="D598" i="17"/>
  <c r="C598" i="17"/>
  <c r="B598" i="17"/>
  <c r="F597" i="17"/>
  <c r="E597" i="17"/>
  <c r="D597" i="17"/>
  <c r="C597" i="17"/>
  <c r="B597" i="17"/>
  <c r="F596" i="17"/>
  <c r="E596" i="17"/>
  <c r="D596" i="17"/>
  <c r="C596" i="17"/>
  <c r="B596" i="17"/>
  <c r="F595" i="17"/>
  <c r="E595" i="17"/>
  <c r="D595" i="17"/>
  <c r="C595" i="17"/>
  <c r="B595" i="17"/>
  <c r="F594" i="17"/>
  <c r="E594" i="17"/>
  <c r="D594" i="17"/>
  <c r="C594" i="17"/>
  <c r="B594" i="17"/>
  <c r="F593" i="17"/>
  <c r="E593" i="17"/>
  <c r="D593" i="17"/>
  <c r="C593" i="17"/>
  <c r="B593" i="17"/>
  <c r="F592" i="17"/>
  <c r="E592" i="17"/>
  <c r="D592" i="17"/>
  <c r="C592" i="17"/>
  <c r="B592" i="17"/>
  <c r="F591" i="17"/>
  <c r="E591" i="17"/>
  <c r="D591" i="17"/>
  <c r="C591" i="17"/>
  <c r="B591" i="17"/>
  <c r="F590" i="17"/>
  <c r="E590" i="17"/>
  <c r="D590" i="17"/>
  <c r="C590" i="17"/>
  <c r="B590" i="17"/>
  <c r="F589" i="17"/>
  <c r="E589" i="17"/>
  <c r="D589" i="17"/>
  <c r="C589" i="17"/>
  <c r="B589" i="17"/>
  <c r="F588" i="17"/>
  <c r="E588" i="17"/>
  <c r="D588" i="17"/>
  <c r="C588" i="17"/>
  <c r="B588" i="17"/>
  <c r="F587" i="17"/>
  <c r="E587" i="17"/>
  <c r="D587" i="17"/>
  <c r="C587" i="17"/>
  <c r="B587" i="17"/>
  <c r="F586" i="17"/>
  <c r="E586" i="17"/>
  <c r="D586" i="17"/>
  <c r="C586" i="17"/>
  <c r="B586" i="17"/>
  <c r="F585" i="17"/>
  <c r="E585" i="17"/>
  <c r="D585" i="17"/>
  <c r="C585" i="17"/>
  <c r="B585" i="17"/>
  <c r="F584" i="17"/>
  <c r="E584" i="17"/>
  <c r="D584" i="17"/>
  <c r="C584" i="17"/>
  <c r="B584" i="17"/>
  <c r="F583" i="17"/>
  <c r="E583" i="17"/>
  <c r="D583" i="17"/>
  <c r="C583" i="17"/>
  <c r="B583" i="17"/>
  <c r="F582" i="17"/>
  <c r="E582" i="17"/>
  <c r="D582" i="17"/>
  <c r="C582" i="17"/>
  <c r="B582" i="17"/>
  <c r="F581" i="17"/>
  <c r="E581" i="17"/>
  <c r="D581" i="17"/>
  <c r="C581" i="17"/>
  <c r="B581" i="17"/>
  <c r="F580" i="17"/>
  <c r="E580" i="17"/>
  <c r="D580" i="17"/>
  <c r="C580" i="17"/>
  <c r="B580" i="17"/>
  <c r="F579" i="17"/>
  <c r="E579" i="17"/>
  <c r="D579" i="17"/>
  <c r="C579" i="17"/>
  <c r="B579" i="17"/>
  <c r="F578" i="17"/>
  <c r="E578" i="17"/>
  <c r="D578" i="17"/>
  <c r="C578" i="17"/>
  <c r="B578" i="17"/>
  <c r="F577" i="17"/>
  <c r="E577" i="17"/>
  <c r="D577" i="17"/>
  <c r="C577" i="17"/>
  <c r="B577" i="17"/>
  <c r="F576" i="17"/>
  <c r="E576" i="17"/>
  <c r="D576" i="17"/>
  <c r="C576" i="17"/>
  <c r="B576" i="17"/>
  <c r="F575" i="17"/>
  <c r="E575" i="17"/>
  <c r="D575" i="17"/>
  <c r="C575" i="17"/>
  <c r="B575" i="17"/>
  <c r="F574" i="17"/>
  <c r="E574" i="17"/>
  <c r="D574" i="17"/>
  <c r="C574" i="17"/>
  <c r="B574" i="17"/>
  <c r="F573" i="17"/>
  <c r="E573" i="17"/>
  <c r="D573" i="17"/>
  <c r="C573" i="17"/>
  <c r="B573" i="17"/>
  <c r="F572" i="17"/>
  <c r="E572" i="17"/>
  <c r="D572" i="17"/>
  <c r="C572" i="17"/>
  <c r="B572" i="17"/>
  <c r="F571" i="17"/>
  <c r="E571" i="17"/>
  <c r="D571" i="17"/>
  <c r="C571" i="17"/>
  <c r="B571" i="17"/>
  <c r="F570" i="17"/>
  <c r="E570" i="17"/>
  <c r="D570" i="17"/>
  <c r="C570" i="17"/>
  <c r="B570" i="17"/>
  <c r="F569" i="17"/>
  <c r="E569" i="17"/>
  <c r="D569" i="17"/>
  <c r="C569" i="17"/>
  <c r="B569" i="17"/>
  <c r="F568" i="17"/>
  <c r="E568" i="17"/>
  <c r="D568" i="17"/>
  <c r="C568" i="17"/>
  <c r="B568" i="17"/>
  <c r="F567" i="17"/>
  <c r="E567" i="17"/>
  <c r="D567" i="17"/>
  <c r="C567" i="17"/>
  <c r="B567" i="17"/>
  <c r="F566" i="17"/>
  <c r="E566" i="17"/>
  <c r="D566" i="17"/>
  <c r="C566" i="17"/>
  <c r="B566" i="17"/>
  <c r="F565" i="17"/>
  <c r="E565" i="17"/>
  <c r="D565" i="17"/>
  <c r="C565" i="17"/>
  <c r="B565" i="17"/>
  <c r="F564" i="17"/>
  <c r="E564" i="17"/>
  <c r="D564" i="17"/>
  <c r="C564" i="17"/>
  <c r="B564" i="17"/>
  <c r="F563" i="17"/>
  <c r="E563" i="17"/>
  <c r="D563" i="17"/>
  <c r="C563" i="17"/>
  <c r="B563" i="17"/>
  <c r="F562" i="17"/>
  <c r="E562" i="17"/>
  <c r="D562" i="17"/>
  <c r="C562" i="17"/>
  <c r="B562" i="17"/>
  <c r="F561" i="17"/>
  <c r="E561" i="17"/>
  <c r="D561" i="17"/>
  <c r="C561" i="17"/>
  <c r="B561" i="17"/>
  <c r="F560" i="17"/>
  <c r="E560" i="17"/>
  <c r="D560" i="17"/>
  <c r="C560" i="17"/>
  <c r="B560" i="17"/>
  <c r="F559" i="17"/>
  <c r="E559" i="17"/>
  <c r="D559" i="17"/>
  <c r="C559" i="17"/>
  <c r="B559" i="17"/>
  <c r="F558" i="17"/>
  <c r="E558" i="17"/>
  <c r="D558" i="17"/>
  <c r="C558" i="17"/>
  <c r="B558" i="17"/>
  <c r="F557" i="17"/>
  <c r="E557" i="17"/>
  <c r="D557" i="17"/>
  <c r="C557" i="17"/>
  <c r="B557" i="17"/>
  <c r="F556" i="17"/>
  <c r="E556" i="17"/>
  <c r="D556" i="17"/>
  <c r="C556" i="17"/>
  <c r="B556" i="17"/>
  <c r="F555" i="17"/>
  <c r="E555" i="17"/>
  <c r="D555" i="17"/>
  <c r="C555" i="17"/>
  <c r="B555" i="17"/>
  <c r="F554" i="17"/>
  <c r="E554" i="17"/>
  <c r="D554" i="17"/>
  <c r="C554" i="17"/>
  <c r="B554" i="17"/>
  <c r="F553" i="17"/>
  <c r="E553" i="17"/>
  <c r="D553" i="17"/>
  <c r="C553" i="17"/>
  <c r="B553" i="17"/>
  <c r="F552" i="17"/>
  <c r="E552" i="17"/>
  <c r="D552" i="17"/>
  <c r="C552" i="17"/>
  <c r="B552" i="17"/>
  <c r="F551" i="17"/>
  <c r="E551" i="17"/>
  <c r="D551" i="17"/>
  <c r="C551" i="17"/>
  <c r="B551" i="17"/>
  <c r="F550" i="17"/>
  <c r="E550" i="17"/>
  <c r="D550" i="17"/>
  <c r="C550" i="17"/>
  <c r="B550" i="17"/>
  <c r="F549" i="17"/>
  <c r="E549" i="17"/>
  <c r="D549" i="17"/>
  <c r="C549" i="17"/>
  <c r="B549" i="17"/>
  <c r="F548" i="17"/>
  <c r="E548" i="17"/>
  <c r="D548" i="17"/>
  <c r="C548" i="17"/>
  <c r="B548" i="17"/>
  <c r="F547" i="17"/>
  <c r="E547" i="17"/>
  <c r="D547" i="17"/>
  <c r="C547" i="17"/>
  <c r="B547" i="17"/>
  <c r="F546" i="17"/>
  <c r="E546" i="17"/>
  <c r="D546" i="17"/>
  <c r="C546" i="17"/>
  <c r="B546" i="17"/>
  <c r="F545" i="17"/>
  <c r="E545" i="17"/>
  <c r="D545" i="17"/>
  <c r="C545" i="17"/>
  <c r="B545" i="17"/>
  <c r="F544" i="17"/>
  <c r="E544" i="17"/>
  <c r="D544" i="17"/>
  <c r="C544" i="17"/>
  <c r="B544" i="17"/>
  <c r="F543" i="17"/>
  <c r="E543" i="17"/>
  <c r="D543" i="17"/>
  <c r="C543" i="17"/>
  <c r="B543" i="17"/>
  <c r="F542" i="17"/>
  <c r="E542" i="17"/>
  <c r="D542" i="17"/>
  <c r="C542" i="17"/>
  <c r="B542" i="17"/>
  <c r="F541" i="17"/>
  <c r="E541" i="17"/>
  <c r="D541" i="17"/>
  <c r="C541" i="17"/>
  <c r="B541" i="17"/>
  <c r="F540" i="17"/>
  <c r="E540" i="17"/>
  <c r="D540" i="17"/>
  <c r="C540" i="17"/>
  <c r="B540" i="17"/>
  <c r="F539" i="17"/>
  <c r="E539" i="17"/>
  <c r="D539" i="17"/>
  <c r="C539" i="17"/>
  <c r="B539" i="17"/>
  <c r="F538" i="17"/>
  <c r="E538" i="17"/>
  <c r="D538" i="17"/>
  <c r="C538" i="17"/>
  <c r="B538" i="17"/>
  <c r="F537" i="17"/>
  <c r="E537" i="17"/>
  <c r="D537" i="17"/>
  <c r="C537" i="17"/>
  <c r="B537" i="17"/>
  <c r="F536" i="17"/>
  <c r="E536" i="17"/>
  <c r="D536" i="17"/>
  <c r="C536" i="17"/>
  <c r="B536" i="17"/>
  <c r="F535" i="17"/>
  <c r="E535" i="17"/>
  <c r="D535" i="17"/>
  <c r="C535" i="17"/>
  <c r="B535" i="17"/>
  <c r="F534" i="17"/>
  <c r="E534" i="17"/>
  <c r="D534" i="17"/>
  <c r="C534" i="17"/>
  <c r="B534" i="17"/>
  <c r="F533" i="17"/>
  <c r="E533" i="17"/>
  <c r="D533" i="17"/>
  <c r="C533" i="17"/>
  <c r="B533" i="17"/>
  <c r="F532" i="17"/>
  <c r="E532" i="17"/>
  <c r="D532" i="17"/>
  <c r="C532" i="17"/>
  <c r="B532" i="17"/>
  <c r="F531" i="17"/>
  <c r="E531" i="17"/>
  <c r="D531" i="17"/>
  <c r="C531" i="17"/>
  <c r="B531" i="17"/>
  <c r="F530" i="17"/>
  <c r="E530" i="17"/>
  <c r="D530" i="17"/>
  <c r="C530" i="17"/>
  <c r="B530" i="17"/>
  <c r="F529" i="17"/>
  <c r="E529" i="17"/>
  <c r="D529" i="17"/>
  <c r="C529" i="17"/>
  <c r="B529" i="17"/>
  <c r="F528" i="17"/>
  <c r="E528" i="17"/>
  <c r="D528" i="17"/>
  <c r="C528" i="17"/>
  <c r="B528" i="17"/>
  <c r="F527" i="17"/>
  <c r="E527" i="17"/>
  <c r="D527" i="17"/>
  <c r="C527" i="17"/>
  <c r="B527" i="17"/>
  <c r="F526" i="17"/>
  <c r="E526" i="17"/>
  <c r="D526" i="17"/>
  <c r="C526" i="17"/>
  <c r="B526" i="17"/>
  <c r="F525" i="17"/>
  <c r="E525" i="17"/>
  <c r="D525" i="17"/>
  <c r="C525" i="17"/>
  <c r="B525" i="17"/>
  <c r="F524" i="17"/>
  <c r="E524" i="17"/>
  <c r="D524" i="17"/>
  <c r="C524" i="17"/>
  <c r="B524" i="17"/>
  <c r="F523" i="17"/>
  <c r="E523" i="17"/>
  <c r="D523" i="17"/>
  <c r="C523" i="17"/>
  <c r="B523" i="17"/>
  <c r="F522" i="17"/>
  <c r="E522" i="17"/>
  <c r="D522" i="17"/>
  <c r="C522" i="17"/>
  <c r="B522" i="17"/>
  <c r="F521" i="17"/>
  <c r="E521" i="17"/>
  <c r="D521" i="17"/>
  <c r="C521" i="17"/>
  <c r="B521" i="17"/>
  <c r="F520" i="17"/>
  <c r="E520" i="17"/>
  <c r="D520" i="17"/>
  <c r="C520" i="17"/>
  <c r="B520" i="17"/>
  <c r="F519" i="17"/>
  <c r="E519" i="17"/>
  <c r="D519" i="17"/>
  <c r="C519" i="17"/>
  <c r="B519" i="17"/>
  <c r="F518" i="17"/>
  <c r="E518" i="17"/>
  <c r="D518" i="17"/>
  <c r="C518" i="17"/>
  <c r="B518" i="17"/>
  <c r="F517" i="17"/>
  <c r="E517" i="17"/>
  <c r="D517" i="17"/>
  <c r="C517" i="17"/>
  <c r="B517" i="17"/>
  <c r="F516" i="17"/>
  <c r="E516" i="17"/>
  <c r="D516" i="17"/>
  <c r="C516" i="17"/>
  <c r="B516" i="17"/>
  <c r="F515" i="17"/>
  <c r="E515" i="17"/>
  <c r="D515" i="17"/>
  <c r="C515" i="17"/>
  <c r="B515" i="17"/>
  <c r="F514" i="17"/>
  <c r="E514" i="17"/>
  <c r="D514" i="17"/>
  <c r="C514" i="17"/>
  <c r="B514" i="17"/>
  <c r="F513" i="17"/>
  <c r="E513" i="17"/>
  <c r="D513" i="17"/>
  <c r="C513" i="17"/>
  <c r="B513" i="17"/>
  <c r="F512" i="17"/>
  <c r="E512" i="17"/>
  <c r="D512" i="17"/>
  <c r="C512" i="17"/>
  <c r="B512" i="17"/>
  <c r="F511" i="17"/>
  <c r="E511" i="17"/>
  <c r="D511" i="17"/>
  <c r="C511" i="17"/>
  <c r="B511" i="17"/>
  <c r="F510" i="17"/>
  <c r="E510" i="17"/>
  <c r="D510" i="17"/>
  <c r="C510" i="17"/>
  <c r="B510" i="17"/>
  <c r="F509" i="17"/>
  <c r="E509" i="17"/>
  <c r="D509" i="17"/>
  <c r="C509" i="17"/>
  <c r="B509" i="17"/>
  <c r="F508" i="17"/>
  <c r="E508" i="17"/>
  <c r="D508" i="17"/>
  <c r="C508" i="17"/>
  <c r="B508" i="17"/>
  <c r="F507" i="17"/>
  <c r="E507" i="17"/>
  <c r="D507" i="17"/>
  <c r="C507" i="17"/>
  <c r="B507" i="17"/>
  <c r="F506" i="17"/>
  <c r="E506" i="17"/>
  <c r="D506" i="17"/>
  <c r="C506" i="17"/>
  <c r="B506" i="17"/>
  <c r="F505" i="17"/>
  <c r="E505" i="17"/>
  <c r="D505" i="17"/>
  <c r="C505" i="17"/>
  <c r="B505" i="17"/>
  <c r="F504" i="17"/>
  <c r="E504" i="17"/>
  <c r="D504" i="17"/>
  <c r="C504" i="17"/>
  <c r="B504" i="17"/>
  <c r="F503" i="17"/>
  <c r="E503" i="17"/>
  <c r="D503" i="17"/>
  <c r="C503" i="17"/>
  <c r="B503" i="17"/>
  <c r="F502" i="17"/>
  <c r="E502" i="17"/>
  <c r="D502" i="17"/>
  <c r="C502" i="17"/>
  <c r="B502" i="17"/>
  <c r="F501" i="17"/>
  <c r="E501" i="17"/>
  <c r="D501" i="17"/>
  <c r="C501" i="17"/>
  <c r="B501" i="17"/>
  <c r="F500" i="17"/>
  <c r="E500" i="17"/>
  <c r="D500" i="17"/>
  <c r="C500" i="17"/>
  <c r="B500" i="17"/>
  <c r="F499" i="17"/>
  <c r="E499" i="17"/>
  <c r="D499" i="17"/>
  <c r="C499" i="17"/>
  <c r="B499" i="17"/>
  <c r="F498" i="17"/>
  <c r="E498" i="17"/>
  <c r="D498" i="17"/>
  <c r="C498" i="17"/>
  <c r="B498" i="17"/>
  <c r="F497" i="17"/>
  <c r="E497" i="17"/>
  <c r="D497" i="17"/>
  <c r="C497" i="17"/>
  <c r="B497" i="17"/>
  <c r="F496" i="17"/>
  <c r="E496" i="17"/>
  <c r="D496" i="17"/>
  <c r="C496" i="17"/>
  <c r="B496" i="17"/>
  <c r="F495" i="17"/>
  <c r="E495" i="17"/>
  <c r="D495" i="17"/>
  <c r="C495" i="17"/>
  <c r="B495" i="17"/>
  <c r="F494" i="17"/>
  <c r="E494" i="17"/>
  <c r="D494" i="17"/>
  <c r="C494" i="17"/>
  <c r="B494" i="17"/>
  <c r="F493" i="17"/>
  <c r="E493" i="17"/>
  <c r="D493" i="17"/>
  <c r="C493" i="17"/>
  <c r="B493" i="17"/>
  <c r="F492" i="17"/>
  <c r="E492" i="17"/>
  <c r="D492" i="17"/>
  <c r="C492" i="17"/>
  <c r="B492" i="17"/>
  <c r="F491" i="17"/>
  <c r="E491" i="17"/>
  <c r="D491" i="17"/>
  <c r="C491" i="17"/>
  <c r="B491" i="17"/>
  <c r="F490" i="17"/>
  <c r="E490" i="17"/>
  <c r="D490" i="17"/>
  <c r="C490" i="17"/>
  <c r="B490" i="17"/>
  <c r="F489" i="17"/>
  <c r="E489" i="17"/>
  <c r="D489" i="17"/>
  <c r="C489" i="17"/>
  <c r="B489" i="17"/>
  <c r="F488" i="17"/>
  <c r="E488" i="17"/>
  <c r="D488" i="17"/>
  <c r="C488" i="17"/>
  <c r="B488" i="17"/>
  <c r="F487" i="17"/>
  <c r="E487" i="17"/>
  <c r="D487" i="17"/>
  <c r="C487" i="17"/>
  <c r="B487" i="17"/>
  <c r="F486" i="17"/>
  <c r="E486" i="17"/>
  <c r="D486" i="17"/>
  <c r="C486" i="17"/>
  <c r="B486" i="17"/>
  <c r="F485" i="17"/>
  <c r="E485" i="17"/>
  <c r="D485" i="17"/>
  <c r="C485" i="17"/>
  <c r="B485" i="17"/>
  <c r="F484" i="17"/>
  <c r="E484" i="17"/>
  <c r="D484" i="17"/>
  <c r="C484" i="17"/>
  <c r="B484" i="17"/>
  <c r="F483" i="17"/>
  <c r="E483" i="17"/>
  <c r="D483" i="17"/>
  <c r="C483" i="17"/>
  <c r="B483" i="17"/>
  <c r="F482" i="17"/>
  <c r="E482" i="17"/>
  <c r="D482" i="17"/>
  <c r="C482" i="17"/>
  <c r="B482" i="17"/>
  <c r="F481" i="17"/>
  <c r="E481" i="17"/>
  <c r="D481" i="17"/>
  <c r="C481" i="17"/>
  <c r="B481" i="17"/>
  <c r="F480" i="17"/>
  <c r="E480" i="17"/>
  <c r="D480" i="17"/>
  <c r="C480" i="17"/>
  <c r="B480" i="17"/>
  <c r="F479" i="17"/>
  <c r="E479" i="17"/>
  <c r="D479" i="17"/>
  <c r="C479" i="17"/>
  <c r="B479" i="17"/>
  <c r="F478" i="17"/>
  <c r="E478" i="17"/>
  <c r="D478" i="17"/>
  <c r="C478" i="17"/>
  <c r="B478" i="17"/>
  <c r="F477" i="17"/>
  <c r="E477" i="17"/>
  <c r="D477" i="17"/>
  <c r="C477" i="17"/>
  <c r="B477" i="17"/>
  <c r="F476" i="17"/>
  <c r="E476" i="17"/>
  <c r="D476" i="17"/>
  <c r="C476" i="17"/>
  <c r="B476" i="17"/>
  <c r="F475" i="17"/>
  <c r="E475" i="17"/>
  <c r="D475" i="17"/>
  <c r="C475" i="17"/>
  <c r="B475" i="17"/>
  <c r="F474" i="17"/>
  <c r="E474" i="17"/>
  <c r="D474" i="17"/>
  <c r="C474" i="17"/>
  <c r="B474" i="17"/>
  <c r="F473" i="17"/>
  <c r="E473" i="17"/>
  <c r="D473" i="17"/>
  <c r="C473" i="17"/>
  <c r="B473" i="17"/>
  <c r="F472" i="17"/>
  <c r="E472" i="17"/>
  <c r="D472" i="17"/>
  <c r="C472" i="17"/>
  <c r="B472" i="17"/>
  <c r="F471" i="17"/>
  <c r="E471" i="17"/>
  <c r="D471" i="17"/>
  <c r="C471" i="17"/>
  <c r="B471" i="17"/>
  <c r="F470" i="17"/>
  <c r="E470" i="17"/>
  <c r="D470" i="17"/>
  <c r="C470" i="17"/>
  <c r="B470" i="17"/>
  <c r="F469" i="17"/>
  <c r="E469" i="17"/>
  <c r="D469" i="17"/>
  <c r="C469" i="17"/>
  <c r="B469" i="17"/>
  <c r="F468" i="17"/>
  <c r="E468" i="17"/>
  <c r="D468" i="17"/>
  <c r="C468" i="17"/>
  <c r="B468" i="17"/>
  <c r="F467" i="17"/>
  <c r="E467" i="17"/>
  <c r="D467" i="17"/>
  <c r="C467" i="17"/>
  <c r="B467" i="17"/>
  <c r="F466" i="17"/>
  <c r="E466" i="17"/>
  <c r="D466" i="17"/>
  <c r="C466" i="17"/>
  <c r="B466" i="17"/>
  <c r="F465" i="17"/>
  <c r="E465" i="17"/>
  <c r="D465" i="17"/>
  <c r="C465" i="17"/>
  <c r="B465" i="17"/>
  <c r="F464" i="17"/>
  <c r="E464" i="17"/>
  <c r="D464" i="17"/>
  <c r="C464" i="17"/>
  <c r="B464" i="17"/>
  <c r="F463" i="17"/>
  <c r="E463" i="17"/>
  <c r="D463" i="17"/>
  <c r="C463" i="17"/>
  <c r="B463" i="17"/>
  <c r="F462" i="17"/>
  <c r="E462" i="17"/>
  <c r="D462" i="17"/>
  <c r="C462" i="17"/>
  <c r="B462" i="17"/>
  <c r="F461" i="17"/>
  <c r="E461" i="17"/>
  <c r="D461" i="17"/>
  <c r="C461" i="17"/>
  <c r="B461" i="17"/>
  <c r="F460" i="17"/>
  <c r="E460" i="17"/>
  <c r="D460" i="17"/>
  <c r="C460" i="17"/>
  <c r="B460" i="17"/>
  <c r="F459" i="17"/>
  <c r="E459" i="17"/>
  <c r="D459" i="17"/>
  <c r="C459" i="17"/>
  <c r="B459" i="17"/>
  <c r="F458" i="17"/>
  <c r="E458" i="17"/>
  <c r="D458" i="17"/>
  <c r="C458" i="17"/>
  <c r="B458" i="17"/>
  <c r="F457" i="17"/>
  <c r="E457" i="17"/>
  <c r="D457" i="17"/>
  <c r="C457" i="17"/>
  <c r="B457" i="17"/>
  <c r="F456" i="17"/>
  <c r="E456" i="17"/>
  <c r="D456" i="17"/>
  <c r="C456" i="17"/>
  <c r="B456" i="17"/>
  <c r="F455" i="17"/>
  <c r="E455" i="17"/>
  <c r="D455" i="17"/>
  <c r="C455" i="17"/>
  <c r="B455" i="17"/>
  <c r="F454" i="17"/>
  <c r="E454" i="17"/>
  <c r="D454" i="17"/>
  <c r="C454" i="17"/>
  <c r="B454" i="17"/>
  <c r="F453" i="17"/>
  <c r="E453" i="17"/>
  <c r="D453" i="17"/>
  <c r="C453" i="17"/>
  <c r="B453" i="17"/>
  <c r="F452" i="17"/>
  <c r="E452" i="17"/>
  <c r="D452" i="17"/>
  <c r="C452" i="17"/>
  <c r="B452" i="17"/>
  <c r="F451" i="17"/>
  <c r="E451" i="17"/>
  <c r="D451" i="17"/>
  <c r="C451" i="17"/>
  <c r="B451" i="17"/>
  <c r="F450" i="17"/>
  <c r="E450" i="17"/>
  <c r="D450" i="17"/>
  <c r="C450" i="17"/>
  <c r="B450" i="17"/>
  <c r="F449" i="17"/>
  <c r="E449" i="17"/>
  <c r="D449" i="17"/>
  <c r="C449" i="17"/>
  <c r="B449" i="17"/>
  <c r="F448" i="17"/>
  <c r="E448" i="17"/>
  <c r="D448" i="17"/>
  <c r="C448" i="17"/>
  <c r="B448" i="17"/>
  <c r="F447" i="17"/>
  <c r="E447" i="17"/>
  <c r="D447" i="17"/>
  <c r="C447" i="17"/>
  <c r="B447" i="17"/>
  <c r="F446" i="17"/>
  <c r="E446" i="17"/>
  <c r="D446" i="17"/>
  <c r="C446" i="17"/>
  <c r="B446" i="17"/>
  <c r="F445" i="17"/>
  <c r="E445" i="17"/>
  <c r="D445" i="17"/>
  <c r="C445" i="17"/>
  <c r="B445" i="17"/>
  <c r="F444" i="17"/>
  <c r="E444" i="17"/>
  <c r="D444" i="17"/>
  <c r="C444" i="17"/>
  <c r="B444" i="17"/>
  <c r="F443" i="17"/>
  <c r="E443" i="17"/>
  <c r="D443" i="17"/>
  <c r="C443" i="17"/>
  <c r="B443" i="17"/>
  <c r="F442" i="17"/>
  <c r="E442" i="17"/>
  <c r="D442" i="17"/>
  <c r="C442" i="17"/>
  <c r="B442" i="17"/>
  <c r="F441" i="17"/>
  <c r="E441" i="17"/>
  <c r="D441" i="17"/>
  <c r="C441" i="17"/>
  <c r="B441" i="17"/>
  <c r="F440" i="17"/>
  <c r="E440" i="17"/>
  <c r="D440" i="17"/>
  <c r="C440" i="17"/>
  <c r="B440" i="17"/>
  <c r="F439" i="17"/>
  <c r="E439" i="17"/>
  <c r="D439" i="17"/>
  <c r="C439" i="17"/>
  <c r="B439" i="17"/>
  <c r="F438" i="17"/>
  <c r="E438" i="17"/>
  <c r="D438" i="17"/>
  <c r="C438" i="17"/>
  <c r="B438" i="17"/>
  <c r="F437" i="17"/>
  <c r="E437" i="17"/>
  <c r="D437" i="17"/>
  <c r="C437" i="17"/>
  <c r="B437" i="17"/>
  <c r="F436" i="17"/>
  <c r="E436" i="17"/>
  <c r="D436" i="17"/>
  <c r="C436" i="17"/>
  <c r="B436" i="17"/>
  <c r="F435" i="17"/>
  <c r="E435" i="17"/>
  <c r="D435" i="17"/>
  <c r="C435" i="17"/>
  <c r="B435" i="17"/>
  <c r="F434" i="17"/>
  <c r="E434" i="17"/>
  <c r="D434" i="17"/>
  <c r="C434" i="17"/>
  <c r="B434" i="17"/>
  <c r="F433" i="17"/>
  <c r="E433" i="17"/>
  <c r="D433" i="17"/>
  <c r="C433" i="17"/>
  <c r="B433" i="17"/>
  <c r="F432" i="17"/>
  <c r="E432" i="17"/>
  <c r="D432" i="17"/>
  <c r="C432" i="17"/>
  <c r="B432" i="17"/>
  <c r="F431" i="17"/>
  <c r="E431" i="17"/>
  <c r="D431" i="17"/>
  <c r="C431" i="17"/>
  <c r="B431" i="17"/>
  <c r="F430" i="17"/>
  <c r="E430" i="17"/>
  <c r="D430" i="17"/>
  <c r="C430" i="17"/>
  <c r="B430" i="17"/>
  <c r="F429" i="17"/>
  <c r="E429" i="17"/>
  <c r="D429" i="17"/>
  <c r="C429" i="17"/>
  <c r="B429" i="17"/>
  <c r="F428" i="17"/>
  <c r="E428" i="17"/>
  <c r="D428" i="17"/>
  <c r="C428" i="17"/>
  <c r="B428" i="17"/>
  <c r="F427" i="17"/>
  <c r="E427" i="17"/>
  <c r="D427" i="17"/>
  <c r="C427" i="17"/>
  <c r="B427" i="17"/>
  <c r="F426" i="17"/>
  <c r="E426" i="17"/>
  <c r="D426" i="17"/>
  <c r="C426" i="17"/>
  <c r="B426" i="17"/>
  <c r="F425" i="17"/>
  <c r="E425" i="17"/>
  <c r="D425" i="17"/>
  <c r="C425" i="17"/>
  <c r="B425" i="17"/>
  <c r="F424" i="17"/>
  <c r="E424" i="17"/>
  <c r="D424" i="17"/>
  <c r="C424" i="17"/>
  <c r="B424" i="17"/>
  <c r="F423" i="17"/>
  <c r="E423" i="17"/>
  <c r="D423" i="17"/>
  <c r="C423" i="17"/>
  <c r="B423" i="17"/>
  <c r="F422" i="17"/>
  <c r="E422" i="17"/>
  <c r="D422" i="17"/>
  <c r="C422" i="17"/>
  <c r="B422" i="17"/>
  <c r="F421" i="17"/>
  <c r="E421" i="17"/>
  <c r="D421" i="17"/>
  <c r="C421" i="17"/>
  <c r="B421" i="17"/>
  <c r="F420" i="17"/>
  <c r="E420" i="17"/>
  <c r="D420" i="17"/>
  <c r="C420" i="17"/>
  <c r="B420" i="17"/>
  <c r="F419" i="17"/>
  <c r="E419" i="17"/>
  <c r="D419" i="17"/>
  <c r="C419" i="17"/>
  <c r="B419" i="17"/>
  <c r="F418" i="17"/>
  <c r="E418" i="17"/>
  <c r="D418" i="17"/>
  <c r="C418" i="17"/>
  <c r="B418" i="17"/>
  <c r="F417" i="17"/>
  <c r="E417" i="17"/>
  <c r="D417" i="17"/>
  <c r="C417" i="17"/>
  <c r="B417" i="17"/>
  <c r="F416" i="17"/>
  <c r="E416" i="17"/>
  <c r="D416" i="17"/>
  <c r="C416" i="17"/>
  <c r="B416" i="17"/>
  <c r="F415" i="17"/>
  <c r="E415" i="17"/>
  <c r="D415" i="17"/>
  <c r="C415" i="17"/>
  <c r="B415" i="17"/>
  <c r="F414" i="17"/>
  <c r="E414" i="17"/>
  <c r="D414" i="17"/>
  <c r="C414" i="17"/>
  <c r="B414" i="17"/>
  <c r="F413" i="17"/>
  <c r="E413" i="17"/>
  <c r="D413" i="17"/>
  <c r="C413" i="17"/>
  <c r="B413" i="17"/>
  <c r="F412" i="17"/>
  <c r="E412" i="17"/>
  <c r="D412" i="17"/>
  <c r="C412" i="17"/>
  <c r="B412" i="17"/>
  <c r="F411" i="17"/>
  <c r="E411" i="17"/>
  <c r="D411" i="17"/>
  <c r="C411" i="17"/>
  <c r="B411" i="17"/>
  <c r="F410" i="17"/>
  <c r="E410" i="17"/>
  <c r="D410" i="17"/>
  <c r="C410" i="17"/>
  <c r="B410" i="17"/>
  <c r="F409" i="17"/>
  <c r="E409" i="17"/>
  <c r="D409" i="17"/>
  <c r="C409" i="17"/>
  <c r="B409" i="17"/>
  <c r="F408" i="17"/>
  <c r="E408" i="17"/>
  <c r="D408" i="17"/>
  <c r="C408" i="17"/>
  <c r="B408" i="17"/>
  <c r="F407" i="17"/>
  <c r="E407" i="17"/>
  <c r="D407" i="17"/>
  <c r="C407" i="17"/>
  <c r="B407" i="17"/>
  <c r="F406" i="17"/>
  <c r="E406" i="17"/>
  <c r="D406" i="17"/>
  <c r="C406" i="17"/>
  <c r="B406" i="17"/>
  <c r="F405" i="17"/>
  <c r="E405" i="17"/>
  <c r="D405" i="17"/>
  <c r="C405" i="17"/>
  <c r="B405" i="17"/>
  <c r="F404" i="17"/>
  <c r="E404" i="17"/>
  <c r="D404" i="17"/>
  <c r="C404" i="17"/>
  <c r="B404" i="17"/>
  <c r="F403" i="17"/>
  <c r="E403" i="17"/>
  <c r="D403" i="17"/>
  <c r="C403" i="17"/>
  <c r="B403" i="17"/>
  <c r="F402" i="17"/>
  <c r="E402" i="17"/>
  <c r="D402" i="17"/>
  <c r="C402" i="17"/>
  <c r="B402" i="17"/>
  <c r="F401" i="17"/>
  <c r="E401" i="17"/>
  <c r="D401" i="17"/>
  <c r="C401" i="17"/>
  <c r="B401" i="17"/>
  <c r="F400" i="17"/>
  <c r="E400" i="17"/>
  <c r="D400" i="17"/>
  <c r="C400" i="17"/>
  <c r="B400" i="17"/>
  <c r="F399" i="17"/>
  <c r="E399" i="17"/>
  <c r="D399" i="17"/>
  <c r="C399" i="17"/>
  <c r="B399" i="17"/>
  <c r="F398" i="17"/>
  <c r="E398" i="17"/>
  <c r="D398" i="17"/>
  <c r="C398" i="17"/>
  <c r="B398" i="17"/>
  <c r="F397" i="17"/>
  <c r="E397" i="17"/>
  <c r="D397" i="17"/>
  <c r="C397" i="17"/>
  <c r="B397" i="17"/>
  <c r="F396" i="17"/>
  <c r="E396" i="17"/>
  <c r="D396" i="17"/>
  <c r="C396" i="17"/>
  <c r="B396" i="17"/>
  <c r="F395" i="17"/>
  <c r="E395" i="17"/>
  <c r="D395" i="17"/>
  <c r="C395" i="17"/>
  <c r="B395" i="17"/>
  <c r="F394" i="17"/>
  <c r="E394" i="17"/>
  <c r="D394" i="17"/>
  <c r="C394" i="17"/>
  <c r="B394" i="17"/>
  <c r="F393" i="17"/>
  <c r="E393" i="17"/>
  <c r="D393" i="17"/>
  <c r="C393" i="17"/>
  <c r="B393" i="17"/>
  <c r="F392" i="17"/>
  <c r="E392" i="17"/>
  <c r="D392" i="17"/>
  <c r="C392" i="17"/>
  <c r="B392" i="17"/>
  <c r="F391" i="17"/>
  <c r="E391" i="17"/>
  <c r="D391" i="17"/>
  <c r="C391" i="17"/>
  <c r="B391" i="17"/>
  <c r="F390" i="17"/>
  <c r="E390" i="17"/>
  <c r="D390" i="17"/>
  <c r="C390" i="17"/>
  <c r="B390" i="17"/>
  <c r="F389" i="17"/>
  <c r="E389" i="17"/>
  <c r="D389" i="17"/>
  <c r="C389" i="17"/>
  <c r="B389" i="17"/>
  <c r="F388" i="17"/>
  <c r="E388" i="17"/>
  <c r="D388" i="17"/>
  <c r="C388" i="17"/>
  <c r="B388" i="17"/>
  <c r="F387" i="17"/>
  <c r="E387" i="17"/>
  <c r="D387" i="17"/>
  <c r="C387" i="17"/>
  <c r="B387" i="17"/>
  <c r="F386" i="17"/>
  <c r="E386" i="17"/>
  <c r="D386" i="17"/>
  <c r="C386" i="17"/>
  <c r="B386" i="17"/>
  <c r="F385" i="17"/>
  <c r="E385" i="17"/>
  <c r="D385" i="17"/>
  <c r="C385" i="17"/>
  <c r="B385" i="17"/>
  <c r="F384" i="17"/>
  <c r="E384" i="17"/>
  <c r="D384" i="17"/>
  <c r="C384" i="17"/>
  <c r="B384" i="17"/>
  <c r="F383" i="17"/>
  <c r="E383" i="17"/>
  <c r="D383" i="17"/>
  <c r="C383" i="17"/>
  <c r="B383" i="17"/>
  <c r="F382" i="17"/>
  <c r="E382" i="17"/>
  <c r="D382" i="17"/>
  <c r="C382" i="17"/>
  <c r="B382" i="17"/>
  <c r="F381" i="17"/>
  <c r="E381" i="17"/>
  <c r="D381" i="17"/>
  <c r="C381" i="17"/>
  <c r="B381" i="17"/>
  <c r="F380" i="17"/>
  <c r="E380" i="17"/>
  <c r="D380" i="17"/>
  <c r="C380" i="17"/>
  <c r="B380" i="17"/>
  <c r="F379" i="17"/>
  <c r="E379" i="17"/>
  <c r="D379" i="17"/>
  <c r="C379" i="17"/>
  <c r="B379" i="17"/>
  <c r="F378" i="17"/>
  <c r="E378" i="17"/>
  <c r="D378" i="17"/>
  <c r="C378" i="17"/>
  <c r="B378" i="17"/>
  <c r="F377" i="17"/>
  <c r="E377" i="17"/>
  <c r="D377" i="17"/>
  <c r="C377" i="17"/>
  <c r="B377" i="17"/>
  <c r="F376" i="17"/>
  <c r="E376" i="17"/>
  <c r="D376" i="17"/>
  <c r="C376" i="17"/>
  <c r="B376" i="17"/>
  <c r="F375" i="17"/>
  <c r="E375" i="17"/>
  <c r="D375" i="17"/>
  <c r="C375" i="17"/>
  <c r="B375" i="17"/>
  <c r="F374" i="17"/>
  <c r="E374" i="17"/>
  <c r="D374" i="17"/>
  <c r="C374" i="17"/>
  <c r="B374" i="17"/>
  <c r="F373" i="17"/>
  <c r="E373" i="17"/>
  <c r="D373" i="17"/>
  <c r="C373" i="17"/>
  <c r="B373" i="17"/>
  <c r="F372" i="17"/>
  <c r="E372" i="17"/>
  <c r="D372" i="17"/>
  <c r="C372" i="17"/>
  <c r="B372" i="17"/>
  <c r="F371" i="17"/>
  <c r="E371" i="17"/>
  <c r="D371" i="17"/>
  <c r="C371" i="17"/>
  <c r="B371" i="17"/>
  <c r="F370" i="17"/>
  <c r="E370" i="17"/>
  <c r="D370" i="17"/>
  <c r="C370" i="17"/>
  <c r="B370" i="17"/>
  <c r="F369" i="17"/>
  <c r="E369" i="17"/>
  <c r="D369" i="17"/>
  <c r="C369" i="17"/>
  <c r="B369" i="17"/>
  <c r="F368" i="17"/>
  <c r="E368" i="17"/>
  <c r="D368" i="17"/>
  <c r="C368" i="17"/>
  <c r="B368" i="17"/>
  <c r="F367" i="17"/>
  <c r="E367" i="17"/>
  <c r="D367" i="17"/>
  <c r="C367" i="17"/>
  <c r="B367" i="17"/>
  <c r="F366" i="17"/>
  <c r="E366" i="17"/>
  <c r="D366" i="17"/>
  <c r="C366" i="17"/>
  <c r="B366" i="17"/>
  <c r="F365" i="17"/>
  <c r="E365" i="17"/>
  <c r="D365" i="17"/>
  <c r="C365" i="17"/>
  <c r="B365" i="17"/>
  <c r="F364" i="17"/>
  <c r="E364" i="17"/>
  <c r="D364" i="17"/>
  <c r="C364" i="17"/>
  <c r="B364" i="17"/>
  <c r="F363" i="17"/>
  <c r="E363" i="17"/>
  <c r="D363" i="17"/>
  <c r="C363" i="17"/>
  <c r="B363" i="17"/>
  <c r="F362" i="17"/>
  <c r="E362" i="17"/>
  <c r="D362" i="17"/>
  <c r="C362" i="17"/>
  <c r="B362" i="17"/>
  <c r="F361" i="17"/>
  <c r="E361" i="17"/>
  <c r="D361" i="17"/>
  <c r="C361" i="17"/>
  <c r="B361" i="17"/>
  <c r="F360" i="17"/>
  <c r="E360" i="17"/>
  <c r="D360" i="17"/>
  <c r="C360" i="17"/>
  <c r="B360" i="17"/>
  <c r="F359" i="17"/>
  <c r="E359" i="17"/>
  <c r="D359" i="17"/>
  <c r="C359" i="17"/>
  <c r="B359" i="17"/>
  <c r="F358" i="17"/>
  <c r="E358" i="17"/>
  <c r="D358" i="17"/>
  <c r="C358" i="17"/>
  <c r="B358" i="17"/>
  <c r="F357" i="17"/>
  <c r="E357" i="17"/>
  <c r="D357" i="17"/>
  <c r="C357" i="17"/>
  <c r="B357" i="17"/>
  <c r="F356" i="17"/>
  <c r="E356" i="17"/>
  <c r="D356" i="17"/>
  <c r="C356" i="17"/>
  <c r="B356" i="17"/>
  <c r="F355" i="17"/>
  <c r="E355" i="17"/>
  <c r="D355" i="17"/>
  <c r="C355" i="17"/>
  <c r="B355" i="17"/>
  <c r="F354" i="17"/>
  <c r="E354" i="17"/>
  <c r="D354" i="17"/>
  <c r="C354" i="17"/>
  <c r="B354" i="17"/>
  <c r="F353" i="17"/>
  <c r="E353" i="17"/>
  <c r="D353" i="17"/>
  <c r="C353" i="17"/>
  <c r="B353" i="17"/>
  <c r="F352" i="17"/>
  <c r="E352" i="17"/>
  <c r="D352" i="17"/>
  <c r="C352" i="17"/>
  <c r="B352" i="17"/>
  <c r="F351" i="17"/>
  <c r="E351" i="17"/>
  <c r="D351" i="17"/>
  <c r="C351" i="17"/>
  <c r="B351" i="17"/>
  <c r="F350" i="17"/>
  <c r="E350" i="17"/>
  <c r="D350" i="17"/>
  <c r="C350" i="17"/>
  <c r="B350" i="17"/>
  <c r="F349" i="17"/>
  <c r="E349" i="17"/>
  <c r="D349" i="17"/>
  <c r="C349" i="17"/>
  <c r="B349" i="17"/>
  <c r="F348" i="17"/>
  <c r="E348" i="17"/>
  <c r="D348" i="17"/>
  <c r="C348" i="17"/>
  <c r="B348" i="17"/>
  <c r="F347" i="17"/>
  <c r="E347" i="17"/>
  <c r="D347" i="17"/>
  <c r="C347" i="17"/>
  <c r="B347" i="17"/>
  <c r="F346" i="17"/>
  <c r="E346" i="17"/>
  <c r="D346" i="17"/>
  <c r="C346" i="17"/>
  <c r="B346" i="17"/>
  <c r="F345" i="17"/>
  <c r="E345" i="17"/>
  <c r="D345" i="17"/>
  <c r="C345" i="17"/>
  <c r="B345" i="17"/>
  <c r="F344" i="17"/>
  <c r="E344" i="17"/>
  <c r="D344" i="17"/>
  <c r="C344" i="17"/>
  <c r="B344" i="17"/>
  <c r="F343" i="17"/>
  <c r="E343" i="17"/>
  <c r="D343" i="17"/>
  <c r="C343" i="17"/>
  <c r="B343" i="17"/>
  <c r="F342" i="17"/>
  <c r="E342" i="17"/>
  <c r="D342" i="17"/>
  <c r="C342" i="17"/>
  <c r="B342" i="17"/>
  <c r="F341" i="17"/>
  <c r="E341" i="17"/>
  <c r="D341" i="17"/>
  <c r="C341" i="17"/>
  <c r="B341" i="17"/>
  <c r="F340" i="17"/>
  <c r="E340" i="17"/>
  <c r="D340" i="17"/>
  <c r="C340" i="17"/>
  <c r="B340" i="17"/>
  <c r="F339" i="17"/>
  <c r="E339" i="17"/>
  <c r="D339" i="17"/>
  <c r="C339" i="17"/>
  <c r="B339" i="17"/>
  <c r="F338" i="17"/>
  <c r="E338" i="17"/>
  <c r="D338" i="17"/>
  <c r="C338" i="17"/>
  <c r="B338" i="17"/>
  <c r="F337" i="17"/>
  <c r="E337" i="17"/>
  <c r="D337" i="17"/>
  <c r="C337" i="17"/>
  <c r="B337" i="17"/>
  <c r="F336" i="17"/>
  <c r="E336" i="17"/>
  <c r="D336" i="17"/>
  <c r="C336" i="17"/>
  <c r="B336" i="17"/>
  <c r="F335" i="17"/>
  <c r="E335" i="17"/>
  <c r="D335" i="17"/>
  <c r="C335" i="17"/>
  <c r="B335" i="17"/>
  <c r="F334" i="17"/>
  <c r="E334" i="17"/>
  <c r="D334" i="17"/>
  <c r="C334" i="17"/>
  <c r="B334" i="17"/>
  <c r="F333" i="17"/>
  <c r="E333" i="17"/>
  <c r="D333" i="17"/>
  <c r="C333" i="17"/>
  <c r="B333" i="17"/>
  <c r="F332" i="17"/>
  <c r="E332" i="17"/>
  <c r="D332" i="17"/>
  <c r="C332" i="17"/>
  <c r="B332" i="17"/>
  <c r="F331" i="17"/>
  <c r="E331" i="17"/>
  <c r="D331" i="17"/>
  <c r="C331" i="17"/>
  <c r="B331" i="17"/>
  <c r="F330" i="17"/>
  <c r="E330" i="17"/>
  <c r="D330" i="17"/>
  <c r="C330" i="17"/>
  <c r="B330" i="17"/>
  <c r="F329" i="17"/>
  <c r="E329" i="17"/>
  <c r="D329" i="17"/>
  <c r="C329" i="17"/>
  <c r="B329" i="17"/>
  <c r="F328" i="17"/>
  <c r="E328" i="17"/>
  <c r="D328" i="17"/>
  <c r="C328" i="17"/>
  <c r="B328" i="17"/>
  <c r="F327" i="17"/>
  <c r="E327" i="17"/>
  <c r="D327" i="17"/>
  <c r="C327" i="17"/>
  <c r="B327" i="17"/>
  <c r="F326" i="17"/>
  <c r="E326" i="17"/>
  <c r="D326" i="17"/>
  <c r="C326" i="17"/>
  <c r="B326" i="17"/>
  <c r="F325" i="17"/>
  <c r="E325" i="17"/>
  <c r="D325" i="17"/>
  <c r="C325" i="17"/>
  <c r="B325" i="17"/>
  <c r="F324" i="17"/>
  <c r="E324" i="17"/>
  <c r="D324" i="17"/>
  <c r="C324" i="17"/>
  <c r="B324" i="17"/>
  <c r="F323" i="17"/>
  <c r="E323" i="17"/>
  <c r="D323" i="17"/>
  <c r="C323" i="17"/>
  <c r="B323" i="17"/>
  <c r="F322" i="17"/>
  <c r="E322" i="17"/>
  <c r="D322" i="17"/>
  <c r="C322" i="17"/>
  <c r="B322" i="17"/>
  <c r="F321" i="17"/>
  <c r="E321" i="17"/>
  <c r="D321" i="17"/>
  <c r="C321" i="17"/>
  <c r="B321" i="17"/>
  <c r="F320" i="17"/>
  <c r="E320" i="17"/>
  <c r="D320" i="17"/>
  <c r="C320" i="17"/>
  <c r="B320" i="17"/>
  <c r="F319" i="17"/>
  <c r="E319" i="17"/>
  <c r="D319" i="17"/>
  <c r="C319" i="17"/>
  <c r="B319" i="17"/>
  <c r="F318" i="17"/>
  <c r="E318" i="17"/>
  <c r="D318" i="17"/>
  <c r="C318" i="17"/>
  <c r="B318" i="17"/>
  <c r="F317" i="17"/>
  <c r="E317" i="17"/>
  <c r="D317" i="17"/>
  <c r="C317" i="17"/>
  <c r="B317" i="17"/>
  <c r="F316" i="17"/>
  <c r="E316" i="17"/>
  <c r="D316" i="17"/>
  <c r="C316" i="17"/>
  <c r="B316" i="17"/>
  <c r="F315" i="17"/>
  <c r="E315" i="17"/>
  <c r="D315" i="17"/>
  <c r="C315" i="17"/>
  <c r="B315" i="17"/>
  <c r="F314" i="17"/>
  <c r="E314" i="17"/>
  <c r="D314" i="17"/>
  <c r="C314" i="17"/>
  <c r="B314" i="17"/>
  <c r="F313" i="17"/>
  <c r="E313" i="17"/>
  <c r="D313" i="17"/>
  <c r="C313" i="17"/>
  <c r="B313" i="17"/>
  <c r="F312" i="17"/>
  <c r="E312" i="17"/>
  <c r="D312" i="17"/>
  <c r="C312" i="17"/>
  <c r="B312" i="17"/>
  <c r="F311" i="17"/>
  <c r="E311" i="17"/>
  <c r="D311" i="17"/>
  <c r="C311" i="17"/>
  <c r="B311" i="17"/>
  <c r="F310" i="17"/>
  <c r="E310" i="17"/>
  <c r="D310" i="17"/>
  <c r="C310" i="17"/>
  <c r="B310" i="17"/>
  <c r="F309" i="17"/>
  <c r="E309" i="17"/>
  <c r="D309" i="17"/>
  <c r="C309" i="17"/>
  <c r="B309" i="17"/>
  <c r="F308" i="17"/>
  <c r="E308" i="17"/>
  <c r="D308" i="17"/>
  <c r="C308" i="17"/>
  <c r="B308" i="17"/>
  <c r="F307" i="17"/>
  <c r="E307" i="17"/>
  <c r="D307" i="17"/>
  <c r="C307" i="17"/>
  <c r="B307" i="17"/>
  <c r="F306" i="17"/>
  <c r="E306" i="17"/>
  <c r="D306" i="17"/>
  <c r="C306" i="17"/>
  <c r="B306" i="17"/>
  <c r="F305" i="17"/>
  <c r="E305" i="17"/>
  <c r="D305" i="17"/>
  <c r="C305" i="17"/>
  <c r="B305" i="17"/>
  <c r="F304" i="17"/>
  <c r="E304" i="17"/>
  <c r="D304" i="17"/>
  <c r="C304" i="17"/>
  <c r="B304" i="17"/>
  <c r="F303" i="17"/>
  <c r="E303" i="17"/>
  <c r="D303" i="17"/>
  <c r="C303" i="17"/>
  <c r="B303" i="17"/>
  <c r="F302" i="17"/>
  <c r="E302" i="17"/>
  <c r="D302" i="17"/>
  <c r="C302" i="17"/>
  <c r="B302" i="17"/>
  <c r="F301" i="17"/>
  <c r="E301" i="17"/>
  <c r="D301" i="17"/>
  <c r="C301" i="17"/>
  <c r="B301" i="17"/>
  <c r="F300" i="17"/>
  <c r="E300" i="17"/>
  <c r="D300" i="17"/>
  <c r="C300" i="17"/>
  <c r="B300" i="17"/>
  <c r="F299" i="17"/>
  <c r="E299" i="17"/>
  <c r="D299" i="17"/>
  <c r="C299" i="17"/>
  <c r="B299" i="17"/>
  <c r="F298" i="17"/>
  <c r="E298" i="17"/>
  <c r="D298" i="17"/>
  <c r="C298" i="17"/>
  <c r="B298" i="17"/>
  <c r="F297" i="17"/>
  <c r="E297" i="17"/>
  <c r="D297" i="17"/>
  <c r="C297" i="17"/>
  <c r="B297" i="17"/>
  <c r="F296" i="17"/>
  <c r="E296" i="17"/>
  <c r="D296" i="17"/>
  <c r="C296" i="17"/>
  <c r="B296" i="17"/>
  <c r="F295" i="17"/>
  <c r="E295" i="17"/>
  <c r="D295" i="17"/>
  <c r="C295" i="17"/>
  <c r="B295" i="17"/>
  <c r="F294" i="17"/>
  <c r="E294" i="17"/>
  <c r="D294" i="17"/>
  <c r="C294" i="17"/>
  <c r="B294" i="17"/>
  <c r="F293" i="17"/>
  <c r="E293" i="17"/>
  <c r="D293" i="17"/>
  <c r="C293" i="17"/>
  <c r="B293" i="17"/>
  <c r="F292" i="17"/>
  <c r="E292" i="17"/>
  <c r="D292" i="17"/>
  <c r="C292" i="17"/>
  <c r="B292" i="17"/>
  <c r="F291" i="17"/>
  <c r="E291" i="17"/>
  <c r="D291" i="17"/>
  <c r="C291" i="17"/>
  <c r="B291" i="17"/>
  <c r="F290" i="17"/>
  <c r="E290" i="17"/>
  <c r="D290" i="17"/>
  <c r="C290" i="17"/>
  <c r="B290" i="17"/>
  <c r="F289" i="17"/>
  <c r="E289" i="17"/>
  <c r="D289" i="17"/>
  <c r="C289" i="17"/>
  <c r="B289" i="17"/>
  <c r="F288" i="17"/>
  <c r="E288" i="17"/>
  <c r="D288" i="17"/>
  <c r="C288" i="17"/>
  <c r="B288" i="17"/>
  <c r="F287" i="17"/>
  <c r="E287" i="17"/>
  <c r="D287" i="17"/>
  <c r="C287" i="17"/>
  <c r="B287" i="17"/>
  <c r="F286" i="17"/>
  <c r="E286" i="17"/>
  <c r="D286" i="17"/>
  <c r="C286" i="17"/>
  <c r="B286" i="17"/>
  <c r="F285" i="17"/>
  <c r="E285" i="17"/>
  <c r="D285" i="17"/>
  <c r="C285" i="17"/>
  <c r="B285" i="17"/>
  <c r="F284" i="17"/>
  <c r="E284" i="17"/>
  <c r="D284" i="17"/>
  <c r="C284" i="17"/>
  <c r="B284" i="17"/>
  <c r="F283" i="17"/>
  <c r="E283" i="17"/>
  <c r="D283" i="17"/>
  <c r="C283" i="17"/>
  <c r="B283" i="17"/>
  <c r="F282" i="17"/>
  <c r="E282" i="17"/>
  <c r="D282" i="17"/>
  <c r="C282" i="17"/>
  <c r="B282" i="17"/>
  <c r="F281" i="17"/>
  <c r="E281" i="17"/>
  <c r="D281" i="17"/>
  <c r="C281" i="17"/>
  <c r="B281" i="17"/>
  <c r="F280" i="17"/>
  <c r="E280" i="17"/>
  <c r="D280" i="17"/>
  <c r="C280" i="17"/>
  <c r="B280" i="17"/>
  <c r="F279" i="17"/>
  <c r="E279" i="17"/>
  <c r="D279" i="17"/>
  <c r="C279" i="17"/>
  <c r="B279" i="17"/>
  <c r="F278" i="17"/>
  <c r="E278" i="17"/>
  <c r="D278" i="17"/>
  <c r="C278" i="17"/>
  <c r="B278" i="17"/>
  <c r="F277" i="17"/>
  <c r="E277" i="17"/>
  <c r="D277" i="17"/>
  <c r="C277" i="17"/>
  <c r="B277" i="17"/>
  <c r="F276" i="17"/>
  <c r="E276" i="17"/>
  <c r="D276" i="17"/>
  <c r="C276" i="17"/>
  <c r="B276" i="17"/>
  <c r="F275" i="17"/>
  <c r="E275" i="17"/>
  <c r="D275" i="17"/>
  <c r="C275" i="17"/>
  <c r="B275" i="17"/>
  <c r="F274" i="17"/>
  <c r="E274" i="17"/>
  <c r="D274" i="17"/>
  <c r="C274" i="17"/>
  <c r="B274" i="17"/>
  <c r="F273" i="17"/>
  <c r="E273" i="17"/>
  <c r="D273" i="17"/>
  <c r="C273" i="17"/>
  <c r="B273" i="17"/>
  <c r="F272" i="17"/>
  <c r="E272" i="17"/>
  <c r="D272" i="17"/>
  <c r="C272" i="17"/>
  <c r="B272" i="17"/>
  <c r="F271" i="17"/>
  <c r="E271" i="17"/>
  <c r="D271" i="17"/>
  <c r="C271" i="17"/>
  <c r="B271" i="17"/>
  <c r="F270" i="17"/>
  <c r="E270" i="17"/>
  <c r="D270" i="17"/>
  <c r="C270" i="17"/>
  <c r="B270" i="17"/>
  <c r="F269" i="17"/>
  <c r="E269" i="17"/>
  <c r="D269" i="17"/>
  <c r="C269" i="17"/>
  <c r="B269" i="17"/>
  <c r="F268" i="17"/>
  <c r="E268" i="17"/>
  <c r="D268" i="17"/>
  <c r="C268" i="17"/>
  <c r="B268" i="17"/>
  <c r="F267" i="17"/>
  <c r="E267" i="17"/>
  <c r="D267" i="17"/>
  <c r="C267" i="17"/>
  <c r="B267" i="17"/>
  <c r="F266" i="17"/>
  <c r="E266" i="17"/>
  <c r="D266" i="17"/>
  <c r="C266" i="17"/>
  <c r="B266" i="17"/>
  <c r="F265" i="17"/>
  <c r="E265" i="17"/>
  <c r="D265" i="17"/>
  <c r="C265" i="17"/>
  <c r="B265" i="17"/>
  <c r="F264" i="17"/>
  <c r="E264" i="17"/>
  <c r="D264" i="17"/>
  <c r="C264" i="17"/>
  <c r="B264" i="17"/>
  <c r="F263" i="17"/>
  <c r="E263" i="17"/>
  <c r="D263" i="17"/>
  <c r="C263" i="17"/>
  <c r="B263" i="17"/>
  <c r="F262" i="17"/>
  <c r="E262" i="17"/>
  <c r="D262" i="17"/>
  <c r="C262" i="17"/>
  <c r="B262" i="17"/>
  <c r="F261" i="17"/>
  <c r="E261" i="17"/>
  <c r="D261" i="17"/>
  <c r="C261" i="17"/>
  <c r="B261" i="17"/>
  <c r="F260" i="17"/>
  <c r="E260" i="17"/>
  <c r="D260" i="17"/>
  <c r="C260" i="17"/>
  <c r="B260" i="17"/>
  <c r="F259" i="17"/>
  <c r="E259" i="17"/>
  <c r="D259" i="17"/>
  <c r="C259" i="17"/>
  <c r="B259" i="17"/>
  <c r="F258" i="17"/>
  <c r="E258" i="17"/>
  <c r="D258" i="17"/>
  <c r="C258" i="17"/>
  <c r="B258" i="17"/>
  <c r="F257" i="17"/>
  <c r="E257" i="17"/>
  <c r="D257" i="17"/>
  <c r="C257" i="17"/>
  <c r="B257" i="17"/>
  <c r="F256" i="17"/>
  <c r="E256" i="17"/>
  <c r="D256" i="17"/>
  <c r="C256" i="17"/>
  <c r="B256" i="17"/>
  <c r="F255" i="17"/>
  <c r="E255" i="17"/>
  <c r="D255" i="17"/>
  <c r="C255" i="17"/>
  <c r="B255" i="17"/>
  <c r="F254" i="17"/>
  <c r="E254" i="17"/>
  <c r="D254" i="17"/>
  <c r="C254" i="17"/>
  <c r="B254" i="17"/>
  <c r="F253" i="17"/>
  <c r="E253" i="17"/>
  <c r="D253" i="17"/>
  <c r="C253" i="17"/>
  <c r="B253" i="17"/>
  <c r="F252" i="17"/>
  <c r="E252" i="17"/>
  <c r="D252" i="17"/>
  <c r="C252" i="17"/>
  <c r="B252" i="17"/>
  <c r="F251" i="17"/>
  <c r="E251" i="17"/>
  <c r="D251" i="17"/>
  <c r="C251" i="17"/>
  <c r="B251" i="17"/>
  <c r="F250" i="17"/>
  <c r="E250" i="17"/>
  <c r="D250" i="17"/>
  <c r="C250" i="17"/>
  <c r="B250" i="17"/>
  <c r="F249" i="17"/>
  <c r="E249" i="17"/>
  <c r="D249" i="17"/>
  <c r="C249" i="17"/>
  <c r="B249" i="17"/>
  <c r="F248" i="17"/>
  <c r="E248" i="17"/>
  <c r="D248" i="17"/>
  <c r="C248" i="17"/>
  <c r="B248" i="17"/>
  <c r="F247" i="17"/>
  <c r="E247" i="17"/>
  <c r="D247" i="17"/>
  <c r="C247" i="17"/>
  <c r="B247" i="17"/>
  <c r="F246" i="17"/>
  <c r="E246" i="17"/>
  <c r="D246" i="17"/>
  <c r="C246" i="17"/>
  <c r="B246" i="17"/>
  <c r="F245" i="17"/>
  <c r="E245" i="17"/>
  <c r="D245" i="17"/>
  <c r="C245" i="17"/>
  <c r="B245" i="17"/>
  <c r="F244" i="17"/>
  <c r="E244" i="17"/>
  <c r="D244" i="17"/>
  <c r="C244" i="17"/>
  <c r="B244" i="17"/>
  <c r="F243" i="17"/>
  <c r="E243" i="17"/>
  <c r="D243" i="17"/>
  <c r="C243" i="17"/>
  <c r="B243" i="17"/>
  <c r="F242" i="17"/>
  <c r="E242" i="17"/>
  <c r="D242" i="17"/>
  <c r="C242" i="17"/>
  <c r="B242" i="17"/>
  <c r="F241" i="17"/>
  <c r="E241" i="17"/>
  <c r="D241" i="17"/>
  <c r="C241" i="17"/>
  <c r="B241" i="17"/>
  <c r="F240" i="17"/>
  <c r="E240" i="17"/>
  <c r="D240" i="17"/>
  <c r="C240" i="17"/>
  <c r="B240" i="17"/>
  <c r="F239" i="17"/>
  <c r="E239" i="17"/>
  <c r="D239" i="17"/>
  <c r="C239" i="17"/>
  <c r="B239" i="17"/>
  <c r="F238" i="17"/>
  <c r="E238" i="17"/>
  <c r="D238" i="17"/>
  <c r="C238" i="17"/>
  <c r="B238" i="17"/>
  <c r="F237" i="17"/>
  <c r="E237" i="17"/>
  <c r="D237" i="17"/>
  <c r="C237" i="17"/>
  <c r="B237" i="17"/>
  <c r="F236" i="17"/>
  <c r="E236" i="17"/>
  <c r="D236" i="17"/>
  <c r="C236" i="17"/>
  <c r="B236" i="17"/>
  <c r="F235" i="17"/>
  <c r="E235" i="17"/>
  <c r="D235" i="17"/>
  <c r="C235" i="17"/>
  <c r="B235" i="17"/>
  <c r="F234" i="17"/>
  <c r="E234" i="17"/>
  <c r="D234" i="17"/>
  <c r="C234" i="17"/>
  <c r="B234" i="17"/>
  <c r="F233" i="17"/>
  <c r="E233" i="17"/>
  <c r="D233" i="17"/>
  <c r="C233" i="17"/>
  <c r="B233" i="17"/>
  <c r="F232" i="17"/>
  <c r="E232" i="17"/>
  <c r="D232" i="17"/>
  <c r="C232" i="17"/>
  <c r="B232" i="17"/>
  <c r="F231" i="17"/>
  <c r="E231" i="17"/>
  <c r="D231" i="17"/>
  <c r="C231" i="17"/>
  <c r="B231" i="17"/>
  <c r="F230" i="17"/>
  <c r="E230" i="17"/>
  <c r="D230" i="17"/>
  <c r="C230" i="17"/>
  <c r="B230" i="17"/>
  <c r="F229" i="17"/>
  <c r="E229" i="17"/>
  <c r="D229" i="17"/>
  <c r="C229" i="17"/>
  <c r="B229" i="17"/>
  <c r="F228" i="17"/>
  <c r="E228" i="17"/>
  <c r="D228" i="17"/>
  <c r="C228" i="17"/>
  <c r="B228" i="17"/>
  <c r="F227" i="17"/>
  <c r="E227" i="17"/>
  <c r="D227" i="17"/>
  <c r="C227" i="17"/>
  <c r="B227" i="17"/>
  <c r="F226" i="17"/>
  <c r="E226" i="17"/>
  <c r="D226" i="17"/>
  <c r="C226" i="17"/>
  <c r="B226" i="17"/>
  <c r="F225" i="17"/>
  <c r="E225" i="17"/>
  <c r="D225" i="17"/>
  <c r="C225" i="17"/>
  <c r="B225" i="17"/>
  <c r="F224" i="17"/>
  <c r="E224" i="17"/>
  <c r="D224" i="17"/>
  <c r="C224" i="17"/>
  <c r="B224" i="17"/>
  <c r="F223" i="17"/>
  <c r="E223" i="17"/>
  <c r="D223" i="17"/>
  <c r="C223" i="17"/>
  <c r="B223" i="17"/>
  <c r="F222" i="17"/>
  <c r="E222" i="17"/>
  <c r="D222" i="17"/>
  <c r="C222" i="17"/>
  <c r="B222" i="17"/>
  <c r="F221" i="17"/>
  <c r="E221" i="17"/>
  <c r="D221" i="17"/>
  <c r="C221" i="17"/>
  <c r="B221" i="17"/>
  <c r="F220" i="17"/>
  <c r="E220" i="17"/>
  <c r="D220" i="17"/>
  <c r="C220" i="17"/>
  <c r="B220" i="17"/>
  <c r="F219" i="17"/>
  <c r="E219" i="17"/>
  <c r="D219" i="17"/>
  <c r="C219" i="17"/>
  <c r="B219" i="17"/>
  <c r="F218" i="17"/>
  <c r="E218" i="17"/>
  <c r="D218" i="17"/>
  <c r="C218" i="17"/>
  <c r="B218" i="17"/>
  <c r="F217" i="17"/>
  <c r="E217" i="17"/>
  <c r="D217" i="17"/>
  <c r="C217" i="17"/>
  <c r="B217" i="17"/>
  <c r="F216" i="17"/>
  <c r="E216" i="17"/>
  <c r="D216" i="17"/>
  <c r="C216" i="17"/>
  <c r="B216" i="17"/>
  <c r="F215" i="17"/>
  <c r="E215" i="17"/>
  <c r="D215" i="17"/>
  <c r="C215" i="17"/>
  <c r="B215" i="17"/>
  <c r="F214" i="17"/>
  <c r="E214" i="17"/>
  <c r="D214" i="17"/>
  <c r="C214" i="17"/>
  <c r="B214" i="17"/>
  <c r="F213" i="17"/>
  <c r="E213" i="17"/>
  <c r="D213" i="17"/>
  <c r="C213" i="17"/>
  <c r="B213" i="17"/>
  <c r="F212" i="17"/>
  <c r="E212" i="17"/>
  <c r="D212" i="17"/>
  <c r="C212" i="17"/>
  <c r="B212" i="17"/>
  <c r="F211" i="17"/>
  <c r="E211" i="17"/>
  <c r="D211" i="17"/>
  <c r="C211" i="17"/>
  <c r="B211" i="17"/>
  <c r="F210" i="17"/>
  <c r="E210" i="17"/>
  <c r="D210" i="17"/>
  <c r="C210" i="17"/>
  <c r="B210" i="17"/>
  <c r="F209" i="17"/>
  <c r="E209" i="17"/>
  <c r="D209" i="17"/>
  <c r="C209" i="17"/>
  <c r="B209" i="17"/>
  <c r="F208" i="17"/>
  <c r="E208" i="17"/>
  <c r="D208" i="17"/>
  <c r="C208" i="17"/>
  <c r="B208" i="17"/>
  <c r="F207" i="17"/>
  <c r="E207" i="17"/>
  <c r="D207" i="17"/>
  <c r="C207" i="17"/>
  <c r="B207" i="17"/>
  <c r="F206" i="17"/>
  <c r="E206" i="17"/>
  <c r="D206" i="17"/>
  <c r="C206" i="17"/>
  <c r="B206" i="17"/>
  <c r="F205" i="17"/>
  <c r="E205" i="17"/>
  <c r="D205" i="17"/>
  <c r="C205" i="17"/>
  <c r="B205" i="17"/>
  <c r="F204" i="17"/>
  <c r="E204" i="17"/>
  <c r="D204" i="17"/>
  <c r="C204" i="17"/>
  <c r="B204" i="17"/>
  <c r="F203" i="17"/>
  <c r="E203" i="17"/>
  <c r="D203" i="17"/>
  <c r="C203" i="17"/>
  <c r="B203" i="17"/>
  <c r="F202" i="17"/>
  <c r="E202" i="17"/>
  <c r="D202" i="17"/>
  <c r="C202" i="17"/>
  <c r="B202" i="17"/>
  <c r="F201" i="17"/>
  <c r="E201" i="17"/>
  <c r="D201" i="17"/>
  <c r="C201" i="17"/>
  <c r="B201" i="17"/>
  <c r="F200" i="17"/>
  <c r="E200" i="17"/>
  <c r="D200" i="17"/>
  <c r="C200" i="17"/>
  <c r="B200" i="17"/>
  <c r="F199" i="17"/>
  <c r="E199" i="17"/>
  <c r="D199" i="17"/>
  <c r="C199" i="17"/>
  <c r="B199" i="17"/>
  <c r="F198" i="17"/>
  <c r="E198" i="17"/>
  <c r="D198" i="17"/>
  <c r="C198" i="17"/>
  <c r="B198" i="17"/>
  <c r="F197" i="17"/>
  <c r="E197" i="17"/>
  <c r="D197" i="17"/>
  <c r="C197" i="17"/>
  <c r="B197" i="17"/>
  <c r="F196" i="17"/>
  <c r="E196" i="17"/>
  <c r="D196" i="17"/>
  <c r="C196" i="17"/>
  <c r="B196" i="17"/>
  <c r="F195" i="17"/>
  <c r="E195" i="17"/>
  <c r="D195" i="17"/>
  <c r="C195" i="17"/>
  <c r="B195" i="17"/>
  <c r="F194" i="17"/>
  <c r="E194" i="17"/>
  <c r="D194" i="17"/>
  <c r="C194" i="17"/>
  <c r="B194" i="17"/>
  <c r="F193" i="17"/>
  <c r="E193" i="17"/>
  <c r="D193" i="17"/>
  <c r="C193" i="17"/>
  <c r="B193" i="17"/>
  <c r="F192" i="17"/>
  <c r="E192" i="17"/>
  <c r="D192" i="17"/>
  <c r="C192" i="17"/>
  <c r="B192" i="17"/>
  <c r="F191" i="17"/>
  <c r="E191" i="17"/>
  <c r="D191" i="17"/>
  <c r="C191" i="17"/>
  <c r="B191" i="17"/>
  <c r="F190" i="17"/>
  <c r="E190" i="17"/>
  <c r="D190" i="17"/>
  <c r="C190" i="17"/>
  <c r="B190" i="17"/>
  <c r="F189" i="17"/>
  <c r="E189" i="17"/>
  <c r="D189" i="17"/>
  <c r="C189" i="17"/>
  <c r="B189" i="17"/>
  <c r="F188" i="17"/>
  <c r="E188" i="17"/>
  <c r="D188" i="17"/>
  <c r="C188" i="17"/>
  <c r="B188" i="17"/>
  <c r="F187" i="17"/>
  <c r="E187" i="17"/>
  <c r="D187" i="17"/>
  <c r="C187" i="17"/>
  <c r="B187" i="17"/>
  <c r="F186" i="17"/>
  <c r="E186" i="17"/>
  <c r="D186" i="17"/>
  <c r="C186" i="17"/>
  <c r="B186" i="17"/>
  <c r="F185" i="17"/>
  <c r="E185" i="17"/>
  <c r="D185" i="17"/>
  <c r="C185" i="17"/>
  <c r="B185" i="17"/>
  <c r="F184" i="17"/>
  <c r="E184" i="17"/>
  <c r="D184" i="17"/>
  <c r="C184" i="17"/>
  <c r="B184" i="17"/>
  <c r="F183" i="17"/>
  <c r="E183" i="17"/>
  <c r="D183" i="17"/>
  <c r="C183" i="17"/>
  <c r="B183" i="17"/>
  <c r="F182" i="17"/>
  <c r="E182" i="17"/>
  <c r="D182" i="17"/>
  <c r="C182" i="17"/>
  <c r="B182" i="17"/>
  <c r="F181" i="17"/>
  <c r="E181" i="17"/>
  <c r="D181" i="17"/>
  <c r="C181" i="17"/>
  <c r="B181" i="17"/>
  <c r="F180" i="17"/>
  <c r="E180" i="17"/>
  <c r="D180" i="17"/>
  <c r="C180" i="17"/>
  <c r="B180" i="17"/>
  <c r="F179" i="17"/>
  <c r="E179" i="17"/>
  <c r="D179" i="17"/>
  <c r="C179" i="17"/>
  <c r="B179" i="17"/>
  <c r="F178" i="17"/>
  <c r="E178" i="17"/>
  <c r="D178" i="17"/>
  <c r="C178" i="17"/>
  <c r="B178" i="17"/>
  <c r="F177" i="17"/>
  <c r="E177" i="17"/>
  <c r="D177" i="17"/>
  <c r="C177" i="17"/>
  <c r="B177" i="17"/>
  <c r="F176" i="17"/>
  <c r="E176" i="17"/>
  <c r="D176" i="17"/>
  <c r="C176" i="17"/>
  <c r="B176" i="17"/>
  <c r="F175" i="17"/>
  <c r="E175" i="17"/>
  <c r="D175" i="17"/>
  <c r="C175" i="17"/>
  <c r="B175" i="17"/>
  <c r="F174" i="17"/>
  <c r="E174" i="17"/>
  <c r="D174" i="17"/>
  <c r="C174" i="17"/>
  <c r="B174" i="17"/>
  <c r="F173" i="17"/>
  <c r="E173" i="17"/>
  <c r="D173" i="17"/>
  <c r="C173" i="17"/>
  <c r="B173" i="17"/>
  <c r="F172" i="17"/>
  <c r="E172" i="17"/>
  <c r="D172" i="17"/>
  <c r="C172" i="17"/>
  <c r="B172" i="17"/>
  <c r="F171" i="17"/>
  <c r="E171" i="17"/>
  <c r="D171" i="17"/>
  <c r="C171" i="17"/>
  <c r="B171" i="17"/>
  <c r="F170" i="17"/>
  <c r="E170" i="17"/>
  <c r="D170" i="17"/>
  <c r="C170" i="17"/>
  <c r="B170" i="17"/>
  <c r="F169" i="17"/>
  <c r="E169" i="17"/>
  <c r="D169" i="17"/>
  <c r="C169" i="17"/>
  <c r="B169" i="17"/>
  <c r="F168" i="17"/>
  <c r="E168" i="17"/>
  <c r="D168" i="17"/>
  <c r="C168" i="17"/>
  <c r="B168" i="17"/>
  <c r="F167" i="17"/>
  <c r="E167" i="17"/>
  <c r="D167" i="17"/>
  <c r="C167" i="17"/>
  <c r="B167" i="17"/>
  <c r="F166" i="17"/>
  <c r="E166" i="17"/>
  <c r="D166" i="17"/>
  <c r="C166" i="17"/>
  <c r="B166" i="17"/>
  <c r="F165" i="17"/>
  <c r="E165" i="17"/>
  <c r="D165" i="17"/>
  <c r="C165" i="17"/>
  <c r="B165" i="17"/>
  <c r="F164" i="17"/>
  <c r="E164" i="17"/>
  <c r="D164" i="17"/>
  <c r="C164" i="17"/>
  <c r="B164" i="17"/>
  <c r="F163" i="17"/>
  <c r="E163" i="17"/>
  <c r="D163" i="17"/>
  <c r="C163" i="17"/>
  <c r="B163" i="17"/>
  <c r="F162" i="17"/>
  <c r="E162" i="17"/>
  <c r="D162" i="17"/>
  <c r="C162" i="17"/>
  <c r="B162" i="17"/>
  <c r="F161" i="17"/>
  <c r="E161" i="17"/>
  <c r="D161" i="17"/>
  <c r="C161" i="17"/>
  <c r="B161" i="17"/>
  <c r="F160" i="17"/>
  <c r="E160" i="17"/>
  <c r="D160" i="17"/>
  <c r="C160" i="17"/>
  <c r="B160" i="17"/>
  <c r="F159" i="17"/>
  <c r="E159" i="17"/>
  <c r="D159" i="17"/>
  <c r="C159" i="17"/>
  <c r="B159" i="17"/>
  <c r="F158" i="17"/>
  <c r="E158" i="17"/>
  <c r="D158" i="17"/>
  <c r="C158" i="17"/>
  <c r="B158" i="17"/>
  <c r="F157" i="17"/>
  <c r="E157" i="17"/>
  <c r="D157" i="17"/>
  <c r="C157" i="17"/>
  <c r="B157" i="17"/>
  <c r="F156" i="17"/>
  <c r="E156" i="17"/>
  <c r="D156" i="17"/>
  <c r="C156" i="17"/>
  <c r="B156" i="17"/>
  <c r="F155" i="17"/>
  <c r="E155" i="17"/>
  <c r="D155" i="17"/>
  <c r="C155" i="17"/>
  <c r="B155" i="17"/>
  <c r="F154" i="17"/>
  <c r="E154" i="17"/>
  <c r="D154" i="17"/>
  <c r="C154" i="17"/>
  <c r="B154" i="17"/>
  <c r="F153" i="17"/>
  <c r="E153" i="17"/>
  <c r="D153" i="17"/>
  <c r="C153" i="17"/>
  <c r="B153" i="17"/>
  <c r="F152" i="17"/>
  <c r="E152" i="17"/>
  <c r="D152" i="17"/>
  <c r="C152" i="17"/>
  <c r="B152" i="17"/>
  <c r="F151" i="17"/>
  <c r="E151" i="17"/>
  <c r="D151" i="17"/>
  <c r="C151" i="17"/>
  <c r="B151" i="17"/>
  <c r="F150" i="17"/>
  <c r="E150" i="17"/>
  <c r="D150" i="17"/>
  <c r="C150" i="17"/>
  <c r="B150" i="17"/>
  <c r="F149" i="17"/>
  <c r="E149" i="17"/>
  <c r="D149" i="17"/>
  <c r="C149" i="17"/>
  <c r="B149" i="17"/>
  <c r="F148" i="17"/>
  <c r="E148" i="17"/>
  <c r="D148" i="17"/>
  <c r="C148" i="17"/>
  <c r="B148" i="17"/>
  <c r="F147" i="17"/>
  <c r="E147" i="17"/>
  <c r="D147" i="17"/>
  <c r="C147" i="17"/>
  <c r="B147" i="17"/>
  <c r="F146" i="17"/>
  <c r="E146" i="17"/>
  <c r="D146" i="17"/>
  <c r="C146" i="17"/>
  <c r="B146" i="17"/>
  <c r="F145" i="17"/>
  <c r="E145" i="17"/>
  <c r="D145" i="17"/>
  <c r="C145" i="17"/>
  <c r="B145" i="17"/>
  <c r="F144" i="17"/>
  <c r="E144" i="17"/>
  <c r="D144" i="17"/>
  <c r="C144" i="17"/>
  <c r="B144" i="17"/>
  <c r="F143" i="17"/>
  <c r="E143" i="17"/>
  <c r="D143" i="17"/>
  <c r="C143" i="17"/>
  <c r="B143" i="17"/>
  <c r="F142" i="17"/>
  <c r="E142" i="17"/>
  <c r="D142" i="17"/>
  <c r="C142" i="17"/>
  <c r="B142" i="17"/>
  <c r="F141" i="17"/>
  <c r="E141" i="17"/>
  <c r="D141" i="17"/>
  <c r="C141" i="17"/>
  <c r="B141" i="17"/>
  <c r="F140" i="17"/>
  <c r="E140" i="17"/>
  <c r="D140" i="17"/>
  <c r="C140" i="17"/>
  <c r="B140" i="17"/>
  <c r="F139" i="17"/>
  <c r="E139" i="17"/>
  <c r="D139" i="17"/>
  <c r="C139" i="17"/>
  <c r="B139" i="17"/>
  <c r="F138" i="17"/>
  <c r="E138" i="17"/>
  <c r="D138" i="17"/>
  <c r="C138" i="17"/>
  <c r="B138" i="17"/>
  <c r="F137" i="17"/>
  <c r="E137" i="17"/>
  <c r="D137" i="17"/>
  <c r="C137" i="17"/>
  <c r="B137" i="17"/>
  <c r="F136" i="17"/>
  <c r="E136" i="17"/>
  <c r="D136" i="17"/>
  <c r="C136" i="17"/>
  <c r="B136" i="17"/>
  <c r="F135" i="17"/>
  <c r="E135" i="17"/>
  <c r="D135" i="17"/>
  <c r="C135" i="17"/>
  <c r="B135" i="17"/>
  <c r="F134" i="17"/>
  <c r="E134" i="17"/>
  <c r="D134" i="17"/>
  <c r="C134" i="17"/>
  <c r="B134" i="17"/>
  <c r="F133" i="17"/>
  <c r="E133" i="17"/>
  <c r="D133" i="17"/>
  <c r="C133" i="17"/>
  <c r="B133" i="17"/>
  <c r="F132" i="17"/>
  <c r="E132" i="17"/>
  <c r="D132" i="17"/>
  <c r="C132" i="17"/>
  <c r="B132" i="17"/>
  <c r="F131" i="17"/>
  <c r="E131" i="17"/>
  <c r="D131" i="17"/>
  <c r="C131" i="17"/>
  <c r="B131" i="17"/>
  <c r="F130" i="17"/>
  <c r="E130" i="17"/>
  <c r="D130" i="17"/>
  <c r="C130" i="17"/>
  <c r="B130" i="17"/>
  <c r="F129" i="17"/>
  <c r="E129" i="17"/>
  <c r="D129" i="17"/>
  <c r="C129" i="17"/>
  <c r="B129" i="17"/>
  <c r="F128" i="17"/>
  <c r="E128" i="17"/>
  <c r="D128" i="17"/>
  <c r="C128" i="17"/>
  <c r="B128" i="17"/>
  <c r="F127" i="17"/>
  <c r="E127" i="17"/>
  <c r="D127" i="17"/>
  <c r="C127" i="17"/>
  <c r="B127" i="17"/>
  <c r="F126" i="17"/>
  <c r="E126" i="17"/>
  <c r="D126" i="17"/>
  <c r="C126" i="17"/>
  <c r="B126" i="17"/>
  <c r="F125" i="17"/>
  <c r="E125" i="17"/>
  <c r="D125" i="17"/>
  <c r="C125" i="17"/>
  <c r="B125" i="17"/>
  <c r="F124" i="17"/>
  <c r="E124" i="17"/>
  <c r="D124" i="17"/>
  <c r="C124" i="17"/>
  <c r="B124" i="17"/>
  <c r="F123" i="17"/>
  <c r="E123" i="17"/>
  <c r="D123" i="17"/>
  <c r="C123" i="17"/>
  <c r="B123" i="17"/>
  <c r="F122" i="17"/>
  <c r="E122" i="17"/>
  <c r="D122" i="17"/>
  <c r="C122" i="17"/>
  <c r="B122" i="17"/>
  <c r="F121" i="17"/>
  <c r="E121" i="17"/>
  <c r="D121" i="17"/>
  <c r="C121" i="17"/>
  <c r="B121" i="17"/>
  <c r="F120" i="17"/>
  <c r="E120" i="17"/>
  <c r="D120" i="17"/>
  <c r="C120" i="17"/>
  <c r="B120" i="17"/>
  <c r="F119" i="17"/>
  <c r="E119" i="17"/>
  <c r="D119" i="17"/>
  <c r="C119" i="17"/>
  <c r="B119" i="17"/>
  <c r="F118" i="17"/>
  <c r="E118" i="17"/>
  <c r="D118" i="17"/>
  <c r="C118" i="17"/>
  <c r="B118" i="17"/>
  <c r="F117" i="17"/>
  <c r="E117" i="17"/>
  <c r="D117" i="17"/>
  <c r="C117" i="17"/>
  <c r="B117" i="17"/>
  <c r="F116" i="17"/>
  <c r="E116" i="17"/>
  <c r="D116" i="17"/>
  <c r="C116" i="17"/>
  <c r="B116" i="17"/>
  <c r="F115" i="17"/>
  <c r="E115" i="17"/>
  <c r="D115" i="17"/>
  <c r="C115" i="17"/>
  <c r="B115" i="17"/>
  <c r="F114" i="17"/>
  <c r="E114" i="17"/>
  <c r="D114" i="17"/>
  <c r="C114" i="17"/>
  <c r="B114" i="17"/>
  <c r="F113" i="17"/>
  <c r="E113" i="17"/>
  <c r="D113" i="17"/>
  <c r="C113" i="17"/>
  <c r="B113" i="17"/>
  <c r="F112" i="17"/>
  <c r="E112" i="17"/>
  <c r="D112" i="17"/>
  <c r="C112" i="17"/>
  <c r="B112" i="17"/>
  <c r="F111" i="17"/>
  <c r="E111" i="17"/>
  <c r="D111" i="17"/>
  <c r="C111" i="17"/>
  <c r="B111" i="17"/>
  <c r="F110" i="17"/>
  <c r="E110" i="17"/>
  <c r="D110" i="17"/>
  <c r="C110" i="17"/>
  <c r="B110" i="17"/>
  <c r="F109" i="17"/>
  <c r="E109" i="17"/>
  <c r="D109" i="17"/>
  <c r="C109" i="17"/>
  <c r="B109" i="17"/>
  <c r="F108" i="17"/>
  <c r="E108" i="17"/>
  <c r="D108" i="17"/>
  <c r="C108" i="17"/>
  <c r="B108" i="17"/>
  <c r="F107" i="17"/>
  <c r="E107" i="17"/>
  <c r="D107" i="17"/>
  <c r="C107" i="17"/>
  <c r="B107" i="17"/>
  <c r="F106" i="17"/>
  <c r="E106" i="17"/>
  <c r="D106" i="17"/>
  <c r="C106" i="17"/>
  <c r="B106" i="17"/>
  <c r="F105" i="17"/>
  <c r="E105" i="17"/>
  <c r="D105" i="17"/>
  <c r="C105" i="17"/>
  <c r="B105" i="17"/>
  <c r="F104" i="17"/>
  <c r="E104" i="17"/>
  <c r="D104" i="17"/>
  <c r="C104" i="17"/>
  <c r="B104" i="17"/>
  <c r="F103" i="17"/>
  <c r="E103" i="17"/>
  <c r="D103" i="17"/>
  <c r="C103" i="17"/>
  <c r="B103" i="17"/>
  <c r="F102" i="17"/>
  <c r="E102" i="17"/>
  <c r="D102" i="17"/>
  <c r="C102" i="17"/>
  <c r="B102" i="17"/>
  <c r="F101" i="17"/>
  <c r="E101" i="17"/>
  <c r="D101" i="17"/>
  <c r="C101" i="17"/>
  <c r="B101" i="17"/>
  <c r="F100" i="17"/>
  <c r="E100" i="17"/>
  <c r="D100" i="17"/>
  <c r="C100" i="17"/>
  <c r="B100" i="17"/>
  <c r="F99" i="17"/>
  <c r="E99" i="17"/>
  <c r="D99" i="17"/>
  <c r="C99" i="17"/>
  <c r="B99" i="17"/>
  <c r="F98" i="17"/>
  <c r="E98" i="17"/>
  <c r="D98" i="17"/>
  <c r="C98" i="17"/>
  <c r="B98" i="17"/>
  <c r="F97" i="17"/>
  <c r="E97" i="17"/>
  <c r="D97" i="17"/>
  <c r="C97" i="17"/>
  <c r="B97" i="17"/>
  <c r="F96" i="17"/>
  <c r="E96" i="17"/>
  <c r="D96" i="17"/>
  <c r="C96" i="17"/>
  <c r="B96" i="17"/>
  <c r="F95" i="17"/>
  <c r="E95" i="17"/>
  <c r="D95" i="17"/>
  <c r="C95" i="17"/>
  <c r="B95" i="17"/>
  <c r="F94" i="17"/>
  <c r="E94" i="17"/>
  <c r="D94" i="17"/>
  <c r="C94" i="17"/>
  <c r="B94" i="17"/>
  <c r="F93" i="17"/>
  <c r="E93" i="17"/>
  <c r="D93" i="17"/>
  <c r="C93" i="17"/>
  <c r="B93" i="17"/>
  <c r="F92" i="17"/>
  <c r="E92" i="17"/>
  <c r="D92" i="17"/>
  <c r="C92" i="17"/>
  <c r="B92" i="17"/>
  <c r="F91" i="17"/>
  <c r="E91" i="17"/>
  <c r="D91" i="17"/>
  <c r="C91" i="17"/>
  <c r="B91" i="17"/>
  <c r="F90" i="17"/>
  <c r="E90" i="17"/>
  <c r="D90" i="17"/>
  <c r="C90" i="17"/>
  <c r="B90" i="17"/>
  <c r="F89" i="17"/>
  <c r="E89" i="17"/>
  <c r="D89" i="17"/>
  <c r="C89" i="17"/>
  <c r="B89" i="17"/>
  <c r="F88" i="17"/>
  <c r="E88" i="17"/>
  <c r="D88" i="17"/>
  <c r="C88" i="17"/>
  <c r="B88" i="17"/>
  <c r="F87" i="17"/>
  <c r="E87" i="17"/>
  <c r="D87" i="17"/>
  <c r="C87" i="17"/>
  <c r="B87" i="17"/>
  <c r="F86" i="17"/>
  <c r="E86" i="17"/>
  <c r="D86" i="17"/>
  <c r="C86" i="17"/>
  <c r="B86" i="17"/>
  <c r="F85" i="17"/>
  <c r="E85" i="17"/>
  <c r="D85" i="17"/>
  <c r="C85" i="17"/>
  <c r="B85" i="17"/>
  <c r="F84" i="17"/>
  <c r="E84" i="17"/>
  <c r="D84" i="17"/>
  <c r="C84" i="17"/>
  <c r="B84" i="17"/>
  <c r="F83" i="17"/>
  <c r="E83" i="17"/>
  <c r="D83" i="17"/>
  <c r="C83" i="17"/>
  <c r="B83" i="17"/>
  <c r="F82" i="17"/>
  <c r="E82" i="17"/>
  <c r="D82" i="17"/>
  <c r="C82" i="17"/>
  <c r="B82" i="17"/>
  <c r="F81" i="17"/>
  <c r="E81" i="17"/>
  <c r="D81" i="17"/>
  <c r="C81" i="17"/>
  <c r="B81" i="17"/>
  <c r="F80" i="17"/>
  <c r="E80" i="17"/>
  <c r="D80" i="17"/>
  <c r="C80" i="17"/>
  <c r="B80" i="17"/>
  <c r="F79" i="17"/>
  <c r="E79" i="17"/>
  <c r="D79" i="17"/>
  <c r="C79" i="17"/>
  <c r="B79" i="17"/>
  <c r="F78" i="17"/>
  <c r="E78" i="17"/>
  <c r="D78" i="17"/>
  <c r="C78" i="17"/>
  <c r="B78" i="17"/>
  <c r="F77" i="17"/>
  <c r="E77" i="17"/>
  <c r="D77" i="17"/>
  <c r="C77" i="17"/>
  <c r="B77" i="17"/>
  <c r="F76" i="17"/>
  <c r="E76" i="17"/>
  <c r="D76" i="17"/>
  <c r="C76" i="17"/>
  <c r="B76" i="17"/>
  <c r="F75" i="17"/>
  <c r="E75" i="17"/>
  <c r="D75" i="17"/>
  <c r="C75" i="17"/>
  <c r="B75" i="17"/>
  <c r="F74" i="17"/>
  <c r="E74" i="17"/>
  <c r="D74" i="17"/>
  <c r="C74" i="17"/>
  <c r="B74" i="17"/>
  <c r="F73" i="17"/>
  <c r="E73" i="17"/>
  <c r="D73" i="17"/>
  <c r="C73" i="17"/>
  <c r="B73" i="17"/>
  <c r="F72" i="17"/>
  <c r="E72" i="17"/>
  <c r="D72" i="17"/>
  <c r="C72" i="17"/>
  <c r="B72" i="17"/>
  <c r="F71" i="17"/>
  <c r="E71" i="17"/>
  <c r="D71" i="17"/>
  <c r="C71" i="17"/>
  <c r="B71" i="17"/>
  <c r="F70" i="17"/>
  <c r="E70" i="17"/>
  <c r="D70" i="17"/>
  <c r="C70" i="17"/>
  <c r="B70" i="17"/>
  <c r="F69" i="17"/>
  <c r="E69" i="17"/>
  <c r="D69" i="17"/>
  <c r="C69" i="17"/>
  <c r="B69" i="17"/>
  <c r="F68" i="17"/>
  <c r="E68" i="17"/>
  <c r="D68" i="17"/>
  <c r="C68" i="17"/>
  <c r="B68" i="17"/>
  <c r="F67" i="17"/>
  <c r="E67" i="17"/>
  <c r="D67" i="17"/>
  <c r="C67" i="17"/>
  <c r="B67" i="17"/>
  <c r="F66" i="17"/>
  <c r="E66" i="17"/>
  <c r="D66" i="17"/>
  <c r="C66" i="17"/>
  <c r="B66" i="17"/>
  <c r="F65" i="17"/>
  <c r="E65" i="17"/>
  <c r="D65" i="17"/>
  <c r="C65" i="17"/>
  <c r="B65" i="17"/>
  <c r="F64" i="17"/>
  <c r="E64" i="17"/>
  <c r="D64" i="17"/>
  <c r="C64" i="17"/>
  <c r="B64" i="17"/>
  <c r="F63" i="17"/>
  <c r="E63" i="17"/>
  <c r="D63" i="17"/>
  <c r="C63" i="17"/>
  <c r="B63" i="17"/>
  <c r="F62" i="17"/>
  <c r="E62" i="17"/>
  <c r="D62" i="17"/>
  <c r="C62" i="17"/>
  <c r="B62" i="17"/>
  <c r="F61" i="17"/>
  <c r="E61" i="17"/>
  <c r="D61" i="17"/>
  <c r="C61" i="17"/>
  <c r="B61" i="17"/>
  <c r="F60" i="17"/>
  <c r="E60" i="17"/>
  <c r="D60" i="17"/>
  <c r="C60" i="17"/>
  <c r="B60" i="17"/>
  <c r="F59" i="17"/>
  <c r="E59" i="17"/>
  <c r="D59" i="17"/>
  <c r="C59" i="17"/>
  <c r="B59" i="17"/>
  <c r="F58" i="17"/>
  <c r="E58" i="17"/>
  <c r="D58" i="17"/>
  <c r="C58" i="17"/>
  <c r="B58" i="17"/>
  <c r="F57" i="17"/>
  <c r="E57" i="17"/>
  <c r="D57" i="17"/>
  <c r="C57" i="17"/>
  <c r="B57" i="17"/>
  <c r="F56" i="17"/>
  <c r="E56" i="17"/>
  <c r="D56" i="17"/>
  <c r="C56" i="17"/>
  <c r="B56" i="17"/>
  <c r="F55" i="17"/>
  <c r="E55" i="17"/>
  <c r="D55" i="17"/>
  <c r="C55" i="17"/>
  <c r="B55" i="17"/>
  <c r="F54" i="17"/>
  <c r="E54" i="17"/>
  <c r="D54" i="17"/>
  <c r="C54" i="17"/>
  <c r="B54" i="17"/>
  <c r="F53" i="17"/>
  <c r="E53" i="17"/>
  <c r="D53" i="17"/>
  <c r="C53" i="17"/>
  <c r="B53" i="17"/>
  <c r="F52" i="17"/>
  <c r="E52" i="17"/>
  <c r="D52" i="17"/>
  <c r="C52" i="17"/>
  <c r="B52" i="17"/>
  <c r="F51" i="17"/>
  <c r="E51" i="17"/>
  <c r="D51" i="17"/>
  <c r="C51" i="17"/>
  <c r="B51" i="17"/>
  <c r="F50" i="17"/>
  <c r="E50" i="17"/>
  <c r="D50" i="17"/>
  <c r="C50" i="17"/>
  <c r="B50" i="17"/>
  <c r="F49" i="17"/>
  <c r="E49" i="17"/>
  <c r="D49" i="17"/>
  <c r="C49" i="17"/>
  <c r="B49" i="17"/>
  <c r="F48" i="17"/>
  <c r="E48" i="17"/>
  <c r="D48" i="17"/>
  <c r="C48" i="17"/>
  <c r="B48" i="17"/>
  <c r="F47" i="17"/>
  <c r="E47" i="17"/>
  <c r="D47" i="17"/>
  <c r="C47" i="17"/>
  <c r="B47" i="17"/>
  <c r="F46" i="17"/>
  <c r="E46" i="17"/>
  <c r="D46" i="17"/>
  <c r="C46" i="17"/>
  <c r="B46" i="17"/>
  <c r="F45" i="17"/>
  <c r="E45" i="17"/>
  <c r="D45" i="17"/>
  <c r="C45" i="17"/>
  <c r="B45" i="17"/>
  <c r="F44" i="17"/>
  <c r="E44" i="17"/>
  <c r="D44" i="17"/>
  <c r="C44" i="17"/>
  <c r="B44" i="17"/>
  <c r="F43" i="17"/>
  <c r="E43" i="17"/>
  <c r="D43" i="17"/>
  <c r="C43" i="17"/>
  <c r="B43" i="17"/>
  <c r="F42" i="17"/>
  <c r="E42" i="17"/>
  <c r="D42" i="17"/>
  <c r="C42" i="17"/>
  <c r="B42" i="17"/>
  <c r="F41" i="17"/>
  <c r="E41" i="17"/>
  <c r="D41" i="17"/>
  <c r="C41" i="17"/>
  <c r="B41" i="17"/>
  <c r="F40" i="17"/>
  <c r="E40" i="17"/>
  <c r="D40" i="17"/>
  <c r="C40" i="17"/>
  <c r="B40" i="17"/>
  <c r="F39" i="17"/>
  <c r="E39" i="17"/>
  <c r="D39" i="17"/>
  <c r="C39" i="17"/>
  <c r="B39" i="17"/>
  <c r="F38" i="17"/>
  <c r="E38" i="17"/>
  <c r="D38" i="17"/>
  <c r="C38" i="17"/>
  <c r="B38" i="17"/>
  <c r="F37" i="17"/>
  <c r="E37" i="17"/>
  <c r="D37" i="17"/>
  <c r="C37" i="17"/>
  <c r="B37" i="17"/>
  <c r="F36" i="17"/>
  <c r="E36" i="17"/>
  <c r="D36" i="17"/>
  <c r="C36" i="17"/>
  <c r="B36" i="17"/>
  <c r="F35" i="17"/>
  <c r="E35" i="17"/>
  <c r="D35" i="17"/>
  <c r="C35" i="17"/>
  <c r="B35" i="17"/>
  <c r="F34" i="17"/>
  <c r="E34" i="17"/>
  <c r="D34" i="17"/>
  <c r="C34" i="17"/>
  <c r="B34" i="17"/>
  <c r="F33" i="17"/>
  <c r="E33" i="17"/>
  <c r="D33" i="17"/>
  <c r="C33" i="17"/>
  <c r="B33" i="17"/>
  <c r="F32" i="17"/>
  <c r="E32" i="17"/>
  <c r="D32" i="17"/>
  <c r="C32" i="17"/>
  <c r="B32" i="17"/>
  <c r="F31" i="17"/>
  <c r="E31" i="17"/>
  <c r="D31" i="17"/>
  <c r="C31" i="17"/>
  <c r="B31" i="17"/>
  <c r="F30" i="17"/>
  <c r="E30" i="17"/>
  <c r="D30" i="17"/>
  <c r="C30" i="17"/>
  <c r="B30" i="17"/>
  <c r="F29" i="17"/>
  <c r="E29" i="17"/>
  <c r="D29" i="17"/>
  <c r="C29" i="17"/>
  <c r="B29" i="17"/>
  <c r="F28" i="17"/>
  <c r="E28" i="17"/>
  <c r="D28" i="17"/>
  <c r="C28" i="17"/>
  <c r="B28" i="17"/>
  <c r="F27" i="17"/>
  <c r="E27" i="17"/>
  <c r="D27" i="17"/>
  <c r="C27" i="17"/>
  <c r="B27" i="17"/>
  <c r="F26" i="17"/>
  <c r="E26" i="17"/>
  <c r="D26" i="17"/>
  <c r="C26" i="17"/>
  <c r="B26" i="17"/>
  <c r="F25" i="17"/>
  <c r="E25" i="17"/>
  <c r="D25" i="17"/>
  <c r="C25" i="17"/>
  <c r="B25" i="17"/>
  <c r="F24" i="17"/>
  <c r="E24" i="17"/>
  <c r="D24" i="17"/>
  <c r="C24" i="17"/>
  <c r="B24" i="17"/>
  <c r="F23" i="17"/>
  <c r="E23" i="17"/>
  <c r="D23" i="17"/>
  <c r="C23" i="17"/>
  <c r="B23" i="17"/>
  <c r="F22" i="17"/>
  <c r="E22" i="17"/>
  <c r="D22" i="17"/>
  <c r="C22" i="17"/>
  <c r="B22" i="17"/>
  <c r="F21" i="17"/>
  <c r="E21" i="17"/>
  <c r="D21" i="17"/>
  <c r="C21" i="17"/>
  <c r="B21" i="17"/>
  <c r="F20" i="17"/>
  <c r="E20" i="17"/>
  <c r="D20" i="17"/>
  <c r="C20" i="17"/>
  <c r="B20" i="17"/>
  <c r="F19" i="17"/>
  <c r="E19" i="17"/>
  <c r="D19" i="17"/>
  <c r="C19" i="17"/>
  <c r="B19" i="17"/>
  <c r="F18" i="17"/>
  <c r="E18" i="17"/>
  <c r="D18" i="17"/>
  <c r="C18" i="17"/>
  <c r="B18" i="17"/>
  <c r="F17" i="17"/>
  <c r="E17" i="17"/>
  <c r="D17" i="17"/>
  <c r="C17" i="17"/>
  <c r="B17" i="17"/>
  <c r="F16" i="17"/>
  <c r="E16" i="17"/>
  <c r="D16" i="17"/>
  <c r="C16" i="17"/>
  <c r="B16" i="17"/>
  <c r="F15" i="17"/>
  <c r="E15" i="17"/>
  <c r="D15" i="17"/>
  <c r="C15" i="17"/>
  <c r="B15" i="17"/>
  <c r="F14" i="17"/>
  <c r="E14" i="17"/>
  <c r="D14" i="17"/>
  <c r="C14" i="17"/>
  <c r="B14" i="17"/>
  <c r="F13" i="17"/>
  <c r="E13" i="17"/>
  <c r="D13" i="17"/>
  <c r="C13" i="17"/>
  <c r="B13" i="17"/>
  <c r="F12" i="17"/>
  <c r="E12" i="17"/>
  <c r="D12" i="17"/>
  <c r="C12" i="17"/>
  <c r="B12" i="17"/>
  <c r="F11" i="17"/>
  <c r="E11" i="17"/>
  <c r="D11" i="17"/>
  <c r="C11" i="17"/>
  <c r="B11" i="17"/>
  <c r="F10" i="17"/>
  <c r="E10" i="17"/>
  <c r="D10" i="17"/>
  <c r="C10" i="17"/>
  <c r="B10" i="17"/>
  <c r="F9" i="17"/>
  <c r="E9" i="17"/>
  <c r="D9" i="17"/>
  <c r="C9" i="17"/>
  <c r="B9" i="17"/>
  <c r="F8" i="17"/>
  <c r="E8" i="17"/>
  <c r="D8" i="17"/>
  <c r="C8" i="17"/>
  <c r="B8" i="17"/>
  <c r="F7" i="17"/>
  <c r="E7" i="17"/>
  <c r="D7" i="17"/>
  <c r="C7" i="17"/>
  <c r="B7" i="17"/>
  <c r="F6" i="17"/>
  <c r="E6" i="17"/>
  <c r="D6" i="17"/>
  <c r="C6" i="17"/>
  <c r="B6" i="17"/>
  <c r="F5" i="17"/>
  <c r="E5" i="17"/>
  <c r="D5" i="17"/>
  <c r="C5" i="17"/>
  <c r="B5" i="17"/>
  <c r="F4" i="17"/>
  <c r="E4" i="17"/>
  <c r="D4" i="17"/>
  <c r="C4" i="17"/>
  <c r="B4" i="17"/>
  <c r="F3" i="17"/>
  <c r="E3" i="17"/>
  <c r="D3" i="17"/>
  <c r="C3" i="17"/>
  <c r="B3" i="17"/>
  <c r="F2" i="17"/>
  <c r="E2" i="17"/>
  <c r="D2" i="17"/>
  <c r="C2" i="17"/>
  <c r="B2" i="17"/>
  <c r="E1195" i="17" l="1"/>
  <c r="B1195" i="17"/>
  <c r="C1195" i="17"/>
  <c r="F1194" i="17"/>
  <c r="A1213" i="17"/>
  <c r="F1213" i="17" s="1"/>
  <c r="A1209" i="17"/>
  <c r="F1209" i="17" s="1"/>
  <c r="C1194" i="17"/>
  <c r="E1194" i="17"/>
  <c r="B1194" i="17"/>
  <c r="C1190" i="17"/>
  <c r="B1191" i="17"/>
  <c r="A2053" i="17"/>
  <c r="F2047" i="17"/>
  <c r="B2047" i="17"/>
  <c r="C2047" i="17"/>
  <c r="D2047" i="17"/>
  <c r="E2047" i="17"/>
  <c r="F1188" i="17"/>
  <c r="B1188" i="17"/>
  <c r="E1188" i="17"/>
  <c r="A1207" i="17"/>
  <c r="C1188" i="17"/>
  <c r="D1188" i="17"/>
  <c r="F1202" i="17"/>
  <c r="C1191" i="17"/>
  <c r="C1211" i="17"/>
  <c r="B1211" i="17"/>
  <c r="E1211" i="17"/>
  <c r="D1211" i="17"/>
  <c r="F1211" i="17"/>
  <c r="D1189" i="17"/>
  <c r="A1208" i="17"/>
  <c r="F1189" i="17"/>
  <c r="C1189" i="17"/>
  <c r="F1190" i="17"/>
  <c r="E1190" i="17"/>
  <c r="A2054" i="17"/>
  <c r="B2048" i="17"/>
  <c r="D2048" i="17"/>
  <c r="E2048" i="17"/>
  <c r="C2048" i="17"/>
  <c r="F2048" i="17"/>
  <c r="A1212" i="17"/>
  <c r="B1193" i="17"/>
  <c r="C1193" i="17"/>
  <c r="D1193" i="17"/>
  <c r="E1193" i="17"/>
  <c r="F1191" i="17"/>
  <c r="A2057" i="17"/>
  <c r="B2051" i="17"/>
  <c r="C2051" i="17"/>
  <c r="E2051" i="17"/>
  <c r="F2051" i="17"/>
  <c r="D2051" i="17"/>
  <c r="B1202" i="17"/>
  <c r="D1190" i="17"/>
  <c r="E1189" i="17"/>
  <c r="A2052" i="17"/>
  <c r="C2046" i="17"/>
  <c r="D2046" i="17"/>
  <c r="F2046" i="17"/>
  <c r="E2046" i="17"/>
  <c r="B2046" i="17"/>
  <c r="F1198" i="17"/>
  <c r="B1198" i="17"/>
  <c r="E1198" i="17"/>
  <c r="C1198" i="17"/>
  <c r="D1198" i="17"/>
  <c r="D1205" i="17"/>
  <c r="B1205" i="17"/>
  <c r="C1205" i="17"/>
  <c r="E1205" i="17"/>
  <c r="F1205" i="17"/>
  <c r="A2056" i="17"/>
  <c r="B2050" i="17"/>
  <c r="C2050" i="17"/>
  <c r="D2050" i="17"/>
  <c r="E2050" i="17"/>
  <c r="F2050" i="17"/>
  <c r="E1202" i="17"/>
  <c r="A1210" i="17"/>
  <c r="D1195" i="17"/>
  <c r="D1202" i="17"/>
  <c r="B1189" i="17"/>
  <c r="F1196" i="17"/>
  <c r="A1215" i="17"/>
  <c r="E1196" i="17"/>
  <c r="C1196" i="17"/>
  <c r="B1196" i="17"/>
  <c r="D1196" i="17"/>
  <c r="C1202" i="17"/>
  <c r="E1191" i="17"/>
  <c r="F1195" i="17"/>
  <c r="A2055" i="17"/>
  <c r="D2049" i="17"/>
  <c r="E2049" i="17"/>
  <c r="F2049" i="17"/>
  <c r="B2049" i="17"/>
  <c r="C2049" i="17"/>
  <c r="D1206" i="17"/>
  <c r="F1206" i="17"/>
  <c r="E1206" i="17"/>
  <c r="B1206" i="17"/>
  <c r="C1206" i="17"/>
  <c r="F1204" i="17"/>
  <c r="D1204" i="17"/>
  <c r="B1204" i="17"/>
  <c r="E1204" i="17"/>
  <c r="C1204" i="17"/>
  <c r="D1214" i="17"/>
  <c r="B1214" i="17"/>
  <c r="C1214" i="17"/>
  <c r="F1214" i="17"/>
  <c r="E1214" i="17"/>
  <c r="C1203" i="17"/>
  <c r="F1203" i="17"/>
  <c r="D1203" i="17"/>
  <c r="E1203" i="17"/>
  <c r="B1203" i="17"/>
  <c r="B1175" i="17"/>
  <c r="C1175" i="17"/>
  <c r="F1175" i="17"/>
  <c r="D1175" i="17"/>
  <c r="E1175" i="17"/>
  <c r="D1172" i="17"/>
  <c r="F1172" i="17"/>
  <c r="B1172" i="17"/>
  <c r="C1172" i="17"/>
  <c r="E1172" i="17"/>
  <c r="B432" i="14"/>
  <c r="C432" i="14"/>
  <c r="D432" i="14"/>
  <c r="E432" i="14"/>
  <c r="B433" i="14"/>
  <c r="C433" i="14"/>
  <c r="D433" i="14"/>
  <c r="E433" i="14"/>
  <c r="B266" i="14"/>
  <c r="C266" i="14"/>
  <c r="D266" i="14"/>
  <c r="E266" i="14"/>
  <c r="B267" i="14"/>
  <c r="C267" i="14"/>
  <c r="D267" i="14"/>
  <c r="E267" i="14"/>
  <c r="B268" i="14"/>
  <c r="C268" i="14"/>
  <c r="D268" i="14"/>
  <c r="E268" i="14"/>
  <c r="B269" i="14"/>
  <c r="C269" i="14"/>
  <c r="D269" i="14"/>
  <c r="E269" i="14"/>
  <c r="B430" i="14"/>
  <c r="C430" i="14"/>
  <c r="D430" i="14"/>
  <c r="E430" i="14"/>
  <c r="B431" i="14"/>
  <c r="C431" i="14"/>
  <c r="D431" i="14"/>
  <c r="E431" i="14"/>
  <c r="C1209" i="17" l="1"/>
  <c r="B1213" i="17"/>
  <c r="B1209" i="17"/>
  <c r="D1209" i="17"/>
  <c r="E1209" i="17"/>
  <c r="E1213" i="17"/>
  <c r="D1213" i="17"/>
  <c r="C1213" i="17"/>
  <c r="E1210" i="17"/>
  <c r="D1210" i="17"/>
  <c r="B1210" i="17"/>
  <c r="F1210" i="17"/>
  <c r="B2056" i="17"/>
  <c r="D2056" i="17"/>
  <c r="C2056" i="17"/>
  <c r="E2056" i="17"/>
  <c r="F2056" i="17"/>
  <c r="F1207" i="17"/>
  <c r="B1207" i="17"/>
  <c r="C1207" i="17"/>
  <c r="E1207" i="17"/>
  <c r="D1207" i="17"/>
  <c r="C1210" i="17"/>
  <c r="C1215" i="17"/>
  <c r="F1215" i="17"/>
  <c r="D1215" i="17"/>
  <c r="E1215" i="17"/>
  <c r="B1215" i="17"/>
  <c r="F2055" i="17"/>
  <c r="B2055" i="17"/>
  <c r="C2055" i="17"/>
  <c r="D2055" i="17"/>
  <c r="E2055" i="17"/>
  <c r="B1208" i="17"/>
  <c r="D1208" i="17"/>
  <c r="C1208" i="17"/>
  <c r="E1208" i="17"/>
  <c r="F1208" i="17"/>
  <c r="E2052" i="17"/>
  <c r="F2052" i="17"/>
  <c r="B2052" i="17"/>
  <c r="C2052" i="17"/>
  <c r="D2052" i="17"/>
  <c r="C2053" i="17"/>
  <c r="B2053" i="17"/>
  <c r="D2053" i="17"/>
  <c r="E2053" i="17"/>
  <c r="F2053" i="17"/>
  <c r="C2054" i="17"/>
  <c r="D2054" i="17"/>
  <c r="F2054" i="17"/>
  <c r="E2054" i="17"/>
  <c r="B2054" i="17"/>
  <c r="D2057" i="17"/>
  <c r="E2057" i="17"/>
  <c r="F2057" i="17"/>
  <c r="B2057" i="17"/>
  <c r="C2057" i="17"/>
  <c r="F1212" i="17"/>
  <c r="C1212" i="17"/>
  <c r="E1212" i="17"/>
  <c r="D1212" i="17"/>
  <c r="B1212" i="17"/>
  <c r="B120" i="14"/>
  <c r="C120" i="14"/>
  <c r="D120" i="14"/>
  <c r="E120" i="14"/>
  <c r="B121" i="14"/>
  <c r="C121" i="14"/>
  <c r="D121" i="14"/>
  <c r="E121" i="14"/>
  <c r="B173" i="14"/>
  <c r="C173" i="14"/>
  <c r="D173" i="14"/>
  <c r="E173" i="14"/>
  <c r="B174" i="14"/>
  <c r="C174" i="14"/>
  <c r="D174" i="14"/>
  <c r="E174" i="14"/>
  <c r="B175" i="14"/>
  <c r="C175" i="14"/>
  <c r="D175" i="14"/>
  <c r="E175" i="14"/>
  <c r="B176" i="14"/>
  <c r="C176" i="14"/>
  <c r="D176" i="14"/>
  <c r="E176" i="14"/>
  <c r="B262" i="14"/>
  <c r="C262" i="14"/>
  <c r="D262" i="14"/>
  <c r="E262" i="14"/>
  <c r="B263" i="14"/>
  <c r="C263" i="14"/>
  <c r="D263" i="14"/>
  <c r="E263" i="14"/>
  <c r="B264" i="14"/>
  <c r="C264" i="14"/>
  <c r="D264" i="14"/>
  <c r="E264" i="14"/>
  <c r="B265" i="14"/>
  <c r="C265" i="14"/>
  <c r="D265" i="14"/>
  <c r="E265" i="14"/>
  <c r="B276" i="14"/>
  <c r="C276" i="14"/>
  <c r="D276" i="14"/>
  <c r="E276" i="14"/>
  <c r="B277" i="14"/>
  <c r="C277" i="14"/>
  <c r="D277" i="14"/>
  <c r="E277" i="14"/>
  <c r="B278" i="14"/>
  <c r="C278" i="14"/>
  <c r="D278" i="14"/>
  <c r="E278" i="14"/>
  <c r="B279" i="14"/>
  <c r="C279" i="14"/>
  <c r="D279" i="14"/>
  <c r="E279" i="14"/>
  <c r="B352" i="14"/>
  <c r="C352" i="14"/>
  <c r="D352" i="14"/>
  <c r="E352" i="14"/>
  <c r="B353" i="14"/>
  <c r="C353" i="14"/>
  <c r="D353" i="14"/>
  <c r="E353" i="14"/>
  <c r="B375" i="14"/>
  <c r="C375" i="14"/>
  <c r="D375" i="14"/>
  <c r="E375" i="14"/>
  <c r="B376" i="14"/>
  <c r="C376" i="14"/>
  <c r="D376" i="14"/>
  <c r="E376" i="14"/>
  <c r="B377" i="14"/>
  <c r="C377" i="14"/>
  <c r="D377" i="14"/>
  <c r="E377" i="14"/>
  <c r="B378" i="14"/>
  <c r="C378" i="14"/>
  <c r="D378" i="14"/>
  <c r="E378" i="14"/>
  <c r="B379" i="14"/>
  <c r="C379" i="14"/>
  <c r="D379" i="14"/>
  <c r="E379" i="14"/>
  <c r="B380" i="14"/>
  <c r="C380" i="14"/>
  <c r="D380" i="14"/>
  <c r="E380" i="14"/>
  <c r="B381" i="14"/>
  <c r="C381" i="14"/>
  <c r="D381" i="14"/>
  <c r="E381" i="14"/>
  <c r="B382" i="14"/>
  <c r="C382" i="14"/>
  <c r="D382" i="14"/>
  <c r="E382" i="14"/>
  <c r="B383" i="14"/>
  <c r="C383" i="14"/>
  <c r="D383" i="14"/>
  <c r="E383" i="14"/>
  <c r="B370" i="14"/>
  <c r="C370" i="14"/>
  <c r="D370" i="14"/>
  <c r="E370" i="14"/>
  <c r="B371" i="14"/>
  <c r="C371" i="14"/>
  <c r="D371" i="14"/>
  <c r="E371" i="14"/>
  <c r="B372" i="14"/>
  <c r="C372" i="14"/>
  <c r="D372" i="14"/>
  <c r="E372" i="14"/>
  <c r="B373" i="14"/>
  <c r="C373" i="14"/>
  <c r="D373" i="14"/>
  <c r="E373" i="14"/>
  <c r="B374" i="14"/>
  <c r="C374" i="14"/>
  <c r="D374" i="14"/>
  <c r="E374" i="14"/>
  <c r="B366" i="14"/>
  <c r="C366" i="14"/>
  <c r="D366" i="14"/>
  <c r="E366" i="14"/>
  <c r="B367" i="14"/>
  <c r="C367" i="14"/>
  <c r="D367" i="14"/>
  <c r="E367" i="14"/>
  <c r="B368" i="14"/>
  <c r="C368" i="14"/>
  <c r="D368" i="14"/>
  <c r="E368" i="14"/>
  <c r="B369" i="14"/>
  <c r="C369" i="14"/>
  <c r="D369" i="14"/>
  <c r="E369" i="14"/>
  <c r="B401" i="14"/>
  <c r="C401" i="14"/>
  <c r="D401" i="14"/>
  <c r="E401" i="14"/>
  <c r="B402" i="14"/>
  <c r="C402" i="14"/>
  <c r="D402" i="14"/>
  <c r="E402" i="14"/>
  <c r="B403" i="14"/>
  <c r="C403" i="14"/>
  <c r="D403" i="14"/>
  <c r="E403" i="14"/>
  <c r="B404" i="14"/>
  <c r="C404" i="14"/>
  <c r="D404" i="14"/>
  <c r="E404" i="14"/>
  <c r="B405" i="14"/>
  <c r="C405" i="14"/>
  <c r="D405" i="14"/>
  <c r="E405" i="14"/>
  <c r="B406" i="14"/>
  <c r="C406" i="14"/>
  <c r="D406" i="14"/>
  <c r="E406" i="14"/>
  <c r="B415" i="14"/>
  <c r="C415" i="14"/>
  <c r="D415" i="14"/>
  <c r="E415" i="14"/>
  <c r="B416" i="14"/>
  <c r="C416" i="14"/>
  <c r="D416" i="14"/>
  <c r="E416" i="14"/>
  <c r="B417" i="14"/>
  <c r="C417" i="14"/>
  <c r="D417" i="14"/>
  <c r="E417" i="14"/>
  <c r="B418" i="14"/>
  <c r="C418" i="14"/>
  <c r="D418" i="14"/>
  <c r="E418" i="14"/>
  <c r="B420" i="14"/>
  <c r="C420" i="14"/>
  <c r="D420" i="14"/>
  <c r="E420" i="14"/>
  <c r="B421" i="14"/>
  <c r="C421" i="14"/>
  <c r="D421" i="14"/>
  <c r="E421" i="14"/>
  <c r="B181" i="14"/>
  <c r="C181" i="14"/>
  <c r="D181" i="14"/>
  <c r="E181" i="14"/>
  <c r="B182" i="14"/>
  <c r="C182" i="14"/>
  <c r="D182" i="14"/>
  <c r="E182" i="14"/>
  <c r="B183" i="14"/>
  <c r="C183" i="14"/>
  <c r="D183" i="14"/>
  <c r="E183" i="14"/>
  <c r="B184" i="14"/>
  <c r="C184" i="14"/>
  <c r="D184" i="14"/>
  <c r="E184" i="14"/>
  <c r="B185" i="14"/>
  <c r="C185" i="14"/>
  <c r="D185" i="14"/>
  <c r="E185" i="14"/>
  <c r="B186" i="14"/>
  <c r="C186" i="14"/>
  <c r="D186" i="14"/>
  <c r="E186" i="14"/>
  <c r="B187" i="14"/>
  <c r="C187" i="14"/>
  <c r="D187" i="14"/>
  <c r="E187" i="14"/>
  <c r="B188" i="14"/>
  <c r="C188" i="14"/>
  <c r="D188" i="14"/>
  <c r="E188" i="14"/>
  <c r="B189" i="14"/>
  <c r="C189" i="14"/>
  <c r="D189" i="14"/>
  <c r="E189" i="14"/>
  <c r="B190" i="14"/>
  <c r="C190" i="14"/>
  <c r="D190" i="14"/>
  <c r="E190" i="14"/>
  <c r="B219" i="14"/>
  <c r="C219" i="14"/>
  <c r="D219" i="14"/>
  <c r="E219" i="14"/>
  <c r="B220" i="14"/>
  <c r="C220" i="14"/>
  <c r="D220" i="14"/>
  <c r="E220" i="14"/>
  <c r="B225" i="14"/>
  <c r="C225" i="14"/>
  <c r="D225" i="14"/>
  <c r="E225" i="14"/>
  <c r="B226" i="14"/>
  <c r="C226" i="14"/>
  <c r="D226" i="14"/>
  <c r="E226" i="14"/>
  <c r="B354" i="14"/>
  <c r="C354" i="14"/>
  <c r="D354" i="14"/>
  <c r="E354" i="14"/>
  <c r="B355" i="14"/>
  <c r="C355" i="14"/>
  <c r="D355" i="14"/>
  <c r="E355" i="14"/>
  <c r="B362" i="14"/>
  <c r="C362" i="14"/>
  <c r="D362" i="14"/>
  <c r="E362" i="14"/>
  <c r="B363" i="14"/>
  <c r="C363" i="14"/>
  <c r="D363" i="14"/>
  <c r="E363" i="14"/>
  <c r="B364" i="14"/>
  <c r="C364" i="14"/>
  <c r="D364" i="14"/>
  <c r="E364" i="14"/>
  <c r="B365" i="14"/>
  <c r="C365" i="14"/>
  <c r="D365" i="14"/>
  <c r="E365" i="14"/>
  <c r="B424" i="14"/>
  <c r="C424" i="14"/>
  <c r="D424" i="14"/>
  <c r="E424" i="14"/>
  <c r="B425" i="14"/>
  <c r="C425" i="14"/>
  <c r="D425" i="14"/>
  <c r="E425" i="14"/>
  <c r="B426" i="14"/>
  <c r="C426" i="14"/>
  <c r="D426" i="14"/>
  <c r="E426" i="14"/>
  <c r="B427" i="14"/>
  <c r="C427" i="14"/>
  <c r="D427" i="14"/>
  <c r="E427" i="14"/>
  <c r="B428" i="14"/>
  <c r="C428" i="14"/>
  <c r="D428" i="14"/>
  <c r="E428" i="14"/>
  <c r="B429" i="14"/>
  <c r="C429" i="14"/>
  <c r="D429" i="14"/>
  <c r="E429" i="14"/>
  <c r="B250" i="14"/>
  <c r="C250" i="14"/>
  <c r="D250" i="14"/>
  <c r="E250" i="14"/>
  <c r="B251" i="14"/>
  <c r="C251" i="14"/>
  <c r="D251" i="14"/>
  <c r="E251" i="14"/>
  <c r="B252" i="14"/>
  <c r="C252" i="14"/>
  <c r="D252" i="14"/>
  <c r="E252" i="14"/>
  <c r="B253" i="14"/>
  <c r="C253" i="14"/>
  <c r="D253" i="14"/>
  <c r="E253" i="14"/>
  <c r="B254" i="14"/>
  <c r="C254" i="14"/>
  <c r="D254" i="14"/>
  <c r="E254" i="14"/>
  <c r="B255" i="14"/>
  <c r="C255" i="14"/>
  <c r="D255" i="14"/>
  <c r="E255" i="14"/>
  <c r="B256" i="14"/>
  <c r="C256" i="14"/>
  <c r="D256" i="14"/>
  <c r="E256" i="14"/>
  <c r="B257" i="14"/>
  <c r="C257" i="14"/>
  <c r="D257" i="14"/>
  <c r="E257" i="14"/>
  <c r="B258" i="14"/>
  <c r="C258" i="14"/>
  <c r="D258" i="14"/>
  <c r="E258" i="14"/>
  <c r="B259" i="14"/>
  <c r="C259" i="14"/>
  <c r="D259" i="14"/>
  <c r="E259" i="14"/>
  <c r="B260" i="14"/>
  <c r="C260" i="14"/>
  <c r="D260" i="14"/>
  <c r="E260" i="14"/>
  <c r="B261" i="14"/>
  <c r="C261" i="14"/>
  <c r="D261" i="14"/>
  <c r="E261" i="14"/>
  <c r="B50" i="14"/>
  <c r="C50" i="14"/>
  <c r="D50" i="14"/>
  <c r="E50" i="14"/>
  <c r="B51" i="14"/>
  <c r="C51" i="14"/>
  <c r="D51" i="14"/>
  <c r="E51" i="14"/>
  <c r="B469" i="14"/>
  <c r="C469" i="14"/>
  <c r="D469" i="14"/>
  <c r="E469" i="14"/>
  <c r="B470" i="14"/>
  <c r="C470" i="14"/>
  <c r="D470" i="14"/>
  <c r="E470" i="14"/>
  <c r="B471" i="14"/>
  <c r="C471" i="14"/>
  <c r="D471" i="14"/>
  <c r="E471" i="14"/>
  <c r="B472" i="14"/>
  <c r="C472" i="14"/>
  <c r="D472" i="14"/>
  <c r="E472" i="14"/>
  <c r="B105" i="14"/>
  <c r="C105" i="14"/>
  <c r="D105" i="14"/>
  <c r="E105" i="14"/>
  <c r="B106" i="14"/>
  <c r="C106" i="14"/>
  <c r="D106" i="14"/>
  <c r="E106" i="14"/>
  <c r="B107" i="14"/>
  <c r="C107" i="14"/>
  <c r="D107" i="14"/>
  <c r="E107" i="14"/>
  <c r="B108" i="14"/>
  <c r="C108" i="14"/>
  <c r="D108" i="14"/>
  <c r="E108" i="14"/>
  <c r="B78" i="4" l="1"/>
  <c r="C78" i="4"/>
  <c r="D78" i="4"/>
  <c r="E78" i="4"/>
  <c r="I78" i="4"/>
  <c r="B79" i="4"/>
  <c r="C79" i="4"/>
  <c r="D79" i="4"/>
  <c r="E79" i="4"/>
  <c r="I79" i="4"/>
  <c r="B80" i="4"/>
  <c r="C80" i="4"/>
  <c r="D80" i="4"/>
  <c r="E80" i="4"/>
  <c r="I80" i="4"/>
  <c r="B81" i="4"/>
  <c r="C81" i="4"/>
  <c r="D81" i="4"/>
  <c r="E81" i="4"/>
  <c r="I81" i="4"/>
  <c r="B82" i="4"/>
  <c r="C82" i="4"/>
  <c r="D82" i="4"/>
  <c r="E82" i="4"/>
  <c r="I82" i="4"/>
  <c r="B83" i="4"/>
  <c r="C83" i="4"/>
  <c r="D83" i="4"/>
  <c r="E83" i="4"/>
  <c r="I83" i="4"/>
  <c r="B84" i="4"/>
  <c r="C84" i="4"/>
  <c r="D84" i="4"/>
  <c r="E84" i="4"/>
  <c r="I84" i="4"/>
  <c r="B85" i="4"/>
  <c r="C85" i="4"/>
  <c r="D85" i="4"/>
  <c r="E85" i="4"/>
  <c r="I85" i="4"/>
  <c r="B86" i="4"/>
  <c r="C86" i="4"/>
  <c r="D86" i="4"/>
  <c r="E86" i="4"/>
  <c r="I86" i="4"/>
  <c r="B87" i="4"/>
  <c r="C87" i="4"/>
  <c r="D87" i="4"/>
  <c r="E87" i="4"/>
  <c r="I87" i="4"/>
  <c r="B88" i="4"/>
  <c r="C88" i="4"/>
  <c r="D88" i="4"/>
  <c r="E88" i="4"/>
  <c r="I88" i="4"/>
  <c r="B89" i="4"/>
  <c r="C89" i="4"/>
  <c r="D89" i="4"/>
  <c r="E89" i="4"/>
  <c r="I89" i="4"/>
  <c r="B90" i="4"/>
  <c r="C90" i="4"/>
  <c r="D90" i="4"/>
  <c r="E90" i="4"/>
  <c r="I90" i="4"/>
  <c r="B91" i="4"/>
  <c r="C91" i="4"/>
  <c r="D91" i="4"/>
  <c r="E91" i="4"/>
  <c r="I91" i="4"/>
  <c r="B92" i="4"/>
  <c r="C92" i="4"/>
  <c r="D92" i="4"/>
  <c r="E92" i="4"/>
  <c r="I92" i="4"/>
  <c r="B93" i="4"/>
  <c r="C93" i="4"/>
  <c r="D93" i="4"/>
  <c r="E93" i="4"/>
  <c r="I93" i="4"/>
  <c r="B94" i="4"/>
  <c r="C94" i="4"/>
  <c r="D94" i="4"/>
  <c r="E94" i="4"/>
  <c r="I94" i="4"/>
  <c r="B244" i="14"/>
  <c r="C244" i="14"/>
  <c r="D244" i="14"/>
  <c r="E244" i="14"/>
  <c r="B245" i="14"/>
  <c r="C245" i="14"/>
  <c r="D245" i="14"/>
  <c r="E245" i="14"/>
  <c r="B246" i="14"/>
  <c r="C246" i="14"/>
  <c r="D246" i="14"/>
  <c r="E246" i="14"/>
  <c r="B247" i="14"/>
  <c r="C247" i="14"/>
  <c r="D247" i="14"/>
  <c r="E247" i="14"/>
  <c r="B248" i="14"/>
  <c r="C248" i="14"/>
  <c r="D248" i="14"/>
  <c r="E248" i="14"/>
  <c r="B249" i="14"/>
  <c r="C249" i="14"/>
  <c r="D249" i="14"/>
  <c r="E249" i="14"/>
  <c r="B52" i="14"/>
  <c r="C52" i="14"/>
  <c r="D52" i="14"/>
  <c r="E52" i="14"/>
  <c r="B53" i="14"/>
  <c r="C53" i="14"/>
  <c r="D53" i="14"/>
  <c r="E53" i="14"/>
  <c r="B119" i="14"/>
  <c r="C119" i="14"/>
  <c r="D119" i="14"/>
  <c r="E119" i="14"/>
  <c r="B63" i="14"/>
  <c r="C63" i="14"/>
  <c r="D63" i="14"/>
  <c r="E63" i="14"/>
  <c r="B64" i="14"/>
  <c r="C64" i="14"/>
  <c r="D64" i="14"/>
  <c r="E64" i="14"/>
  <c r="B65" i="14"/>
  <c r="C65" i="14"/>
  <c r="D65" i="14"/>
  <c r="E65" i="14"/>
  <c r="B66" i="14"/>
  <c r="C66" i="14"/>
  <c r="D66" i="14"/>
  <c r="E66" i="14"/>
  <c r="B67" i="14"/>
  <c r="C67" i="14"/>
  <c r="D67" i="14"/>
  <c r="E67" i="14"/>
  <c r="B68" i="14"/>
  <c r="C68" i="14"/>
  <c r="D68" i="14"/>
  <c r="E68" i="14"/>
  <c r="B69" i="14"/>
  <c r="C69" i="14"/>
  <c r="D69" i="14"/>
  <c r="E69" i="14"/>
  <c r="B70" i="14"/>
  <c r="C70" i="14"/>
  <c r="D70" i="14"/>
  <c r="E70" i="14"/>
  <c r="B71" i="14"/>
  <c r="C71" i="14"/>
  <c r="D71" i="14"/>
  <c r="E71" i="14"/>
  <c r="B72" i="14"/>
  <c r="C72" i="14"/>
  <c r="D72" i="14"/>
  <c r="E72" i="14"/>
  <c r="B73" i="14"/>
  <c r="C73" i="14"/>
  <c r="D73" i="14"/>
  <c r="E73" i="14"/>
  <c r="B74" i="14"/>
  <c r="C74" i="14"/>
  <c r="D74" i="14"/>
  <c r="E74" i="14"/>
  <c r="B75" i="14"/>
  <c r="C75" i="14"/>
  <c r="D75" i="14"/>
  <c r="E75" i="14"/>
  <c r="B76" i="14"/>
  <c r="C76" i="14"/>
  <c r="D76" i="14"/>
  <c r="E76" i="14"/>
  <c r="B77" i="14"/>
  <c r="C77" i="14"/>
  <c r="D77" i="14"/>
  <c r="E77" i="14"/>
  <c r="B78" i="14"/>
  <c r="C78" i="14"/>
  <c r="D78" i="14"/>
  <c r="E78" i="14"/>
  <c r="B79" i="14"/>
  <c r="C79" i="14"/>
  <c r="D79" i="14"/>
  <c r="E79" i="14"/>
  <c r="B124" i="14"/>
  <c r="C124" i="14"/>
  <c r="D124" i="14"/>
  <c r="E124" i="14"/>
  <c r="B125" i="14"/>
  <c r="C125" i="14"/>
  <c r="D125" i="14"/>
  <c r="E125" i="14"/>
  <c r="B126" i="14"/>
  <c r="C126" i="14"/>
  <c r="D126" i="14"/>
  <c r="E126" i="14"/>
  <c r="B127" i="14"/>
  <c r="C127" i="14"/>
  <c r="D127" i="14"/>
  <c r="E127" i="14"/>
  <c r="B128" i="14"/>
  <c r="C128" i="14"/>
  <c r="D128" i="14"/>
  <c r="E128" i="14"/>
  <c r="B135" i="14"/>
  <c r="C135" i="14"/>
  <c r="D135" i="14"/>
  <c r="E135" i="14"/>
  <c r="B169" i="14"/>
  <c r="C169" i="14"/>
  <c r="D169" i="14"/>
  <c r="E169" i="14"/>
  <c r="B170" i="14"/>
  <c r="C170" i="14"/>
  <c r="D170" i="14"/>
  <c r="E170" i="14"/>
  <c r="B171" i="14"/>
  <c r="C171" i="14"/>
  <c r="D171" i="14"/>
  <c r="E171" i="14"/>
  <c r="B172" i="14"/>
  <c r="C172" i="14"/>
  <c r="D172" i="14"/>
  <c r="E172" i="14"/>
  <c r="B166" i="14"/>
  <c r="C166" i="14"/>
  <c r="D166" i="14"/>
  <c r="E166" i="14"/>
  <c r="B167" i="14"/>
  <c r="C167" i="14"/>
  <c r="D167" i="14"/>
  <c r="E167" i="14"/>
  <c r="B168" i="14"/>
  <c r="C168" i="14"/>
  <c r="D168" i="14"/>
  <c r="E168" i="14"/>
  <c r="B231" i="14"/>
  <c r="C231" i="14"/>
  <c r="D231" i="14"/>
  <c r="E231" i="14"/>
  <c r="B232" i="14"/>
  <c r="C232" i="14"/>
  <c r="D232" i="14"/>
  <c r="E232" i="14"/>
  <c r="B318" i="14"/>
  <c r="C318" i="14"/>
  <c r="D318" i="14"/>
  <c r="E318" i="14"/>
  <c r="B319" i="14"/>
  <c r="C319" i="14"/>
  <c r="D319" i="14"/>
  <c r="E319" i="14"/>
  <c r="B320" i="14"/>
  <c r="C320" i="14"/>
  <c r="D320" i="14"/>
  <c r="E320" i="14"/>
  <c r="B321" i="14"/>
  <c r="C321" i="14"/>
  <c r="D321" i="14"/>
  <c r="E321" i="14"/>
  <c r="B322" i="14"/>
  <c r="C322" i="14"/>
  <c r="D322" i="14"/>
  <c r="E322" i="14"/>
  <c r="B323" i="14"/>
  <c r="C323" i="14"/>
  <c r="D323" i="14"/>
  <c r="E323" i="14"/>
  <c r="B324" i="14"/>
  <c r="C324" i="14"/>
  <c r="D324" i="14"/>
  <c r="E324" i="14"/>
  <c r="B325" i="14"/>
  <c r="C325" i="14"/>
  <c r="D325" i="14"/>
  <c r="E325" i="14"/>
  <c r="B326" i="14"/>
  <c r="C326" i="14"/>
  <c r="D326" i="14"/>
  <c r="E326" i="14"/>
  <c r="B327" i="14"/>
  <c r="C327" i="14"/>
  <c r="D327" i="14"/>
  <c r="E327" i="14"/>
  <c r="B328" i="14"/>
  <c r="C328" i="14"/>
  <c r="D328" i="14"/>
  <c r="E328" i="14"/>
  <c r="B329" i="14"/>
  <c r="C329" i="14"/>
  <c r="D329" i="14"/>
  <c r="E329" i="14"/>
  <c r="B330" i="14"/>
  <c r="C330" i="14"/>
  <c r="D330" i="14"/>
  <c r="E330" i="14"/>
  <c r="B331" i="14"/>
  <c r="C331" i="14"/>
  <c r="D331" i="14"/>
  <c r="E331" i="14"/>
  <c r="B332" i="14"/>
  <c r="C332" i="14"/>
  <c r="D332" i="14"/>
  <c r="E332" i="14"/>
  <c r="B333" i="14"/>
  <c r="C333" i="14"/>
  <c r="D333" i="14"/>
  <c r="E333" i="14"/>
  <c r="B334" i="14"/>
  <c r="C334" i="14"/>
  <c r="D334" i="14"/>
  <c r="E334" i="14"/>
  <c r="B335" i="14"/>
  <c r="C335" i="14"/>
  <c r="D335" i="14"/>
  <c r="E335" i="14"/>
  <c r="B336" i="14"/>
  <c r="C336" i="14"/>
  <c r="D336" i="14"/>
  <c r="E336" i="14"/>
  <c r="B340" i="14"/>
  <c r="C340" i="14"/>
  <c r="D340" i="14"/>
  <c r="E340" i="14"/>
  <c r="B341" i="14"/>
  <c r="C341" i="14"/>
  <c r="D341" i="14"/>
  <c r="E341" i="14"/>
  <c r="B270" i="14"/>
  <c r="C270" i="14"/>
  <c r="D270" i="14"/>
  <c r="E270" i="14"/>
  <c r="B136" i="14"/>
  <c r="C136" i="14"/>
  <c r="D136" i="14"/>
  <c r="E136" i="14"/>
  <c r="B137" i="14"/>
  <c r="C137" i="14"/>
  <c r="D137" i="14"/>
  <c r="E137" i="14"/>
  <c r="B138" i="14"/>
  <c r="C138" i="14"/>
  <c r="D138" i="14"/>
  <c r="E138" i="14"/>
  <c r="B139" i="14"/>
  <c r="C139" i="14"/>
  <c r="D139" i="14"/>
  <c r="E139" i="14"/>
  <c r="B140" i="14"/>
  <c r="C140" i="14"/>
  <c r="D140" i="14"/>
  <c r="E140" i="14"/>
  <c r="B141" i="14"/>
  <c r="C141" i="14"/>
  <c r="D141" i="14"/>
  <c r="E141" i="14"/>
  <c r="B142" i="14"/>
  <c r="C142" i="14"/>
  <c r="D142" i="14"/>
  <c r="E142" i="14"/>
  <c r="B143" i="14"/>
  <c r="C143" i="14"/>
  <c r="D143" i="14"/>
  <c r="E143" i="14"/>
  <c r="B144" i="14"/>
  <c r="C144" i="14"/>
  <c r="D144" i="14"/>
  <c r="E144" i="14"/>
  <c r="B145" i="14"/>
  <c r="C145" i="14"/>
  <c r="D145" i="14"/>
  <c r="E145" i="14"/>
  <c r="B146" i="14"/>
  <c r="C146" i="14"/>
  <c r="D146" i="14"/>
  <c r="E146" i="14"/>
  <c r="B147" i="14"/>
  <c r="C147" i="14"/>
  <c r="D147" i="14"/>
  <c r="E147" i="14"/>
  <c r="B148" i="14"/>
  <c r="C148" i="14"/>
  <c r="D148" i="14"/>
  <c r="E148" i="14"/>
  <c r="B149" i="14"/>
  <c r="C149" i="14"/>
  <c r="D149" i="14"/>
  <c r="E149" i="14"/>
  <c r="B150" i="14"/>
  <c r="C150" i="14"/>
  <c r="D150" i="14"/>
  <c r="E150" i="14"/>
  <c r="B151" i="14"/>
  <c r="C151" i="14"/>
  <c r="D151" i="14"/>
  <c r="E151" i="14"/>
  <c r="B152" i="14"/>
  <c r="C152" i="14"/>
  <c r="D152" i="14"/>
  <c r="E152" i="14"/>
  <c r="B153" i="14"/>
  <c r="C153" i="14"/>
  <c r="D153" i="14"/>
  <c r="E153" i="14"/>
  <c r="B154" i="14"/>
  <c r="C154" i="14"/>
  <c r="D154" i="14"/>
  <c r="E154" i="14"/>
  <c r="B155" i="14"/>
  <c r="C155" i="14"/>
  <c r="D155" i="14"/>
  <c r="E155" i="14"/>
  <c r="B434" i="14"/>
  <c r="C434" i="14"/>
  <c r="D434" i="14"/>
  <c r="E434" i="14"/>
  <c r="B435" i="14"/>
  <c r="C435" i="14"/>
  <c r="D435" i="14"/>
  <c r="E435" i="14"/>
  <c r="B436" i="14"/>
  <c r="C436" i="14"/>
  <c r="D436" i="14"/>
  <c r="E436" i="14"/>
  <c r="B437" i="14"/>
  <c r="C437" i="14"/>
  <c r="D437" i="14"/>
  <c r="E437" i="14"/>
  <c r="B438" i="14"/>
  <c r="C438" i="14"/>
  <c r="D438" i="14"/>
  <c r="E438" i="14"/>
  <c r="B439" i="14"/>
  <c r="C439" i="14"/>
  <c r="D439" i="14"/>
  <c r="E439" i="14"/>
  <c r="B440" i="14"/>
  <c r="C440" i="14"/>
  <c r="D440" i="14"/>
  <c r="E440" i="14"/>
  <c r="B441" i="14"/>
  <c r="C441" i="14"/>
  <c r="D441" i="14"/>
  <c r="E441" i="14"/>
  <c r="B442" i="14"/>
  <c r="C442" i="14"/>
  <c r="D442" i="14"/>
  <c r="E442" i="14"/>
  <c r="B443" i="14"/>
  <c r="C443" i="14"/>
  <c r="D443" i="14"/>
  <c r="E443" i="14"/>
  <c r="B444" i="14"/>
  <c r="C444" i="14"/>
  <c r="D444" i="14"/>
  <c r="E444" i="14"/>
  <c r="B445" i="14"/>
  <c r="C445" i="14"/>
  <c r="D445" i="14"/>
  <c r="E445" i="14"/>
  <c r="B446" i="14"/>
  <c r="C446" i="14"/>
  <c r="D446" i="14"/>
  <c r="E446" i="14"/>
  <c r="B447" i="14"/>
  <c r="C447" i="14"/>
  <c r="D447" i="14"/>
  <c r="E447" i="14"/>
  <c r="B448" i="14"/>
  <c r="C448" i="14"/>
  <c r="D448" i="14"/>
  <c r="E448" i="14"/>
  <c r="B449" i="14"/>
  <c r="C449" i="14"/>
  <c r="D449" i="14"/>
  <c r="E449" i="14"/>
  <c r="B450" i="14"/>
  <c r="C450" i="14"/>
  <c r="D450" i="14"/>
  <c r="E450" i="14"/>
  <c r="B451" i="14"/>
  <c r="C451" i="14"/>
  <c r="D451" i="14"/>
  <c r="E451" i="14"/>
  <c r="B452" i="14"/>
  <c r="C452" i="14"/>
  <c r="D452" i="14"/>
  <c r="E452" i="14"/>
  <c r="B453" i="14"/>
  <c r="C453" i="14"/>
  <c r="D453" i="14"/>
  <c r="E453" i="14"/>
  <c r="B454" i="14"/>
  <c r="C454" i="14"/>
  <c r="D454" i="14"/>
  <c r="E454" i="14"/>
  <c r="B455" i="14"/>
  <c r="C455" i="14"/>
  <c r="D455" i="14"/>
  <c r="E455" i="14"/>
  <c r="B456" i="14"/>
  <c r="C456" i="14"/>
  <c r="D456" i="14"/>
  <c r="E456" i="14"/>
  <c r="B457" i="14"/>
  <c r="C457" i="14"/>
  <c r="D457" i="14"/>
  <c r="E457" i="14"/>
  <c r="B458" i="14"/>
  <c r="C458" i="14"/>
  <c r="D458" i="14"/>
  <c r="E458" i="14"/>
  <c r="B459" i="14"/>
  <c r="C459" i="14"/>
  <c r="D459" i="14"/>
  <c r="E459" i="14"/>
  <c r="B460" i="14"/>
  <c r="C460" i="14"/>
  <c r="D460" i="14"/>
  <c r="E460" i="14"/>
  <c r="B461" i="14"/>
  <c r="C461" i="14"/>
  <c r="D461" i="14"/>
  <c r="E461" i="14"/>
  <c r="B462" i="14"/>
  <c r="C462" i="14"/>
  <c r="D462" i="14"/>
  <c r="E462" i="14"/>
  <c r="B463" i="14"/>
  <c r="C463" i="14"/>
  <c r="D463" i="14"/>
  <c r="E463" i="14"/>
  <c r="B464" i="14"/>
  <c r="C464" i="14"/>
  <c r="D464" i="14"/>
  <c r="E464" i="14"/>
  <c r="B465" i="14"/>
  <c r="C465" i="14"/>
  <c r="D465" i="14"/>
  <c r="E465" i="14"/>
  <c r="B466" i="14"/>
  <c r="C466" i="14"/>
  <c r="D466" i="14"/>
  <c r="E466" i="14"/>
  <c r="B467" i="14"/>
  <c r="C467" i="14"/>
  <c r="D467" i="14"/>
  <c r="E467" i="14"/>
  <c r="B103" i="14"/>
  <c r="C103" i="14"/>
  <c r="D103" i="14"/>
  <c r="E103" i="14"/>
  <c r="B104" i="14"/>
  <c r="C104" i="14"/>
  <c r="D104" i="14"/>
  <c r="E104" i="14"/>
  <c r="B242" i="14"/>
  <c r="C242" i="14"/>
  <c r="D242" i="14"/>
  <c r="E242" i="14"/>
  <c r="B243" i="14"/>
  <c r="C243" i="14"/>
  <c r="D243" i="14"/>
  <c r="E243" i="14"/>
  <c r="B409" i="14"/>
  <c r="C409" i="14"/>
  <c r="D409" i="14"/>
  <c r="E409" i="14"/>
  <c r="B410" i="14"/>
  <c r="C410" i="14"/>
  <c r="D410" i="14"/>
  <c r="E410" i="14"/>
  <c r="B411" i="14"/>
  <c r="C411" i="14"/>
  <c r="D411" i="14"/>
  <c r="E411" i="14"/>
  <c r="B412" i="14"/>
  <c r="C412" i="14"/>
  <c r="D412" i="14"/>
  <c r="E412" i="14"/>
  <c r="B413" i="14"/>
  <c r="C413" i="14"/>
  <c r="D413" i="14"/>
  <c r="E413" i="14"/>
  <c r="B414" i="14"/>
  <c r="C414" i="14"/>
  <c r="D414" i="14"/>
  <c r="E414" i="14"/>
  <c r="B109" i="14"/>
  <c r="C109" i="14"/>
  <c r="D109" i="14"/>
  <c r="E109" i="14"/>
  <c r="B468" i="14"/>
  <c r="C468" i="14"/>
  <c r="D468" i="14"/>
  <c r="E468" i="14"/>
  <c r="B122" i="14"/>
  <c r="C122" i="14"/>
  <c r="D122" i="14"/>
  <c r="E122" i="14"/>
  <c r="B123" i="14"/>
  <c r="C123" i="14"/>
  <c r="D123" i="14"/>
  <c r="E123" i="14"/>
  <c r="B195" i="14"/>
  <c r="C195" i="14"/>
  <c r="D195" i="14"/>
  <c r="E195" i="14"/>
  <c r="B196" i="14"/>
  <c r="C196" i="14"/>
  <c r="D196" i="14"/>
  <c r="E196" i="14"/>
  <c r="B197" i="14"/>
  <c r="C197" i="14"/>
  <c r="D197" i="14"/>
  <c r="E197" i="14"/>
  <c r="B198" i="14"/>
  <c r="C198" i="14"/>
  <c r="D198" i="14"/>
  <c r="E198" i="14"/>
  <c r="B199" i="14"/>
  <c r="C199" i="14"/>
  <c r="D199" i="14"/>
  <c r="E199" i="14"/>
  <c r="B200" i="14"/>
  <c r="C200" i="14"/>
  <c r="D200" i="14"/>
  <c r="E200" i="14"/>
  <c r="B201" i="14"/>
  <c r="C201" i="14"/>
  <c r="D201" i="14"/>
  <c r="E201" i="14"/>
  <c r="B202" i="14"/>
  <c r="C202" i="14"/>
  <c r="D202" i="14"/>
  <c r="E202" i="14"/>
  <c r="B203" i="14"/>
  <c r="C203" i="14"/>
  <c r="D203" i="14"/>
  <c r="E203" i="14"/>
  <c r="B204" i="14"/>
  <c r="C204" i="14"/>
  <c r="D204" i="14"/>
  <c r="E204" i="14"/>
  <c r="B205" i="14"/>
  <c r="C205" i="14"/>
  <c r="D205" i="14"/>
  <c r="E205" i="14"/>
  <c r="B206" i="14"/>
  <c r="C206" i="14"/>
  <c r="D206" i="14"/>
  <c r="E206" i="14"/>
  <c r="B207" i="14"/>
  <c r="C207" i="14"/>
  <c r="D207" i="14"/>
  <c r="E207" i="14"/>
  <c r="B208" i="14"/>
  <c r="C208" i="14"/>
  <c r="D208" i="14"/>
  <c r="E208" i="14"/>
  <c r="B209" i="14"/>
  <c r="C209" i="14"/>
  <c r="D209" i="14"/>
  <c r="E209" i="14"/>
  <c r="B210" i="14"/>
  <c r="C210" i="14"/>
  <c r="D210" i="14"/>
  <c r="E210" i="14"/>
  <c r="B211" i="14"/>
  <c r="C211" i="14"/>
  <c r="D211" i="14"/>
  <c r="E211" i="14"/>
  <c r="B212" i="14"/>
  <c r="C212" i="14"/>
  <c r="D212" i="14"/>
  <c r="E212" i="14"/>
  <c r="B213" i="14"/>
  <c r="C213" i="14"/>
  <c r="D213" i="14"/>
  <c r="E213" i="14"/>
  <c r="B214" i="14"/>
  <c r="C214" i="14"/>
  <c r="D214" i="14"/>
  <c r="E214" i="14"/>
  <c r="B80" i="14"/>
  <c r="C80" i="14"/>
  <c r="D80" i="14"/>
  <c r="E80" i="14"/>
  <c r="B81" i="14"/>
  <c r="C81" i="14"/>
  <c r="D81" i="14"/>
  <c r="E81" i="14"/>
  <c r="B82" i="14"/>
  <c r="C82" i="14"/>
  <c r="D82" i="14"/>
  <c r="E82" i="14"/>
  <c r="B83" i="14"/>
  <c r="C83" i="14"/>
  <c r="D83" i="14"/>
  <c r="E83" i="14"/>
  <c r="B84" i="14"/>
  <c r="C84" i="14"/>
  <c r="D84" i="14"/>
  <c r="E84" i="14"/>
  <c r="B85" i="14"/>
  <c r="C85" i="14"/>
  <c r="D85" i="14"/>
  <c r="E85" i="14"/>
  <c r="B86" i="14"/>
  <c r="C86" i="14"/>
  <c r="D86" i="14"/>
  <c r="E86" i="14"/>
  <c r="B87" i="14"/>
  <c r="C87" i="14"/>
  <c r="D87" i="14"/>
  <c r="E87" i="14"/>
  <c r="B88" i="14"/>
  <c r="C88" i="14"/>
  <c r="D88" i="14"/>
  <c r="E88" i="14"/>
  <c r="B89" i="14"/>
  <c r="C89" i="14"/>
  <c r="D89" i="14"/>
  <c r="E89" i="14"/>
  <c r="B90" i="14"/>
  <c r="C90" i="14"/>
  <c r="D90" i="14"/>
  <c r="E90" i="14"/>
  <c r="B91" i="14"/>
  <c r="C91" i="14"/>
  <c r="D91" i="14"/>
  <c r="E91" i="14"/>
  <c r="B92" i="14"/>
  <c r="C92" i="14"/>
  <c r="D92" i="14"/>
  <c r="E92" i="14"/>
  <c r="B93" i="14"/>
  <c r="C93" i="14"/>
  <c r="D93" i="14"/>
  <c r="E93" i="14"/>
  <c r="B54" i="14"/>
  <c r="C54" i="14"/>
  <c r="D54" i="14"/>
  <c r="E54" i="14"/>
  <c r="B55" i="14"/>
  <c r="C55" i="14"/>
  <c r="D55" i="14"/>
  <c r="E55" i="14"/>
  <c r="B56" i="14"/>
  <c r="C56" i="14"/>
  <c r="D56" i="14"/>
  <c r="E56" i="14"/>
  <c r="B57" i="14"/>
  <c r="C57" i="14"/>
  <c r="D57" i="14"/>
  <c r="E57" i="14"/>
  <c r="B58" i="14"/>
  <c r="C58" i="14"/>
  <c r="D58" i="14"/>
  <c r="E58" i="14"/>
  <c r="B59" i="14"/>
  <c r="C59" i="14"/>
  <c r="D59" i="14"/>
  <c r="E59" i="14"/>
  <c r="B60" i="14"/>
  <c r="C60" i="14"/>
  <c r="D60" i="14"/>
  <c r="E60" i="14"/>
  <c r="B113" i="14"/>
  <c r="C113" i="14"/>
  <c r="D113" i="14"/>
  <c r="E113" i="14"/>
  <c r="B114" i="14"/>
  <c r="C114" i="14"/>
  <c r="D114" i="14"/>
  <c r="E114" i="14"/>
  <c r="B115" i="14"/>
  <c r="C115" i="14"/>
  <c r="D115" i="14"/>
  <c r="E115" i="14"/>
  <c r="B116" i="14"/>
  <c r="C116" i="14"/>
  <c r="D116" i="14"/>
  <c r="E116" i="14"/>
  <c r="B117" i="14"/>
  <c r="C117" i="14"/>
  <c r="D117" i="14"/>
  <c r="E117" i="14"/>
  <c r="B118" i="14"/>
  <c r="C118" i="14"/>
  <c r="D118" i="14"/>
  <c r="E118" i="14"/>
  <c r="B129" i="14"/>
  <c r="C129" i="14"/>
  <c r="D129" i="14"/>
  <c r="E129" i="14"/>
  <c r="B130" i="14"/>
  <c r="C130" i="14"/>
  <c r="D130" i="14"/>
  <c r="E130" i="14"/>
  <c r="B131" i="14"/>
  <c r="C131" i="14"/>
  <c r="D131" i="14"/>
  <c r="E131" i="14"/>
  <c r="B132" i="14"/>
  <c r="C132" i="14"/>
  <c r="D132" i="14"/>
  <c r="E132" i="14"/>
  <c r="B133" i="14"/>
  <c r="C133" i="14"/>
  <c r="D133" i="14"/>
  <c r="E133" i="14"/>
  <c r="B134" i="14"/>
  <c r="C134" i="14"/>
  <c r="D134" i="14"/>
  <c r="E134" i="14"/>
  <c r="B177" i="14"/>
  <c r="C177" i="14"/>
  <c r="D177" i="14"/>
  <c r="E177" i="14"/>
  <c r="B178" i="14"/>
  <c r="C178" i="14"/>
  <c r="D178" i="14"/>
  <c r="E178" i="14"/>
  <c r="B179" i="14"/>
  <c r="C179" i="14"/>
  <c r="D179" i="14"/>
  <c r="E179" i="14"/>
  <c r="B180" i="14"/>
  <c r="C180" i="14"/>
  <c r="D180" i="14"/>
  <c r="E180" i="14"/>
  <c r="B215" i="14"/>
  <c r="C215" i="14"/>
  <c r="D215" i="14"/>
  <c r="E215" i="14"/>
  <c r="B216" i="14"/>
  <c r="C216" i="14"/>
  <c r="D216" i="14"/>
  <c r="E216" i="14"/>
  <c r="B217" i="14"/>
  <c r="C217" i="14"/>
  <c r="D217" i="14"/>
  <c r="E217" i="14"/>
  <c r="B218" i="14"/>
  <c r="C218" i="14"/>
  <c r="D218" i="14"/>
  <c r="E218" i="14"/>
  <c r="B221" i="14"/>
  <c r="C221" i="14"/>
  <c r="D221" i="14"/>
  <c r="E221" i="14"/>
  <c r="B222" i="14"/>
  <c r="C222" i="14"/>
  <c r="D222" i="14"/>
  <c r="E222" i="14"/>
  <c r="B223" i="14"/>
  <c r="C223" i="14"/>
  <c r="D223" i="14"/>
  <c r="E223" i="14"/>
  <c r="B224" i="14"/>
  <c r="C224" i="14"/>
  <c r="D224" i="14"/>
  <c r="E224" i="14"/>
  <c r="B227" i="14"/>
  <c r="C227" i="14"/>
  <c r="D227" i="14"/>
  <c r="E227" i="14"/>
  <c r="B228" i="14"/>
  <c r="C228" i="14"/>
  <c r="D228" i="14"/>
  <c r="E228" i="14"/>
  <c r="B229" i="14"/>
  <c r="C229" i="14"/>
  <c r="D229" i="14"/>
  <c r="E229" i="14"/>
  <c r="B230" i="14"/>
  <c r="C230" i="14"/>
  <c r="D230" i="14"/>
  <c r="E230" i="14"/>
  <c r="B280" i="14"/>
  <c r="C280" i="14"/>
  <c r="D280" i="14"/>
  <c r="E280" i="14"/>
  <c r="B281" i="14"/>
  <c r="C281" i="14"/>
  <c r="D281" i="14"/>
  <c r="E281" i="14"/>
  <c r="B282" i="14"/>
  <c r="C282" i="14"/>
  <c r="D282" i="14"/>
  <c r="E282" i="14"/>
  <c r="B283" i="14"/>
  <c r="C283" i="14"/>
  <c r="D283" i="14"/>
  <c r="E283" i="14"/>
  <c r="B284" i="14"/>
  <c r="C284" i="14"/>
  <c r="D284" i="14"/>
  <c r="E284" i="14"/>
  <c r="B285" i="14"/>
  <c r="C285" i="14"/>
  <c r="D285" i="14"/>
  <c r="E285" i="14"/>
  <c r="B286" i="14"/>
  <c r="C286" i="14"/>
  <c r="D286" i="14"/>
  <c r="E286" i="14"/>
  <c r="B287" i="14"/>
  <c r="C287" i="14"/>
  <c r="D287" i="14"/>
  <c r="E287" i="14"/>
  <c r="B288" i="14"/>
  <c r="C288" i="14"/>
  <c r="D288" i="14"/>
  <c r="E288" i="14"/>
  <c r="B289" i="14"/>
  <c r="C289" i="14"/>
  <c r="D289" i="14"/>
  <c r="E289" i="14"/>
  <c r="B290" i="14"/>
  <c r="C290" i="14"/>
  <c r="D290" i="14"/>
  <c r="E290" i="14"/>
  <c r="B291" i="14"/>
  <c r="C291" i="14"/>
  <c r="D291" i="14"/>
  <c r="E291" i="14"/>
  <c r="B292" i="14"/>
  <c r="C292" i="14"/>
  <c r="D292" i="14"/>
  <c r="E292" i="14"/>
  <c r="B293" i="14"/>
  <c r="C293" i="14"/>
  <c r="D293" i="14"/>
  <c r="E293" i="14"/>
  <c r="B294" i="14"/>
  <c r="C294" i="14"/>
  <c r="D294" i="14"/>
  <c r="E294" i="14"/>
  <c r="B295" i="14"/>
  <c r="C295" i="14"/>
  <c r="D295" i="14"/>
  <c r="E295" i="14"/>
  <c r="B296" i="14"/>
  <c r="C296" i="14"/>
  <c r="D296" i="14"/>
  <c r="E296" i="14"/>
  <c r="B297" i="14"/>
  <c r="C297" i="14"/>
  <c r="D297" i="14"/>
  <c r="E297" i="14"/>
  <c r="B298" i="14"/>
  <c r="C298" i="14"/>
  <c r="D298" i="14"/>
  <c r="E298" i="14"/>
  <c r="B299" i="14"/>
  <c r="C299" i="14"/>
  <c r="D299" i="14"/>
  <c r="E299" i="14"/>
  <c r="B300" i="14"/>
  <c r="C300" i="14"/>
  <c r="D300" i="14"/>
  <c r="E300" i="14"/>
  <c r="B301" i="14"/>
  <c r="C301" i="14"/>
  <c r="D301" i="14"/>
  <c r="E301" i="14"/>
  <c r="B302" i="14"/>
  <c r="C302" i="14"/>
  <c r="D302" i="14"/>
  <c r="E302" i="14"/>
  <c r="B303" i="14"/>
  <c r="C303" i="14"/>
  <c r="D303" i="14"/>
  <c r="E303" i="14"/>
  <c r="B304" i="14"/>
  <c r="C304" i="14"/>
  <c r="D304" i="14"/>
  <c r="E304" i="14"/>
  <c r="B305" i="14"/>
  <c r="C305" i="14"/>
  <c r="D305" i="14"/>
  <c r="E305" i="14"/>
  <c r="B306" i="14"/>
  <c r="C306" i="14"/>
  <c r="D306" i="14"/>
  <c r="E306" i="14"/>
  <c r="B307" i="14"/>
  <c r="C307" i="14"/>
  <c r="D307" i="14"/>
  <c r="E307" i="14"/>
  <c r="B308" i="14"/>
  <c r="C308" i="14"/>
  <c r="D308" i="14"/>
  <c r="E308" i="14"/>
  <c r="B309" i="14"/>
  <c r="C309" i="14"/>
  <c r="D309" i="14"/>
  <c r="E309" i="14"/>
  <c r="B310" i="14"/>
  <c r="C310" i="14"/>
  <c r="D310" i="14"/>
  <c r="E310" i="14"/>
  <c r="B311" i="14"/>
  <c r="C311" i="14"/>
  <c r="D311" i="14"/>
  <c r="E311" i="14"/>
  <c r="B312" i="14"/>
  <c r="C312" i="14"/>
  <c r="D312" i="14"/>
  <c r="E312" i="14"/>
  <c r="B313" i="14"/>
  <c r="C313" i="14"/>
  <c r="D313" i="14"/>
  <c r="E313" i="14"/>
  <c r="B342" i="14"/>
  <c r="C342" i="14"/>
  <c r="D342" i="14"/>
  <c r="E342" i="14"/>
  <c r="B343" i="14"/>
  <c r="C343" i="14"/>
  <c r="D343" i="14"/>
  <c r="E343" i="14"/>
  <c r="B344" i="14"/>
  <c r="C344" i="14"/>
  <c r="D344" i="14"/>
  <c r="E344" i="14"/>
  <c r="B345" i="14"/>
  <c r="C345" i="14"/>
  <c r="D345" i="14"/>
  <c r="E345" i="14"/>
  <c r="B393" i="14"/>
  <c r="C393" i="14"/>
  <c r="D393" i="14"/>
  <c r="E393" i="14"/>
  <c r="B394" i="14"/>
  <c r="C394" i="14"/>
  <c r="D394" i="14"/>
  <c r="E394" i="14"/>
  <c r="B395" i="14"/>
  <c r="C395" i="14"/>
  <c r="D395" i="14"/>
  <c r="E395" i="14"/>
  <c r="B396" i="14"/>
  <c r="C396" i="14"/>
  <c r="D396" i="14"/>
  <c r="E396" i="14"/>
  <c r="B397" i="14"/>
  <c r="C397" i="14"/>
  <c r="D397" i="14"/>
  <c r="E397" i="14"/>
  <c r="B398" i="14"/>
  <c r="C398" i="14"/>
  <c r="D398" i="14"/>
  <c r="E398" i="14"/>
  <c r="B399" i="14"/>
  <c r="C399" i="14"/>
  <c r="D399" i="14"/>
  <c r="E399" i="14"/>
  <c r="B400" i="14"/>
  <c r="C400" i="14"/>
  <c r="D400" i="14"/>
  <c r="E400" i="14"/>
  <c r="B389" i="14"/>
  <c r="C389" i="14"/>
  <c r="D389" i="14"/>
  <c r="E389" i="14"/>
  <c r="B390" i="14"/>
  <c r="C390" i="14"/>
  <c r="D390" i="14"/>
  <c r="E390" i="14"/>
  <c r="B391" i="14"/>
  <c r="C391" i="14"/>
  <c r="D391" i="14"/>
  <c r="E391" i="14"/>
  <c r="B392" i="14"/>
  <c r="C392" i="14"/>
  <c r="D392" i="14"/>
  <c r="E392" i="14"/>
  <c r="B422" i="14"/>
  <c r="C422" i="14"/>
  <c r="D422" i="14"/>
  <c r="E422" i="14"/>
  <c r="B423" i="14"/>
  <c r="C423" i="14"/>
  <c r="D423" i="14"/>
  <c r="E423" i="14"/>
  <c r="B191" i="14"/>
  <c r="C191" i="14"/>
  <c r="D191" i="14"/>
  <c r="E191" i="14"/>
  <c r="B192" i="14"/>
  <c r="C192" i="14"/>
  <c r="D192" i="14"/>
  <c r="E192" i="14"/>
  <c r="B193" i="14"/>
  <c r="C193" i="14"/>
  <c r="D193" i="14"/>
  <c r="E193" i="14"/>
  <c r="B194" i="14"/>
  <c r="C194" i="14"/>
  <c r="D194" i="14"/>
  <c r="E194" i="14"/>
  <c r="B337" i="14"/>
  <c r="C337" i="14"/>
  <c r="D337" i="14"/>
  <c r="E337" i="14"/>
  <c r="B338" i="14"/>
  <c r="C338" i="14"/>
  <c r="D338" i="14"/>
  <c r="E338" i="14"/>
  <c r="B339" i="14"/>
  <c r="C339" i="14"/>
  <c r="D339" i="14"/>
  <c r="E339" i="14"/>
  <c r="B356" i="14"/>
  <c r="C356" i="14"/>
  <c r="D356" i="14"/>
  <c r="E356" i="14"/>
  <c r="B357" i="14"/>
  <c r="C357" i="14"/>
  <c r="D357" i="14"/>
  <c r="E357" i="14"/>
  <c r="B358" i="14"/>
  <c r="C358" i="14"/>
  <c r="D358" i="14"/>
  <c r="E358" i="14"/>
  <c r="B359" i="14"/>
  <c r="C359" i="14"/>
  <c r="D359" i="14"/>
  <c r="E359" i="14"/>
  <c r="B360" i="14"/>
  <c r="C360" i="14"/>
  <c r="D360" i="14"/>
  <c r="E360" i="14"/>
  <c r="B361" i="14"/>
  <c r="C361" i="14"/>
  <c r="D361" i="14"/>
  <c r="E361" i="14"/>
  <c r="B407" i="14"/>
  <c r="C407" i="14"/>
  <c r="D407" i="14"/>
  <c r="E407" i="14"/>
  <c r="B408" i="14"/>
  <c r="C408" i="14"/>
  <c r="D408" i="14"/>
  <c r="E408" i="14"/>
  <c r="B10" i="14"/>
  <c r="C10" i="14"/>
  <c r="D10" i="14"/>
  <c r="E10" i="14"/>
  <c r="B11" i="14"/>
  <c r="C11" i="14"/>
  <c r="D11" i="14"/>
  <c r="E11" i="14"/>
  <c r="B12" i="14"/>
  <c r="C12" i="14"/>
  <c r="D12" i="14"/>
  <c r="E12" i="14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7" i="14"/>
  <c r="C17" i="14"/>
  <c r="D17" i="14"/>
  <c r="E17" i="14"/>
  <c r="B18" i="14"/>
  <c r="C18" i="14"/>
  <c r="D18" i="14"/>
  <c r="E18" i="14"/>
  <c r="B19" i="14"/>
  <c r="C19" i="14"/>
  <c r="D19" i="14"/>
  <c r="E19" i="14"/>
  <c r="B20" i="14"/>
  <c r="C20" i="14"/>
  <c r="D20" i="14"/>
  <c r="E20" i="14"/>
  <c r="B21" i="14"/>
  <c r="C21" i="14"/>
  <c r="D21" i="14"/>
  <c r="E21" i="14"/>
  <c r="B22" i="14"/>
  <c r="C22" i="14"/>
  <c r="D22" i="14"/>
  <c r="E22" i="14"/>
  <c r="B23" i="14"/>
  <c r="C23" i="14"/>
  <c r="D23" i="14"/>
  <c r="E23" i="14"/>
  <c r="B24" i="14"/>
  <c r="C24" i="14"/>
  <c r="D24" i="14"/>
  <c r="E24" i="14"/>
  <c r="B25" i="14"/>
  <c r="C25" i="14"/>
  <c r="D25" i="14"/>
  <c r="E25" i="14"/>
  <c r="B26" i="14"/>
  <c r="C26" i="14"/>
  <c r="D26" i="14"/>
  <c r="E26" i="14"/>
  <c r="B27" i="14"/>
  <c r="C27" i="14"/>
  <c r="D27" i="14"/>
  <c r="E27" i="14"/>
  <c r="B28" i="14"/>
  <c r="C28" i="14"/>
  <c r="D28" i="14"/>
  <c r="E28" i="14"/>
  <c r="B29" i="14"/>
  <c r="C29" i="14"/>
  <c r="D29" i="14"/>
  <c r="E29" i="14"/>
  <c r="B30" i="14"/>
  <c r="C30" i="14"/>
  <c r="D30" i="14"/>
  <c r="E30" i="14"/>
  <c r="B2" i="14"/>
  <c r="C2" i="14"/>
  <c r="D2" i="14"/>
  <c r="E2" i="14"/>
  <c r="B3" i="14"/>
  <c r="C3" i="14"/>
  <c r="D3" i="14"/>
  <c r="E3" i="14"/>
  <c r="B4" i="14"/>
  <c r="C4" i="14"/>
  <c r="D4" i="14"/>
  <c r="E4" i="14"/>
  <c r="B5" i="14"/>
  <c r="C5" i="14"/>
  <c r="D5" i="14"/>
  <c r="E5" i="14"/>
  <c r="B6" i="14"/>
  <c r="C6" i="14"/>
  <c r="D6" i="14"/>
  <c r="E6" i="14"/>
  <c r="B7" i="14"/>
  <c r="C7" i="14"/>
  <c r="D7" i="14"/>
  <c r="E7" i="14"/>
  <c r="B8" i="14"/>
  <c r="C8" i="14"/>
  <c r="D8" i="14"/>
  <c r="E8" i="14"/>
  <c r="B9" i="14"/>
  <c r="C9" i="14"/>
  <c r="D9" i="14"/>
  <c r="E9" i="14"/>
  <c r="B61" i="14"/>
  <c r="C61" i="14"/>
  <c r="D61" i="14"/>
  <c r="E61" i="14"/>
  <c r="B101" i="14"/>
  <c r="C101" i="14"/>
  <c r="D101" i="14"/>
  <c r="E101" i="14"/>
  <c r="B102" i="14"/>
  <c r="C102" i="14"/>
  <c r="D102" i="14"/>
  <c r="E102" i="14"/>
  <c r="B111" i="14"/>
  <c r="C111" i="14"/>
  <c r="D111" i="14"/>
  <c r="E111" i="14"/>
  <c r="B112" i="14"/>
  <c r="C112" i="14"/>
  <c r="D112" i="14"/>
  <c r="E112" i="14"/>
  <c r="B384" i="14"/>
  <c r="C384" i="14"/>
  <c r="D384" i="14"/>
  <c r="E384" i="14"/>
  <c r="B156" i="14"/>
  <c r="C156" i="14"/>
  <c r="D156" i="14"/>
  <c r="E156" i="14"/>
  <c r="B157" i="14"/>
  <c r="C157" i="14"/>
  <c r="D157" i="14"/>
  <c r="E157" i="14"/>
  <c r="B346" i="14"/>
  <c r="C346" i="14"/>
  <c r="D346" i="14"/>
  <c r="E346" i="14"/>
  <c r="B347" i="14"/>
  <c r="C347" i="14"/>
  <c r="D347" i="14"/>
  <c r="E347" i="14"/>
  <c r="B348" i="14"/>
  <c r="C348" i="14"/>
  <c r="D348" i="14"/>
  <c r="E348" i="14"/>
  <c r="B349" i="14"/>
  <c r="C349" i="14"/>
  <c r="D349" i="14"/>
  <c r="E349" i="14"/>
  <c r="B350" i="14"/>
  <c r="C350" i="14"/>
  <c r="D350" i="14"/>
  <c r="E350" i="14"/>
  <c r="B351" i="14"/>
  <c r="C351" i="14"/>
  <c r="D351" i="14"/>
  <c r="E351" i="14"/>
  <c r="B31" i="14"/>
  <c r="C31" i="14"/>
  <c r="D31" i="14"/>
  <c r="E31" i="14"/>
  <c r="B32" i="14"/>
  <c r="C32" i="14"/>
  <c r="D32" i="14"/>
  <c r="E32" i="14"/>
  <c r="B33" i="14"/>
  <c r="C33" i="14"/>
  <c r="D33" i="14"/>
  <c r="E33" i="14"/>
  <c r="B34" i="14"/>
  <c r="C34" i="14"/>
  <c r="D34" i="14"/>
  <c r="E34" i="14"/>
  <c r="B35" i="14"/>
  <c r="C35" i="14"/>
  <c r="D35" i="14"/>
  <c r="E35" i="14"/>
  <c r="B36" i="14"/>
  <c r="C36" i="14"/>
  <c r="D36" i="14"/>
  <c r="E36" i="14"/>
  <c r="B37" i="14"/>
  <c r="C37" i="14"/>
  <c r="D37" i="14"/>
  <c r="E37" i="14"/>
  <c r="B38" i="14"/>
  <c r="C38" i="14"/>
  <c r="D38" i="14"/>
  <c r="E38" i="14"/>
  <c r="B39" i="14"/>
  <c r="C39" i="14"/>
  <c r="D39" i="14"/>
  <c r="E39" i="14"/>
  <c r="B40" i="14"/>
  <c r="C40" i="14"/>
  <c r="D40" i="14"/>
  <c r="E40" i="14"/>
  <c r="B41" i="14"/>
  <c r="C41" i="14"/>
  <c r="D41" i="14"/>
  <c r="E41" i="14"/>
  <c r="B42" i="14"/>
  <c r="C42" i="14"/>
  <c r="D42" i="14"/>
  <c r="E42" i="14"/>
  <c r="B43" i="14"/>
  <c r="C43" i="14"/>
  <c r="D43" i="14"/>
  <c r="E43" i="14"/>
  <c r="B44" i="14"/>
  <c r="C44" i="14"/>
  <c r="D44" i="14"/>
  <c r="E44" i="14"/>
  <c r="B45" i="14"/>
  <c r="C45" i="14"/>
  <c r="D45" i="14"/>
  <c r="E45" i="14"/>
  <c r="B46" i="14"/>
  <c r="C46" i="14"/>
  <c r="D46" i="14"/>
  <c r="E46" i="14"/>
  <c r="B47" i="14"/>
  <c r="C47" i="14"/>
  <c r="D47" i="14"/>
  <c r="E47" i="14"/>
  <c r="B48" i="14"/>
  <c r="C48" i="14"/>
  <c r="D48" i="14"/>
  <c r="E48" i="14"/>
  <c r="B385" i="14"/>
  <c r="C385" i="14"/>
  <c r="D385" i="14"/>
  <c r="E385" i="14"/>
  <c r="B386" i="14"/>
  <c r="C386" i="14"/>
  <c r="D386" i="14"/>
  <c r="E386" i="14"/>
  <c r="B387" i="14"/>
  <c r="C387" i="14"/>
  <c r="D387" i="14"/>
  <c r="E387" i="14"/>
  <c r="B388" i="14"/>
  <c r="C388" i="14"/>
  <c r="D388" i="14"/>
  <c r="E388" i="14"/>
  <c r="B110" i="14"/>
  <c r="C110" i="14"/>
  <c r="D110" i="14"/>
  <c r="E110" i="14"/>
  <c r="B419" i="14"/>
  <c r="C419" i="14"/>
  <c r="D419" i="14"/>
  <c r="E419" i="14"/>
  <c r="B49" i="14"/>
  <c r="C49" i="14"/>
  <c r="D49" i="14"/>
  <c r="E49" i="14"/>
  <c r="B158" i="14"/>
  <c r="C158" i="14"/>
  <c r="D158" i="14"/>
  <c r="E158" i="14"/>
  <c r="B159" i="14"/>
  <c r="C159" i="14"/>
  <c r="D159" i="14"/>
  <c r="E159" i="14"/>
  <c r="B160" i="14"/>
  <c r="C160" i="14"/>
  <c r="D160" i="14"/>
  <c r="E160" i="14"/>
  <c r="B161" i="14"/>
  <c r="C161" i="14"/>
  <c r="D161" i="14"/>
  <c r="E161" i="14"/>
  <c r="B162" i="14"/>
  <c r="C162" i="14"/>
  <c r="D162" i="14"/>
  <c r="E162" i="14"/>
  <c r="B163" i="14"/>
  <c r="C163" i="14"/>
  <c r="D163" i="14"/>
  <c r="E163" i="14"/>
  <c r="B164" i="14"/>
  <c r="C164" i="14"/>
  <c r="D164" i="14"/>
  <c r="E164" i="14"/>
  <c r="B165" i="14"/>
  <c r="C165" i="14"/>
  <c r="D165" i="14"/>
  <c r="E165" i="14"/>
  <c r="B314" i="14"/>
  <c r="C314" i="14"/>
  <c r="D314" i="14"/>
  <c r="E314" i="14"/>
  <c r="B315" i="14"/>
  <c r="C315" i="14"/>
  <c r="D315" i="14"/>
  <c r="E315" i="14"/>
  <c r="B316" i="14"/>
  <c r="C316" i="14"/>
  <c r="D316" i="14"/>
  <c r="E316" i="14"/>
  <c r="B317" i="14"/>
  <c r="C317" i="14"/>
  <c r="D317" i="14"/>
  <c r="E317" i="14"/>
  <c r="B271" i="14"/>
  <c r="C271" i="14"/>
  <c r="D271" i="14"/>
  <c r="E271" i="14"/>
  <c r="B272" i="14"/>
  <c r="C272" i="14"/>
  <c r="D272" i="14"/>
  <c r="E272" i="14"/>
  <c r="B273" i="14"/>
  <c r="C273" i="14"/>
  <c r="D273" i="14"/>
  <c r="E273" i="14"/>
  <c r="B274" i="14"/>
  <c r="C274" i="14"/>
  <c r="D274" i="14"/>
  <c r="E274" i="14"/>
  <c r="B275" i="14"/>
  <c r="C275" i="14"/>
  <c r="D275" i="14"/>
  <c r="E275" i="14"/>
  <c r="E62" i="14"/>
  <c r="D62" i="14"/>
  <c r="C62" i="14"/>
  <c r="B62" i="14"/>
  <c r="I67" i="4"/>
  <c r="I68" i="4"/>
  <c r="I69" i="4"/>
  <c r="I70" i="4"/>
  <c r="I71" i="4"/>
  <c r="I72" i="4"/>
  <c r="I73" i="4"/>
  <c r="I74" i="4"/>
  <c r="I75" i="4"/>
  <c r="I76" i="4"/>
  <c r="I7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E2" i="4"/>
  <c r="D2" i="4"/>
  <c r="C2" i="4"/>
  <c r="B2" i="4"/>
  <c r="B3" i="9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E49" i="9"/>
  <c r="B50" i="9"/>
  <c r="C50" i="9"/>
  <c r="D50" i="9"/>
  <c r="E50" i="9"/>
  <c r="B51" i="9"/>
  <c r="C51" i="9"/>
  <c r="D51" i="9"/>
  <c r="E51" i="9"/>
  <c r="B52" i="9"/>
  <c r="C52" i="9"/>
  <c r="D52" i="9"/>
  <c r="E52" i="9"/>
  <c r="B53" i="9"/>
  <c r="C53" i="9"/>
  <c r="D53" i="9"/>
  <c r="E53" i="9"/>
  <c r="B54" i="9"/>
  <c r="C54" i="9"/>
  <c r="D54" i="9"/>
  <c r="E54" i="9"/>
  <c r="B55" i="9"/>
  <c r="C55" i="9"/>
  <c r="D55" i="9"/>
  <c r="E55" i="9"/>
  <c r="B56" i="9"/>
  <c r="C56" i="9"/>
  <c r="D56" i="9"/>
  <c r="E56" i="9"/>
  <c r="B57" i="9"/>
  <c r="C57" i="9"/>
  <c r="D57" i="9"/>
  <c r="E57" i="9"/>
  <c r="B58" i="9"/>
  <c r="C58" i="9"/>
  <c r="D58" i="9"/>
  <c r="E58" i="9"/>
  <c r="B59" i="9"/>
  <c r="C59" i="9"/>
  <c r="D59" i="9"/>
  <c r="E59" i="9"/>
  <c r="B60" i="9"/>
  <c r="C60" i="9"/>
  <c r="D60" i="9"/>
  <c r="E60" i="9"/>
  <c r="B61" i="9"/>
  <c r="C61" i="9"/>
  <c r="D61" i="9"/>
  <c r="E61" i="9"/>
  <c r="B62" i="9"/>
  <c r="C62" i="9"/>
  <c r="D62" i="9"/>
  <c r="E62" i="9"/>
  <c r="B63" i="9"/>
  <c r="C63" i="9"/>
  <c r="D63" i="9"/>
  <c r="E63" i="9"/>
  <c r="B64" i="9"/>
  <c r="C64" i="9"/>
  <c r="D64" i="9"/>
  <c r="E64" i="9"/>
  <c r="B65" i="9"/>
  <c r="C65" i="9"/>
  <c r="D65" i="9"/>
  <c r="E65" i="9"/>
  <c r="B66" i="9"/>
  <c r="C66" i="9"/>
  <c r="D66" i="9"/>
  <c r="E66" i="9"/>
  <c r="B67" i="9"/>
  <c r="C67" i="9"/>
  <c r="D67" i="9"/>
  <c r="E67" i="9"/>
  <c r="B68" i="9"/>
  <c r="C68" i="9"/>
  <c r="D68" i="9"/>
  <c r="E68" i="9"/>
  <c r="B69" i="9"/>
  <c r="C69" i="9"/>
  <c r="D69" i="9"/>
  <c r="E69" i="9"/>
  <c r="B70" i="9"/>
  <c r="C70" i="9"/>
  <c r="D70" i="9"/>
  <c r="E70" i="9"/>
  <c r="B71" i="9"/>
  <c r="C71" i="9"/>
  <c r="D71" i="9"/>
  <c r="E71" i="9"/>
  <c r="B72" i="9"/>
  <c r="C72" i="9"/>
  <c r="D72" i="9"/>
  <c r="E72" i="9"/>
  <c r="B73" i="9"/>
  <c r="C73" i="9"/>
  <c r="D73" i="9"/>
  <c r="E73" i="9"/>
  <c r="B74" i="9"/>
  <c r="C74" i="9"/>
  <c r="D74" i="9"/>
  <c r="E74" i="9"/>
  <c r="B75" i="9"/>
  <c r="C75" i="9"/>
  <c r="D75" i="9"/>
  <c r="E75" i="9"/>
  <c r="B76" i="9"/>
  <c r="C76" i="9"/>
  <c r="D76" i="9"/>
  <c r="E76" i="9"/>
  <c r="B77" i="9"/>
  <c r="C77" i="9"/>
  <c r="D77" i="9"/>
  <c r="E77" i="9"/>
  <c r="B78" i="9"/>
  <c r="C78" i="9"/>
  <c r="D78" i="9"/>
  <c r="E78" i="9"/>
  <c r="B79" i="9"/>
  <c r="C79" i="9"/>
  <c r="D79" i="9"/>
  <c r="E79" i="9"/>
  <c r="B80" i="9"/>
  <c r="C80" i="9"/>
  <c r="D80" i="9"/>
  <c r="E80" i="9"/>
  <c r="B81" i="9"/>
  <c r="C81" i="9"/>
  <c r="D81" i="9"/>
  <c r="E81" i="9"/>
  <c r="B82" i="9"/>
  <c r="C82" i="9"/>
  <c r="D82" i="9"/>
  <c r="E82" i="9"/>
  <c r="B83" i="9"/>
  <c r="C83" i="9"/>
  <c r="D83" i="9"/>
  <c r="E83" i="9"/>
  <c r="B84" i="9"/>
  <c r="C84" i="9"/>
  <c r="D84" i="9"/>
  <c r="E84" i="9"/>
  <c r="B85" i="9"/>
  <c r="C85" i="9"/>
  <c r="D85" i="9"/>
  <c r="E85" i="9"/>
  <c r="B86" i="9"/>
  <c r="C86" i="9"/>
  <c r="D86" i="9"/>
  <c r="E86" i="9"/>
  <c r="B87" i="9"/>
  <c r="C87" i="9"/>
  <c r="D87" i="9"/>
  <c r="E87" i="9"/>
  <c r="B88" i="9"/>
  <c r="C88" i="9"/>
  <c r="D88" i="9"/>
  <c r="E88" i="9"/>
  <c r="B89" i="9"/>
  <c r="C89" i="9"/>
  <c r="D89" i="9"/>
  <c r="E89" i="9"/>
  <c r="B90" i="9"/>
  <c r="C90" i="9"/>
  <c r="D90" i="9"/>
  <c r="E90" i="9"/>
  <c r="B91" i="9"/>
  <c r="C91" i="9"/>
  <c r="D91" i="9"/>
  <c r="E91" i="9"/>
  <c r="B92" i="9"/>
  <c r="C92" i="9"/>
  <c r="D92" i="9"/>
  <c r="E92" i="9"/>
  <c r="B93" i="9"/>
  <c r="C93" i="9"/>
  <c r="D93" i="9"/>
  <c r="E93" i="9"/>
  <c r="B94" i="9"/>
  <c r="C94" i="9"/>
  <c r="D94" i="9"/>
  <c r="E94" i="9"/>
  <c r="B95" i="9"/>
  <c r="C95" i="9"/>
  <c r="D95" i="9"/>
  <c r="E95" i="9"/>
  <c r="B96" i="9"/>
  <c r="C96" i="9"/>
  <c r="D96" i="9"/>
  <c r="E96" i="9"/>
  <c r="B97" i="9"/>
  <c r="C97" i="9"/>
  <c r="D97" i="9"/>
  <c r="E97" i="9"/>
  <c r="B98" i="9"/>
  <c r="C98" i="9"/>
  <c r="D98" i="9"/>
  <c r="E98" i="9"/>
  <c r="B99" i="9"/>
  <c r="C99" i="9"/>
  <c r="D99" i="9"/>
  <c r="E99" i="9"/>
  <c r="B100" i="9"/>
  <c r="C100" i="9"/>
  <c r="D100" i="9"/>
  <c r="E100" i="9"/>
  <c r="B101" i="9"/>
  <c r="C101" i="9"/>
  <c r="D101" i="9"/>
  <c r="E101" i="9"/>
  <c r="B102" i="9"/>
  <c r="C102" i="9"/>
  <c r="D102" i="9"/>
  <c r="E102" i="9"/>
  <c r="B103" i="9"/>
  <c r="C103" i="9"/>
  <c r="D103" i="9"/>
  <c r="E103" i="9"/>
  <c r="B104" i="9"/>
  <c r="C104" i="9"/>
  <c r="D104" i="9"/>
  <c r="E104" i="9"/>
  <c r="B105" i="9"/>
  <c r="C105" i="9"/>
  <c r="D105" i="9"/>
  <c r="E105" i="9"/>
  <c r="B106" i="9"/>
  <c r="C106" i="9"/>
  <c r="D106" i="9"/>
  <c r="E106" i="9"/>
  <c r="B107" i="9"/>
  <c r="C107" i="9"/>
  <c r="D107" i="9"/>
  <c r="E107" i="9"/>
  <c r="B108" i="9"/>
  <c r="C108" i="9"/>
  <c r="D108" i="9"/>
  <c r="E108" i="9"/>
  <c r="B109" i="9"/>
  <c r="C109" i="9"/>
  <c r="D109" i="9"/>
  <c r="E109" i="9"/>
  <c r="B110" i="9"/>
  <c r="C110" i="9"/>
  <c r="D110" i="9"/>
  <c r="E110" i="9"/>
  <c r="B111" i="9"/>
  <c r="C111" i="9"/>
  <c r="D111" i="9"/>
  <c r="E111" i="9"/>
  <c r="B112" i="9"/>
  <c r="C112" i="9"/>
  <c r="D112" i="9"/>
  <c r="E112" i="9"/>
  <c r="B113" i="9"/>
  <c r="C113" i="9"/>
  <c r="D113" i="9"/>
  <c r="E113" i="9"/>
  <c r="B114" i="9"/>
  <c r="C114" i="9"/>
  <c r="D114" i="9"/>
  <c r="E114" i="9"/>
  <c r="B115" i="9"/>
  <c r="C115" i="9"/>
  <c r="D115" i="9"/>
  <c r="E115" i="9"/>
  <c r="B116" i="9"/>
  <c r="C116" i="9"/>
  <c r="D116" i="9"/>
  <c r="E116" i="9"/>
  <c r="B117" i="9"/>
  <c r="C117" i="9"/>
  <c r="D117" i="9"/>
  <c r="E117" i="9"/>
  <c r="B118" i="9"/>
  <c r="C118" i="9"/>
  <c r="D118" i="9"/>
  <c r="E118" i="9"/>
  <c r="B119" i="9"/>
  <c r="C119" i="9"/>
  <c r="D119" i="9"/>
  <c r="E119" i="9"/>
  <c r="B120" i="9"/>
  <c r="C120" i="9"/>
  <c r="D120" i="9"/>
  <c r="E120" i="9"/>
  <c r="B121" i="9"/>
  <c r="C121" i="9"/>
  <c r="D121" i="9"/>
  <c r="E121" i="9"/>
  <c r="B122" i="9"/>
  <c r="C122" i="9"/>
  <c r="D122" i="9"/>
  <c r="E122" i="9"/>
  <c r="B123" i="9"/>
  <c r="C123" i="9"/>
  <c r="D123" i="9"/>
  <c r="E123" i="9"/>
  <c r="B124" i="9"/>
  <c r="C124" i="9"/>
  <c r="D124" i="9"/>
  <c r="E124" i="9"/>
  <c r="B125" i="9"/>
  <c r="C125" i="9"/>
  <c r="D125" i="9"/>
  <c r="E125" i="9"/>
  <c r="B126" i="9"/>
  <c r="C126" i="9"/>
  <c r="D126" i="9"/>
  <c r="E126" i="9"/>
  <c r="B127" i="9"/>
  <c r="C127" i="9"/>
  <c r="D127" i="9"/>
  <c r="E127" i="9"/>
  <c r="B128" i="9"/>
  <c r="C128" i="9"/>
  <c r="D128" i="9"/>
  <c r="E128" i="9"/>
  <c r="B129" i="9"/>
  <c r="C129" i="9"/>
  <c r="D129" i="9"/>
  <c r="E129" i="9"/>
  <c r="B130" i="9"/>
  <c r="C130" i="9"/>
  <c r="D130" i="9"/>
  <c r="E130" i="9"/>
  <c r="B131" i="9"/>
  <c r="C131" i="9"/>
  <c r="D131" i="9"/>
  <c r="E131" i="9"/>
  <c r="B132" i="9"/>
  <c r="C132" i="9"/>
  <c r="D132" i="9"/>
  <c r="E132" i="9"/>
  <c r="B133" i="9"/>
  <c r="C133" i="9"/>
  <c r="D133" i="9"/>
  <c r="E133" i="9"/>
  <c r="B134" i="9"/>
  <c r="C134" i="9"/>
  <c r="D134" i="9"/>
  <c r="E134" i="9"/>
  <c r="B135" i="9"/>
  <c r="C135" i="9"/>
  <c r="D135" i="9"/>
  <c r="E135" i="9"/>
  <c r="B136" i="9"/>
  <c r="C136" i="9"/>
  <c r="D136" i="9"/>
  <c r="E136" i="9"/>
  <c r="B137" i="9"/>
  <c r="C137" i="9"/>
  <c r="D137" i="9"/>
  <c r="E137" i="9"/>
  <c r="B138" i="9"/>
  <c r="C138" i="9"/>
  <c r="D138" i="9"/>
  <c r="E138" i="9"/>
  <c r="B139" i="9"/>
  <c r="C139" i="9"/>
  <c r="D139" i="9"/>
  <c r="E139" i="9"/>
  <c r="B140" i="9"/>
  <c r="C140" i="9"/>
  <c r="D140" i="9"/>
  <c r="E140" i="9"/>
  <c r="B141" i="9"/>
  <c r="C141" i="9"/>
  <c r="D141" i="9"/>
  <c r="E141" i="9"/>
  <c r="B142" i="9"/>
  <c r="C142" i="9"/>
  <c r="D142" i="9"/>
  <c r="E142" i="9"/>
  <c r="B143" i="9"/>
  <c r="C143" i="9"/>
  <c r="D143" i="9"/>
  <c r="E143" i="9"/>
  <c r="B144" i="9"/>
  <c r="C144" i="9"/>
  <c r="D144" i="9"/>
  <c r="E144" i="9"/>
  <c r="B145" i="9"/>
  <c r="C145" i="9"/>
  <c r="D145" i="9"/>
  <c r="E145" i="9"/>
  <c r="B146" i="9"/>
  <c r="C146" i="9"/>
  <c r="D146" i="9"/>
  <c r="E146" i="9"/>
  <c r="B147" i="9"/>
  <c r="C147" i="9"/>
  <c r="D147" i="9"/>
  <c r="E147" i="9"/>
  <c r="B148" i="9"/>
  <c r="C148" i="9"/>
  <c r="D148" i="9"/>
  <c r="E148" i="9"/>
  <c r="B149" i="9"/>
  <c r="C149" i="9"/>
  <c r="D149" i="9"/>
  <c r="E149" i="9"/>
  <c r="B150" i="9"/>
  <c r="C150" i="9"/>
  <c r="D150" i="9"/>
  <c r="E150" i="9"/>
  <c r="B151" i="9"/>
  <c r="C151" i="9"/>
  <c r="D151" i="9"/>
  <c r="E151" i="9"/>
  <c r="B152" i="9"/>
  <c r="C152" i="9"/>
  <c r="D152" i="9"/>
  <c r="E152" i="9"/>
  <c r="B153" i="9"/>
  <c r="C153" i="9"/>
  <c r="D153" i="9"/>
  <c r="E153" i="9"/>
  <c r="B154" i="9"/>
  <c r="C154" i="9"/>
  <c r="D154" i="9"/>
  <c r="E154" i="9"/>
  <c r="B155" i="9"/>
  <c r="C155" i="9"/>
  <c r="D155" i="9"/>
  <c r="E155" i="9"/>
  <c r="D2" i="9"/>
  <c r="C2" i="9"/>
  <c r="B2" i="9"/>
  <c r="G150" i="9" l="1"/>
  <c r="G148" i="9" l="1"/>
  <c r="G147" i="9"/>
  <c r="G144" i="9"/>
  <c r="G143" i="9"/>
  <c r="G140" i="9"/>
  <c r="G139" i="9"/>
  <c r="K156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74" i="1"/>
  <c r="K73" i="1"/>
  <c r="K72" i="1"/>
  <c r="K71" i="1"/>
  <c r="K70" i="1"/>
  <c r="K69" i="1"/>
  <c r="K80" i="1"/>
  <c r="K79" i="1"/>
  <c r="K78" i="1"/>
  <c r="K77" i="1"/>
  <c r="K76" i="1"/>
  <c r="K75" i="1"/>
  <c r="K271" i="1"/>
  <c r="K331" i="1"/>
  <c r="K322" i="1"/>
  <c r="K320" i="1"/>
  <c r="K64" i="1"/>
  <c r="K65" i="1"/>
  <c r="K66" i="1"/>
  <c r="K67" i="1"/>
  <c r="K68" i="1"/>
  <c r="K125" i="1"/>
  <c r="K126" i="1"/>
  <c r="K127" i="1"/>
  <c r="K128" i="1"/>
  <c r="K129" i="1"/>
  <c r="K136" i="1"/>
  <c r="K170" i="1"/>
  <c r="K171" i="1"/>
  <c r="K172" i="1"/>
  <c r="K173" i="1"/>
  <c r="K167" i="1"/>
  <c r="K168" i="1"/>
  <c r="K169" i="1"/>
  <c r="K232" i="1"/>
  <c r="K233" i="1"/>
  <c r="K319" i="1"/>
  <c r="K324" i="1"/>
  <c r="K325" i="1"/>
  <c r="K326" i="1"/>
  <c r="K327" i="1"/>
  <c r="K328" i="1"/>
  <c r="K329" i="1"/>
  <c r="K330" i="1"/>
  <c r="K332" i="1"/>
  <c r="K333" i="1"/>
  <c r="K335" i="1"/>
  <c r="K337" i="1"/>
  <c r="K341" i="1"/>
  <c r="K342" i="1"/>
  <c r="K63" i="1"/>
</calcChain>
</file>

<file path=xl/comments1.xml><?xml version="1.0" encoding="utf-8"?>
<comments xmlns="http://schemas.openxmlformats.org/spreadsheetml/2006/main">
  <authors>
    <author>Sebastian Frechen</author>
  </authors>
  <commentList>
    <comment ref="J136" authorId="0">
      <text>
        <r>
          <rPr>
            <b/>
            <sz val="9"/>
            <color indexed="81"/>
            <rFont val="Tahoma"/>
            <family val="2"/>
          </rPr>
          <t>Sebastian Frechen:</t>
        </r>
        <r>
          <rPr>
            <sz val="9"/>
            <color indexed="81"/>
            <rFont val="Tahoma"/>
            <family val="2"/>
          </rPr>
          <t xml:space="preserve">
Specific dosing table in table 1
</t>
        </r>
      </text>
    </comment>
    <comment ref="AA319" authorId="0">
      <text>
        <r>
          <rPr>
            <b/>
            <sz val="9"/>
            <color indexed="81"/>
            <rFont val="Tahoma"/>
            <family val="2"/>
          </rPr>
          <t>Sebastian Frechen:</t>
        </r>
        <r>
          <rPr>
            <sz val="9"/>
            <color indexed="81"/>
            <rFont val="Tahoma"/>
            <family val="2"/>
          </rPr>
          <t xml:space="preserve">
Specific table is given</t>
        </r>
      </text>
    </comment>
    <comment ref="AA328" authorId="0">
      <text>
        <r>
          <rPr>
            <b/>
            <sz val="9"/>
            <color indexed="81"/>
            <rFont val="Tahoma"/>
            <family val="2"/>
          </rPr>
          <t>Sebastian Frechen:</t>
        </r>
        <r>
          <rPr>
            <sz val="9"/>
            <color indexed="81"/>
            <rFont val="Tahoma"/>
            <family val="2"/>
          </rPr>
          <t xml:space="preserve">
Specific table is given</t>
        </r>
      </text>
    </comment>
    <comment ref="AA337" authorId="0">
      <text>
        <r>
          <rPr>
            <b/>
            <sz val="9"/>
            <color indexed="81"/>
            <rFont val="Tahoma"/>
            <family val="2"/>
          </rPr>
          <t>Sebastian Frechen:</t>
        </r>
        <r>
          <rPr>
            <sz val="9"/>
            <color indexed="81"/>
            <rFont val="Tahoma"/>
            <family val="2"/>
          </rPr>
          <t xml:space="preserve">
Specific table is given.</t>
        </r>
      </text>
    </comment>
  </commentList>
</comments>
</file>

<file path=xl/comments2.xml><?xml version="1.0" encoding="utf-8"?>
<comments xmlns="http://schemas.openxmlformats.org/spreadsheetml/2006/main">
  <authors>
    <author>Sebastian Frechen</author>
  </authors>
  <commentList>
    <comment ref="X134" authorId="0">
      <text>
        <r>
          <rPr>
            <b/>
            <sz val="9"/>
            <color indexed="81"/>
            <rFont val="Tahoma"/>
            <family val="2"/>
          </rPr>
          <t>Sebastian Frechen:</t>
        </r>
        <r>
          <rPr>
            <sz val="9"/>
            <color indexed="81"/>
            <rFont val="Tahoma"/>
            <family val="2"/>
          </rPr>
          <t xml:space="preserve">
Specific dosing table in table 1
</t>
        </r>
      </text>
    </comment>
  </commentList>
</comments>
</file>

<file path=xl/sharedStrings.xml><?xml version="1.0" encoding="utf-8"?>
<sst xmlns="http://schemas.openxmlformats.org/spreadsheetml/2006/main" count="18990" uniqueCount="1115">
  <si>
    <t>PK properties</t>
  </si>
  <si>
    <t>DOSING REGIMEN</t>
  </si>
  <si>
    <t>Details on administration/formulation</t>
  </si>
  <si>
    <t>Food</t>
  </si>
  <si>
    <t>Total</t>
  </si>
  <si>
    <t>Gender</t>
  </si>
  <si>
    <t xml:space="preserve">Age </t>
  </si>
  <si>
    <t>Weight [kg]</t>
  </si>
  <si>
    <t xml:space="preserve">Height </t>
  </si>
  <si>
    <t xml:space="preserve">BMI </t>
  </si>
  <si>
    <t xml:space="preserve">BSA </t>
  </si>
  <si>
    <t>ID</t>
  </si>
  <si>
    <t>Study</t>
  </si>
  <si>
    <t>Grouping</t>
  </si>
  <si>
    <t>Compound/Analyte</t>
  </si>
  <si>
    <t>Compartment</t>
  </si>
  <si>
    <t>Data type</t>
  </si>
  <si>
    <t>Reference</t>
  </si>
  <si>
    <t>Comment PK</t>
  </si>
  <si>
    <t>Dose</t>
  </si>
  <si>
    <t>Dose free API</t>
  </si>
  <si>
    <t>Dose Unit</t>
  </si>
  <si>
    <t>Route</t>
  </si>
  <si>
    <t>Times of Administration</t>
  </si>
  <si>
    <t>Times Unit</t>
  </si>
  <si>
    <t>Comment Regimen</t>
  </si>
  <si>
    <t>Administered form</t>
  </si>
  <si>
    <t>Formulation type</t>
  </si>
  <si>
    <t>Infusion duration [min]</t>
  </si>
  <si>
    <t>Water volume ingested for drug intake [mL]</t>
  </si>
  <si>
    <t>Fasted/Fed state</t>
  </si>
  <si>
    <t>Duration of fasting before drug administration [h]</t>
  </si>
  <si>
    <t>Duration of fasting after drug administration [h]</t>
  </si>
  <si>
    <t>Comment on food intake</t>
  </si>
  <si>
    <t>N</t>
  </si>
  <si>
    <t>N female</t>
  </si>
  <si>
    <t>Avg</t>
  </si>
  <si>
    <t>AvgUnit</t>
  </si>
  <si>
    <t>AvgType</t>
  </si>
  <si>
    <t>Var</t>
  </si>
  <si>
    <t>VarUnit</t>
  </si>
  <si>
    <t>VarType</t>
  </si>
  <si>
    <t>Min</t>
  </si>
  <si>
    <t>Max</t>
  </si>
  <si>
    <t>Ethnicity or country</t>
  </si>
  <si>
    <t>Comment Population</t>
  </si>
  <si>
    <t>Barbhaiya 1993</t>
  </si>
  <si>
    <t>Day 1 Normal</t>
  </si>
  <si>
    <t>Buspirone</t>
  </si>
  <si>
    <t>Plasma</t>
  </si>
  <si>
    <t>arith. mean</t>
  </si>
  <si>
    <t>Fig. 1</t>
  </si>
  <si>
    <t>mg</t>
  </si>
  <si>
    <t>PO</t>
  </si>
  <si>
    <t>h</t>
  </si>
  <si>
    <t>buspirone hydrochloride</t>
  </si>
  <si>
    <t>tablet (BMS)</t>
  </si>
  <si>
    <t>Fasted</t>
  </si>
  <si>
    <t>fasted from 22.00 h until 4 h after drug administration</t>
  </si>
  <si>
    <t>years</t>
  </si>
  <si>
    <t>arith. SD</t>
  </si>
  <si>
    <t>kg</t>
  </si>
  <si>
    <t>arith.mean</t>
  </si>
  <si>
    <t>cm</t>
  </si>
  <si>
    <t>m2</t>
  </si>
  <si>
    <t>U.S.</t>
  </si>
  <si>
    <t>Day 1 Renal mild</t>
  </si>
  <si>
    <t>m3</t>
  </si>
  <si>
    <t>Day 1 Renal moderate</t>
  </si>
  <si>
    <t>Aggregated</t>
  </si>
  <si>
    <t>m4</t>
  </si>
  <si>
    <t>Day 1 Renal severe</t>
  </si>
  <si>
    <t>m5</t>
  </si>
  <si>
    <t>Day 1 Hepatic compensated</t>
  </si>
  <si>
    <t>m6</t>
  </si>
  <si>
    <t>Day 1 Hepatic decompensated</t>
  </si>
  <si>
    <t>m7</t>
  </si>
  <si>
    <t>Day 5 Normal</t>
  </si>
  <si>
    <t>0-(S-36,T-12,R-6)</t>
  </si>
  <si>
    <t>Day 5 Renal mild</t>
  </si>
  <si>
    <t>Day 5 Renal moderate</t>
  </si>
  <si>
    <t>Day 5 Renal severe</t>
  </si>
  <si>
    <t>Day 5 Hepatic compensated</t>
  </si>
  <si>
    <t>Day 5 Hepatic decompensated</t>
  </si>
  <si>
    <t>Day 10 Normal</t>
  </si>
  <si>
    <t>Day 10 Renal mild</t>
  </si>
  <si>
    <t>0-(S-36,T-12,R-16)</t>
  </si>
  <si>
    <t>Day 10 Renal moderate</t>
  </si>
  <si>
    <t>Day 10 Renal severe</t>
  </si>
  <si>
    <t>Day 10 Hepatic compensated</t>
  </si>
  <si>
    <t>Day 10 Hepatic decompensated</t>
  </si>
  <si>
    <t>Dockens 2006</t>
  </si>
  <si>
    <t>Day 5</t>
  </si>
  <si>
    <t>(S-0,T-12,R-10)</t>
  </si>
  <si>
    <t>BuSpar® Dividose® 15-mg tablets</t>
  </si>
  <si>
    <t>Day 10</t>
  </si>
  <si>
    <t>(S-0,T-12,R-20)</t>
  </si>
  <si>
    <t>Day 15</t>
  </si>
  <si>
    <t>(S-0,T-12,R-30)</t>
  </si>
  <si>
    <t>Day 20</t>
  </si>
  <si>
    <t>(S-0,T-12,R-40)</t>
  </si>
  <si>
    <t>Day 25</t>
  </si>
  <si>
    <t>(S-0,T-12,R-50)</t>
  </si>
  <si>
    <t>Edwards 2006</t>
  </si>
  <si>
    <t>Autistic children</t>
  </si>
  <si>
    <t>SD, mean dose 3.6 (SD: 1.3; range 2.5 - 5)</t>
  </si>
  <si>
    <t>solution 2.5 mg/mL</t>
  </si>
  <si>
    <t>1 to 3</t>
  </si>
  <si>
    <t>age-appropriate breakfast</t>
  </si>
  <si>
    <t>months</t>
  </si>
  <si>
    <t>Mixed</t>
  </si>
  <si>
    <t>Gammans 1986</t>
  </si>
  <si>
    <t>Intravenous 1mg (n=8)</t>
  </si>
  <si>
    <t>Fig. 1 A</t>
  </si>
  <si>
    <t>IV</t>
  </si>
  <si>
    <t>SD</t>
  </si>
  <si>
    <t>14C-buspirone hydrochloride</t>
  </si>
  <si>
    <t>Oral 20 mg (n=8)</t>
  </si>
  <si>
    <t>Fig. 1 B</t>
  </si>
  <si>
    <t>Fig 3</t>
  </si>
  <si>
    <t>Fig. 3</t>
  </si>
  <si>
    <t>Fig 4</t>
  </si>
  <si>
    <t>Fig. 4</t>
  </si>
  <si>
    <t>Gammans 1985</t>
  </si>
  <si>
    <t>10 mg</t>
  </si>
  <si>
    <t>solution</t>
  </si>
  <si>
    <t>20 mg</t>
  </si>
  <si>
    <t>40 mg</t>
  </si>
  <si>
    <t>Hanley 2013</t>
  </si>
  <si>
    <t>Control (Perpetrator Placebo)</t>
  </si>
  <si>
    <t>with Perpetrator (GFJ)</t>
  </si>
  <si>
    <t>Kivistö 1997</t>
  </si>
  <si>
    <t>Buspar tablets</t>
  </si>
  <si>
    <t>wrt. administration of buspirone</t>
  </si>
  <si>
    <t>Finland</t>
  </si>
  <si>
    <t>with Perpetrator (Erythromycin)</t>
  </si>
  <si>
    <t>Erythromycin</t>
  </si>
  <si>
    <t>0-6-14-24-30-38-48-54-62-72-78</t>
  </si>
  <si>
    <t>MD</t>
  </si>
  <si>
    <t>erythromycin base</t>
  </si>
  <si>
    <t>Ery-Max 250 mg enterocapsule</t>
  </si>
  <si>
    <t>with Perpetrator (Itraconazole)</t>
  </si>
  <si>
    <t>Itraconazole</t>
  </si>
  <si>
    <t>0-6-24-30-48-54-72-78</t>
  </si>
  <si>
    <t>Sporanox</t>
  </si>
  <si>
    <t>Kranke 2012</t>
  </si>
  <si>
    <t>Fig. 2</t>
  </si>
  <si>
    <t>s</t>
  </si>
  <si>
    <t>kg/m2</t>
  </si>
  <si>
    <t>96% Cauc.</t>
  </si>
  <si>
    <t>98% Cauc.</t>
  </si>
  <si>
    <t>86% Cauc.</t>
  </si>
  <si>
    <t>with Perpetrator (Fluvoxamine)</t>
  </si>
  <si>
    <t>Fluvoxamine</t>
  </si>
  <si>
    <t>0-24-48-72-96</t>
  </si>
  <si>
    <t>Fevarin</t>
  </si>
  <si>
    <t>Lamberg 1998b</t>
  </si>
  <si>
    <t>with Perpetrator (Rifampicin)</t>
  </si>
  <si>
    <t>Rifampicin</t>
  </si>
  <si>
    <t>Rimapen Orion</t>
  </si>
  <si>
    <t>Lamberg 1998c</t>
  </si>
  <si>
    <t>with Perpetrator (Verapamil)</t>
  </si>
  <si>
    <t>Verapamil</t>
  </si>
  <si>
    <t>0-5-12-24-29</t>
  </si>
  <si>
    <t>Verapamil tablet Orion</t>
  </si>
  <si>
    <t>with Perpetrator (Diltiazem)</t>
  </si>
  <si>
    <t>Diltiazem</t>
  </si>
  <si>
    <t>Diltiazem tablet Orion</t>
  </si>
  <si>
    <t>Lamberg 1999</t>
  </si>
  <si>
    <t>Lilja 1998</t>
  </si>
  <si>
    <t>Jajoo 1989</t>
  </si>
  <si>
    <t>Healthy Volunteers</t>
  </si>
  <si>
    <t>Urine</t>
  </si>
  <si>
    <t>Tab. 2</t>
  </si>
  <si>
    <t>Subject 1</t>
  </si>
  <si>
    <t>Individual</t>
  </si>
  <si>
    <t>individual</t>
  </si>
  <si>
    <t>White</t>
  </si>
  <si>
    <t>Subject 2</t>
  </si>
  <si>
    <t>Subject 3</t>
  </si>
  <si>
    <t>Subject 5</t>
  </si>
  <si>
    <t>Black/AA</t>
  </si>
  <si>
    <t>Subject 7</t>
  </si>
  <si>
    <t>Subject 8</t>
  </si>
  <si>
    <t>Subject 9</t>
  </si>
  <si>
    <t>Subject 10</t>
  </si>
  <si>
    <t>Subject 12</t>
  </si>
  <si>
    <t>Asian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</si>
  <si>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</si>
  <si>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</si>
  <si>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</si>
  <si>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</si>
  <si>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</si>
  <si>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</si>
  <si>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</si>
  <si>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</si>
  <si>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</si>
  <si>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23</t>
  </si>
  <si>
    <t>Subject 24</t>
  </si>
  <si>
    <t>Treluyer 2002</t>
  </si>
  <si>
    <t>mean</t>
  </si>
  <si>
    <t>Amikacin</t>
  </si>
  <si>
    <t>mg/kg</t>
  </si>
  <si>
    <t>Infusion</t>
  </si>
  <si>
    <t>days</t>
  </si>
  <si>
    <t>geomean</t>
  </si>
  <si>
    <t>%</t>
  </si>
  <si>
    <t>geocv</t>
  </si>
  <si>
    <t>France</t>
  </si>
  <si>
    <t>ICU patients, received amikacin for a suspected infection</t>
  </si>
  <si>
    <t>ID1</t>
  </si>
  <si>
    <t>ICU patient, received amikacin for a suspected infection</t>
  </si>
  <si>
    <t>ID2</t>
  </si>
  <si>
    <t>ID3</t>
  </si>
  <si>
    <t>ID4</t>
  </si>
  <si>
    <t>ID5</t>
  </si>
  <si>
    <t>ID6</t>
  </si>
  <si>
    <t>ID7</t>
  </si>
  <si>
    <t>ID8</t>
  </si>
  <si>
    <t>ID9</t>
  </si>
  <si>
    <t>.48.73</t>
  </si>
  <si>
    <t>Vogelstein</t>
  </si>
  <si>
    <t>Tab.1</t>
  </si>
  <si>
    <t>mg/m2</t>
  </si>
  <si>
    <t>Bristol Myers Squibb (Solution)</t>
  </si>
  <si>
    <t xml:space="preserve"> </t>
  </si>
  <si>
    <t>USA</t>
  </si>
  <si>
    <t>Patients who were receiving an aminoglycoside drug for infection or presumed infection</t>
  </si>
  <si>
    <t>Vogelstein 1977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</si>
  <si>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</si>
  <si>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</si>
  <si>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</si>
  <si>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</si>
  <si>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</si>
  <si>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</si>
  <si>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</si>
  <si>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</si>
  <si>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</si>
  <si>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</si>
  <si>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</si>
  <si>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Belfayol 1996</t>
  </si>
  <si>
    <t>Infusion, OD for minimum of 5 days, with pk samples on day 2 and 5, where only final dose on day 5 was used</t>
  </si>
  <si>
    <t>amikacin in 0.9% sodium chloride</t>
  </si>
  <si>
    <t>Patients who were receiving an amikacin for infection or presumed infection</t>
  </si>
  <si>
    <t>Boekh 1988</t>
  </si>
  <si>
    <t>mean 0.5g</t>
  </si>
  <si>
    <t>vancomycin</t>
  </si>
  <si>
    <t>Fig.1</t>
  </si>
  <si>
    <t>g</t>
  </si>
  <si>
    <t>amikacin in 5% glucose solution</t>
  </si>
  <si>
    <t>Germany</t>
  </si>
  <si>
    <t xml:space="preserve">Healthy </t>
  </si>
  <si>
    <t>mean 1g</t>
  </si>
  <si>
    <t>Healy 1987</t>
  </si>
  <si>
    <t>0-12-24</t>
  </si>
  <si>
    <t>Vancocin (vancomycin hydrochloride) in sterile water</t>
  </si>
  <si>
    <t>Fig.2</t>
  </si>
  <si>
    <t>Schaad 1980</t>
  </si>
  <si>
    <t>ID 1</t>
  </si>
  <si>
    <t>Tab.2</t>
  </si>
  <si>
    <t>Patient wotj proved or suspected bacterial infection.</t>
  </si>
  <si>
    <t>ID 2</t>
  </si>
  <si>
    <t>Tab.3</t>
  </si>
  <si>
    <t>ID 3</t>
  </si>
  <si>
    <t>Tab.4</t>
  </si>
  <si>
    <t>ID 4</t>
  </si>
  <si>
    <t>Tab.5</t>
  </si>
  <si>
    <t>ID 5</t>
  </si>
  <si>
    <t>Tab.6</t>
  </si>
  <si>
    <t>ID 6</t>
  </si>
  <si>
    <t>Tab.7</t>
  </si>
  <si>
    <t>Bovill 1984</t>
  </si>
  <si>
    <t>Sufentanil</t>
  </si>
  <si>
    <t>bolus infusion</t>
  </si>
  <si>
    <t>Sufentanil citrate solution (50µg/mL)</t>
  </si>
  <si>
    <t>Netherlands</t>
  </si>
  <si>
    <t>Adult patients undergoing elective surgery expected to last 2-4h</t>
  </si>
  <si>
    <t>Willsie 2015</t>
  </si>
  <si>
    <t>µg</t>
  </si>
  <si>
    <t xml:space="preserve">Sufenta® </t>
  </si>
  <si>
    <t xml:space="preserve">kg/m2 </t>
  </si>
  <si>
    <t>arith.SD</t>
  </si>
  <si>
    <t>48%black,44%white, 8%other</t>
  </si>
  <si>
    <t>Davis 1987</t>
  </si>
  <si>
    <t>Arterial Plasma</t>
  </si>
  <si>
    <t>The patients who were surface-cooled are not included because of the difficulty in separating the hemodynamic effects of hypothermia from those sufentanil</t>
  </si>
  <si>
    <t>µg/kg</t>
  </si>
  <si>
    <t>scheduled for elective repair of a complex congenital heart defect were studied</t>
  </si>
  <si>
    <t>Guay 1991</t>
  </si>
  <si>
    <t xml:space="preserve">Sufentanil citrate solution </t>
  </si>
  <si>
    <t>Canada</t>
  </si>
  <si>
    <t>healthy children selected for elective anaesthesia and surgery</t>
  </si>
  <si>
    <t>Analyte</t>
  </si>
  <si>
    <t>t0</t>
  </si>
  <si>
    <t>tend</t>
  </si>
  <si>
    <t>t Unit</t>
  </si>
  <si>
    <t>AUC Avg</t>
  </si>
  <si>
    <t>AUC AvgUnit</t>
  </si>
  <si>
    <t>AUC AvgType</t>
  </si>
  <si>
    <t>AUC Var</t>
  </si>
  <si>
    <t>AUC VarUnit</t>
  </si>
  <si>
    <t>AUC VarType</t>
  </si>
  <si>
    <t>AUC Type</t>
  </si>
  <si>
    <t>Cmax Avg</t>
  </si>
  <si>
    <t>Cmax AvgUnit</t>
  </si>
  <si>
    <t>Cmax AvgType</t>
  </si>
  <si>
    <t>Cmax Var</t>
  </si>
  <si>
    <t>Cmax VarUnit</t>
  </si>
  <si>
    <t>Cmax VarType</t>
  </si>
  <si>
    <t>Cmax Type</t>
  </si>
  <si>
    <t>CL Avg</t>
  </si>
  <si>
    <t>CL AvgUnit</t>
  </si>
  <si>
    <t>CL AvgType</t>
  </si>
  <si>
    <t>CL Var</t>
  </si>
  <si>
    <t>CL VarUnit</t>
  </si>
  <si>
    <t>CL VarType</t>
  </si>
  <si>
    <t>CL Type</t>
  </si>
  <si>
    <t>Comment</t>
  </si>
  <si>
    <t>inf</t>
  </si>
  <si>
    <t>ng*h/mL</t>
  </si>
  <si>
    <t>AUC_inf</t>
  </si>
  <si>
    <t>ng/mL</t>
  </si>
  <si>
    <t>Cmax</t>
  </si>
  <si>
    <t>AUC_tau</t>
  </si>
  <si>
    <t>geo. mean</t>
  </si>
  <si>
    <t>geo. CV</t>
  </si>
  <si>
    <t>AUC_tau_total</t>
  </si>
  <si>
    <t>pg/mL</t>
  </si>
  <si>
    <t>L/h/kg</t>
  </si>
  <si>
    <t>CL/F</t>
  </si>
  <si>
    <t>arith. SEM</t>
  </si>
  <si>
    <t>means taken from Gammans 1986 Table III</t>
  </si>
  <si>
    <t>AUC_inf_total</t>
  </si>
  <si>
    <t>L/min</t>
  </si>
  <si>
    <t>geoSD</t>
  </si>
  <si>
    <t>CL total</t>
  </si>
  <si>
    <t>Table 2</t>
  </si>
  <si>
    <t>POP-PK Point estimate Scanned from figure 1</t>
  </si>
  <si>
    <t>min</t>
  </si>
  <si>
    <t>mL/kg/min</t>
  </si>
  <si>
    <t>arith. Mean</t>
  </si>
  <si>
    <t>Table 1</t>
  </si>
  <si>
    <t>mL/min</t>
  </si>
  <si>
    <t>mL/min/1.73m2</t>
  </si>
  <si>
    <t>At steady state (Table 1)</t>
  </si>
  <si>
    <t>At steady state (Table 2)</t>
  </si>
  <si>
    <t>Table 3</t>
  </si>
  <si>
    <t>pg*h/mL</t>
  </si>
  <si>
    <t>Table 3, last samples taken 120 OR until the initiation of cardiopulmonary bypass</t>
  </si>
  <si>
    <t>t_end is time to reach limit of quanititation after dose</t>
  </si>
  <si>
    <t>Time</t>
  </si>
  <si>
    <t>LLOQ</t>
  </si>
  <si>
    <t>mg/L</t>
  </si>
  <si>
    <t>µg/mL</t>
  </si>
  <si>
    <t>As there are samples missing in the plot with very narrow sampling times, it is not clear which belongs to the reported times, therefore the scanned times are kept for fitting.</t>
  </si>
  <si>
    <t>Study ID</t>
  </si>
  <si>
    <t>Perpetrator</t>
  </si>
  <si>
    <t>Substrate</t>
  </si>
  <si>
    <t>Route Perpetrator</t>
  </si>
  <si>
    <t>Route Substrate</t>
  </si>
  <si>
    <t>AUCR Avg</t>
  </si>
  <si>
    <t>AUCR AvgType</t>
  </si>
  <si>
    <t>AUCR Var</t>
  </si>
  <si>
    <t>AUCR VarType</t>
  </si>
  <si>
    <t>CmaxR Avg</t>
  </si>
  <si>
    <t>CmaxR AvgType</t>
  </si>
  <si>
    <t>CmaxR Var</t>
  </si>
  <si>
    <t>CmaxR VarType</t>
  </si>
  <si>
    <t>t_placebo_0</t>
  </si>
  <si>
    <t>t_placebo_end</t>
  </si>
  <si>
    <t>t_treatment_0</t>
  </si>
  <si>
    <t>t_treatment_end</t>
  </si>
  <si>
    <t>0.75-4.69</t>
  </si>
  <si>
    <t>Range</t>
  </si>
  <si>
    <t>0.69-3.96</t>
  </si>
  <si>
    <t>0.063-0.145</t>
  </si>
  <si>
    <t>95% CI</t>
  </si>
  <si>
    <t>0.101-0.226</t>
  </si>
  <si>
    <t>Name</t>
  </si>
  <si>
    <t>Molecular weight [g/mol]</t>
  </si>
  <si>
    <t>Hydroxy-Itraconazole</t>
  </si>
  <si>
    <t>Keto-Itraconazole</t>
  </si>
  <si>
    <t>N-desalkyl-Itraconazole</t>
  </si>
  <si>
    <t>Vancomycin</t>
  </si>
  <si>
    <t>Alfentanil</t>
  </si>
  <si>
    <t>Digoxin</t>
  </si>
  <si>
    <t>Propofol</t>
  </si>
  <si>
    <t>Raltegravir</t>
  </si>
  <si>
    <t>Paclitaxel</t>
  </si>
  <si>
    <t>Midazolam</t>
  </si>
  <si>
    <t>Types</t>
  </si>
  <si>
    <t>Units</t>
  </si>
  <si>
    <t>AUC</t>
  </si>
  <si>
    <t>CL</t>
  </si>
  <si>
    <t>ConcentrationMean</t>
  </si>
  <si>
    <t>ConcentrationVar</t>
  </si>
  <si>
    <t>AUCMean</t>
  </si>
  <si>
    <t>AUCVar</t>
  </si>
  <si>
    <t>CLMean</t>
  </si>
  <si>
    <t>CLVar</t>
  </si>
  <si>
    <t>CLiv</t>
  </si>
  <si>
    <t>mg*h/L</t>
  </si>
  <si>
    <t>L/h</t>
  </si>
  <si>
    <t>AUC_tend</t>
  </si>
  <si>
    <t>Cmax_unbound</t>
  </si>
  <si>
    <t>µg/L</t>
  </si>
  <si>
    <t>µg*h/L</t>
  </si>
  <si>
    <t>Cliv_unbound</t>
  </si>
  <si>
    <t>ng/L</t>
  </si>
  <si>
    <t>ng*h/L</t>
  </si>
  <si>
    <t>mL/h</t>
  </si>
  <si>
    <t>AUC_inf_unbound</t>
  </si>
  <si>
    <t>CL/F_unbound</t>
  </si>
  <si>
    <t>pg/L</t>
  </si>
  <si>
    <t>pg*h/L</t>
  </si>
  <si>
    <t>AUC_tend_unbound</t>
  </si>
  <si>
    <t>mg/dL</t>
  </si>
  <si>
    <t>mg*h/dL</t>
  </si>
  <si>
    <t>AUC_tau_unbound</t>
  </si>
  <si>
    <t>µg/dL</t>
  </si>
  <si>
    <t>µg*h/dL</t>
  </si>
  <si>
    <t>L/min/kg</t>
  </si>
  <si>
    <t>ng/dL</t>
  </si>
  <si>
    <t>ng*h/dL</t>
  </si>
  <si>
    <t>mL/h/kg</t>
  </si>
  <si>
    <t>pg/dL</t>
  </si>
  <si>
    <t>pg*h/dL</t>
  </si>
  <si>
    <t>mL/min/kg</t>
  </si>
  <si>
    <t>mg/mL</t>
  </si>
  <si>
    <t>mg*h/mL</t>
  </si>
  <si>
    <t>µg*h/mL</t>
  </si>
  <si>
    <t>mmol/L</t>
  </si>
  <si>
    <t>mmol*h/L</t>
  </si>
  <si>
    <t>µmol/L</t>
  </si>
  <si>
    <t>µmol*h/L</t>
  </si>
  <si>
    <t>nmol/L</t>
  </si>
  <si>
    <t>nmol*h/L</t>
  </si>
  <si>
    <t>pmol/L</t>
  </si>
  <si>
    <t>pmol*h/L</t>
  </si>
  <si>
    <t>mmol/dL</t>
  </si>
  <si>
    <t>mmol*h/dL</t>
  </si>
  <si>
    <t>µmol/dL</t>
  </si>
  <si>
    <t>µmol*h/dL</t>
  </si>
  <si>
    <t>nmol/dL</t>
  </si>
  <si>
    <t>nmol*h/dL</t>
  </si>
  <si>
    <t>pmol/dL</t>
  </si>
  <si>
    <t>pmol*h/dL</t>
  </si>
  <si>
    <t>mmol/mL</t>
  </si>
  <si>
    <t>mmol*h/mL</t>
  </si>
  <si>
    <t>µmol/mL</t>
  </si>
  <si>
    <t>µmol*h/mL</t>
  </si>
  <si>
    <t>nmol/mL</t>
  </si>
  <si>
    <t>nmol*h/mL</t>
  </si>
  <si>
    <t>pmol/mL</t>
  </si>
  <si>
    <t>pmol*h/mL</t>
  </si>
  <si>
    <t>mg*min/L</t>
  </si>
  <si>
    <t>µg*min/L</t>
  </si>
  <si>
    <t>ng*min/L</t>
  </si>
  <si>
    <t>pg*min/L</t>
  </si>
  <si>
    <t>mg*min/dL</t>
  </si>
  <si>
    <t>µg*min/dL</t>
  </si>
  <si>
    <t>ng*min/dL</t>
  </si>
  <si>
    <t>pg*min/dL</t>
  </si>
  <si>
    <t>mg*min/mL</t>
  </si>
  <si>
    <t>µg*min/mL</t>
  </si>
  <si>
    <t>ng*min/mL</t>
  </si>
  <si>
    <t>pg*min/mL</t>
  </si>
  <si>
    <t>mmol*min/L</t>
  </si>
  <si>
    <t>µmol*min/L</t>
  </si>
  <si>
    <t>nmol*min/L</t>
  </si>
  <si>
    <t>pmol*min/L</t>
  </si>
  <si>
    <t>mmol*min/dL</t>
  </si>
  <si>
    <t>µmol*min/dL</t>
  </si>
  <si>
    <t>nmol*min/dL</t>
  </si>
  <si>
    <t>pmol*min/dL</t>
  </si>
  <si>
    <t>mmol*min/mL</t>
  </si>
  <si>
    <t>µmol*min/mL</t>
  </si>
  <si>
    <t>nmol*min/mL</t>
  </si>
  <si>
    <t>pmol*min/mL</t>
  </si>
  <si>
    <t>mg*h/L/kg</t>
  </si>
  <si>
    <t>TimeUnit</t>
  </si>
  <si>
    <t>Projects</t>
  </si>
  <si>
    <t>Species</t>
  </si>
  <si>
    <t>Human</t>
  </si>
  <si>
    <t>Patients at moderate to high PONV risk undergoing surgery dose</t>
  </si>
  <si>
    <t>Patients @ 0.3 mg</t>
  </si>
  <si>
    <t>Patients @ 1 mg</t>
  </si>
  <si>
    <t>Patients @ 2 mg</t>
  </si>
  <si>
    <t>Patients @ 3 mg</t>
  </si>
  <si>
    <t>Barone 1993</t>
  </si>
  <si>
    <t>day 1 fasted</t>
  </si>
  <si>
    <t>day 15 fed</t>
  </si>
  <si>
    <t>0-(S-72,T-12,R-29)-432</t>
  </si>
  <si>
    <t>Capsule</t>
  </si>
  <si>
    <t>Breakfast</t>
  </si>
  <si>
    <t>orange juice, egg, bacon, toast with butter and jam, whole milk, and fresh banana</t>
  </si>
  <si>
    <t>Comment on administration/formulation</t>
  </si>
  <si>
    <t>BID</t>
  </si>
  <si>
    <t>BID escalation</t>
  </si>
  <si>
    <t>day 1 fed</t>
  </si>
  <si>
    <t>2x 100-mg itraconazole capsules with coated sugar spheres</t>
  </si>
  <si>
    <t>day 15 fasted</t>
  </si>
  <si>
    <t>Barone 1998a</t>
  </si>
  <si>
    <t>Lamberg 1998a</t>
  </si>
  <si>
    <t>Sporanox Oral Solution</t>
  </si>
  <si>
    <t>OD</t>
  </si>
  <si>
    <t>orange juice, egg, bacon, toast with butter and jam, whole milk, and banana</t>
  </si>
  <si>
    <t>hydroxypropyl-beta-cyclodextrin solution (HP-beta-CD) of 20 ml</t>
  </si>
  <si>
    <t>lbs</t>
  </si>
  <si>
    <t>ANOVA</t>
  </si>
  <si>
    <t>(S-0,T-24,R-15)</t>
  </si>
  <si>
    <t>Backman 1996</t>
  </si>
  <si>
    <t>Backman 1998</t>
  </si>
  <si>
    <t>Phase II (during Perpetrator (Itraconazole))</t>
  </si>
  <si>
    <t>Phase III (4 days after Perpetrator (Itraconazole))</t>
  </si>
  <si>
    <t>Chung 2006</t>
  </si>
  <si>
    <t>with Perpetrator (Ketoconazole)</t>
  </si>
  <si>
    <t>Simvastatin</t>
  </si>
  <si>
    <t>Eap 2004</t>
  </si>
  <si>
    <t>75 µg Control (Perpetrator Placebo)</t>
  </si>
  <si>
    <t>75 µg with Perpetrator (Rifampicin)</t>
  </si>
  <si>
    <t>75 µg with Perpetrator (Ketoconazole)</t>
  </si>
  <si>
    <t>7.5 mg Control (Perpetrator Placebo)</t>
  </si>
  <si>
    <t>7.5 mg with Perpetrator (Rifampicin)</t>
  </si>
  <si>
    <t>7.5 m with Perpetrator (Ketoconazole)</t>
  </si>
  <si>
    <t>Gorski 2003</t>
  </si>
  <si>
    <t>Whole Blood</t>
  </si>
  <si>
    <t>po Control (Perpetrator Placebo)</t>
  </si>
  <si>
    <t>po with Perpetrator (Rifampicin)</t>
  </si>
  <si>
    <t>iv Control (Perpetrator Placebo)</t>
  </si>
  <si>
    <t>iv with Perpetrator (Rifampicin)</t>
  </si>
  <si>
    <t>Gurley 2006</t>
  </si>
  <si>
    <t>with Perpetrator (Clarithomycin)</t>
  </si>
  <si>
    <t>Gurley 2008b</t>
  </si>
  <si>
    <t>Gurley 2008a</t>
  </si>
  <si>
    <t>Kharasch 2004</t>
  </si>
  <si>
    <t>po #1 Control (Perpetrator Placebo)</t>
  </si>
  <si>
    <t>po #1 with Perpetrator (Rifampicin)</t>
  </si>
  <si>
    <t>po #1 (60 µg/kg) Control (Perpetrator Placebo)</t>
  </si>
  <si>
    <t>po #1 (60 µg/kg) with Perpetrator (Rifampicin)</t>
  </si>
  <si>
    <t>po #2 Control (Perpetrator Placebo)</t>
  </si>
  <si>
    <t>po #2 with Perpetrator (GFJ)</t>
  </si>
  <si>
    <t>po #2 (23 µg/kg) Control (Perpetrator Placebo)</t>
  </si>
  <si>
    <t>po #2 (23 µg/kg) with Perpetrator (Rifampicin)</t>
  </si>
  <si>
    <t>iv with Perpetrator (GFJ)</t>
  </si>
  <si>
    <t>Kharasch 2011</t>
  </si>
  <si>
    <t>iv with Perpetrator (Rifampicin @ 5 mg)</t>
  </si>
  <si>
    <t>iv with Perpetrator (Rifampicin @ 10 mg)</t>
  </si>
  <si>
    <t>iv with Perpetrator (Rifampicin @ 25 mg)</t>
  </si>
  <si>
    <t>iv with Perpetrator (Rifampicin @ 75 mg)</t>
  </si>
  <si>
    <t>po with Perpetrator (Rifampicin @ 5 mg)</t>
  </si>
  <si>
    <t>po with Perpetrator (Rifampicin @ 10 mg)</t>
  </si>
  <si>
    <t>po with Perpetrator (Rifampicin @ 25 mg)</t>
  </si>
  <si>
    <t>po with Perpetrator (Rifampicin @ 75 mg)</t>
  </si>
  <si>
    <t>Ketoconazole</t>
  </si>
  <si>
    <t>Clarithromycin</t>
  </si>
  <si>
    <t>Link 2008</t>
  </si>
  <si>
    <t>Reitman 2011</t>
  </si>
  <si>
    <t>Week 0 after Perpetrator (Rifampicin)</t>
  </si>
  <si>
    <t>Week 1 after Perpetrator (Rifampicin)</t>
  </si>
  <si>
    <t>Week 2 after Perpetrator (Rifampicin)</t>
  </si>
  <si>
    <t>Week 4 after Perpetrator (Rifampicin)</t>
  </si>
  <si>
    <t>Week 4 as Control</t>
  </si>
  <si>
    <t>Phimmasone 2001</t>
  </si>
  <si>
    <t>Szalat 2007</t>
  </si>
  <si>
    <t>FractionVar</t>
  </si>
  <si>
    <t>ng</t>
  </si>
  <si>
    <t>pg</t>
  </si>
  <si>
    <t>mmol</t>
  </si>
  <si>
    <t>µmol</t>
  </si>
  <si>
    <t>nmol</t>
  </si>
  <si>
    <t>pmol</t>
  </si>
  <si>
    <t>DVMean</t>
  </si>
  <si>
    <t>DVVar</t>
  </si>
  <si>
    <t>Greiner 1999</t>
  </si>
  <si>
    <t>Larsen 2007</t>
  </si>
  <si>
    <t>Nitti 1977</t>
  </si>
  <si>
    <t>sanofi-aventis U.S. LLC. 2013</t>
  </si>
  <si>
    <t>RIFADIN® IV (rifampin for injection USP)</t>
  </si>
  <si>
    <t>&lt;0.4</t>
  </si>
  <si>
    <t>Acocella 1977</t>
  </si>
  <si>
    <t>Subject 1 (150 mg)</t>
  </si>
  <si>
    <t>Subject 2 (150 mg)</t>
  </si>
  <si>
    <t>Subject 3 (300 mg)</t>
  </si>
  <si>
    <t>Subject 4 (300 mg)</t>
  </si>
  <si>
    <t>Subject 5 (450 mg)</t>
  </si>
  <si>
    <t>Subject 6 (450 mg)</t>
  </si>
  <si>
    <t>Subject 7 (600 mg)</t>
  </si>
  <si>
    <t>Subject 8 (600 mg)</t>
  </si>
  <si>
    <t>Subject 9 (600 mg)</t>
  </si>
  <si>
    <t>Subject 10 (600 mg MD)</t>
  </si>
  <si>
    <t>Subject 11 (600 mg MD)</t>
  </si>
  <si>
    <t>Subject 12 (600 mg MD)</t>
  </si>
  <si>
    <t>Subject 13 (600 mg MD)</t>
  </si>
  <si>
    <t>Subject 14 (600 mg MD)</t>
  </si>
  <si>
    <t>mean 600 mg MD</t>
  </si>
  <si>
    <t>Table 6</t>
  </si>
  <si>
    <t>Table 4</t>
  </si>
  <si>
    <t>Acocella 1972a</t>
  </si>
  <si>
    <t>day 1</t>
  </si>
  <si>
    <t>day 7</t>
  </si>
  <si>
    <t>Bile</t>
  </si>
  <si>
    <t>Acocella 1972b</t>
  </si>
  <si>
    <t>normal subjects</t>
  </si>
  <si>
    <t>patients with liver disease</t>
  </si>
  <si>
    <t>Results</t>
  </si>
  <si>
    <t>Baneyx 2014</t>
  </si>
  <si>
    <t>600 mg po MD</t>
  </si>
  <si>
    <t>Fig. A2A</t>
  </si>
  <si>
    <t>Blume 1989</t>
  </si>
  <si>
    <t>450 mg</t>
  </si>
  <si>
    <t>600 mg</t>
  </si>
  <si>
    <t>Chouchane 1995</t>
  </si>
  <si>
    <t>Rimactan</t>
  </si>
  <si>
    <t>Rifampicin Generic</t>
  </si>
  <si>
    <t>Table II</t>
  </si>
  <si>
    <t>Peloquin 1997</t>
  </si>
  <si>
    <t>https://www.accessdata.fda.gov/drugsatfda_docs/anda/97/064150review.pdf</t>
  </si>
  <si>
    <t>https://www.accessdata.fda.gov/drugsatfda_docs/label/2013/050420s075,050627s014lbl.pdf</t>
  </si>
  <si>
    <t>2X300mg Tab (Eon)</t>
  </si>
  <si>
    <t>2X300mg Rifadine Tab</t>
  </si>
  <si>
    <t>Table III</t>
  </si>
  <si>
    <t>Table I</t>
  </si>
  <si>
    <t>Phase I (Control (Perpetrator Placebo))</t>
  </si>
  <si>
    <t>Buspirone, Erythromycin-Buspirone-DDI</t>
  </si>
  <si>
    <t>Erythromycin-Buspirone-DDI</t>
  </si>
  <si>
    <t>Erythromycin, Erythromycin-Buspirone-DDI</t>
  </si>
  <si>
    <t>Itraconazole, Itraconazole-Buspirone-DDI</t>
  </si>
  <si>
    <t>Itraconazole-Buspirone-DDI</t>
  </si>
  <si>
    <t>Buspirone, Fluvoxamine-Buspirone-DDI</t>
  </si>
  <si>
    <t>Fluvoxamine-Buspirone-DDI</t>
  </si>
  <si>
    <t>Buspirone, Rifampicin-Buspirone-DDI</t>
  </si>
  <si>
    <t>Rifampicin-Buspirone-DDI</t>
  </si>
  <si>
    <t>Buspirone, Verapamil-Buspirone-DDI</t>
  </si>
  <si>
    <t>Verapamil-Buspirone-DDI</t>
  </si>
  <si>
    <t>Verapamil, Verapamil-Buspirone-DDI</t>
  </si>
  <si>
    <t>Diltiazem-Buspirone-DDI</t>
  </si>
  <si>
    <t>Verapamil, Diltiazem-Buspirone-DDI</t>
  </si>
  <si>
    <t>Midazolam, Rifampicin-Midazolam-DDI</t>
  </si>
  <si>
    <t>Rifampicin-Midazolam-DDI</t>
  </si>
  <si>
    <t>Itraconazole-Midazolam-DDI</t>
  </si>
  <si>
    <t>Midazolam, Rifampicin-Midazolam-DDI, Itraconazole-Midazolam-DDI</t>
  </si>
  <si>
    <t>Midazolam, Rifampicin-Midazolam-DDI, Ketoconazole-Midazolam-DDI</t>
  </si>
  <si>
    <t>Ketoconazole-Midazolam-DDI</t>
  </si>
  <si>
    <t>Midazolam, Clarithromycin-Midazolam-DDI</t>
  </si>
  <si>
    <t>Clarithromycin-Midazolam-DDI</t>
  </si>
  <si>
    <t>Digoxin, Rifampicin-Digoxin-DDI</t>
  </si>
  <si>
    <t>Rifampicin-Digoxin-DDI</t>
  </si>
  <si>
    <t>Digoxin, Clarithromycin-Digoxin-DDI</t>
  </si>
  <si>
    <t>Clarithromycin-Digoxin-DDI</t>
  </si>
  <si>
    <t>Alfentanil, Rifampicin-Alfentanil-DDI</t>
  </si>
  <si>
    <t>Rifampicin-Alfentanil-DDI</t>
  </si>
  <si>
    <t>Ketoconazole-Digoxin-DDI</t>
  </si>
  <si>
    <t>Fig. 4 / Tab. 1</t>
  </si>
  <si>
    <t>Fig. 3 / Tab. 1</t>
  </si>
  <si>
    <t>from Fig. 3</t>
  </si>
  <si>
    <t>from Table 1</t>
  </si>
  <si>
    <t>from Fig. 4</t>
  </si>
  <si>
    <t>T-tubes inserted in the bile after cholecystectomy</t>
  </si>
  <si>
    <t>collected via T-tube</t>
  </si>
  <si>
    <t>Serum</t>
  </si>
  <si>
    <t>(S-0,T-24,R-7)</t>
  </si>
  <si>
    <t>cumulated</t>
  </si>
  <si>
    <t>Patients with normal liver function</t>
  </si>
  <si>
    <t>300 mg</t>
  </si>
  <si>
    <t>OD 1 week</t>
  </si>
  <si>
    <t>Eon Labs Manufacturing, Inc. 1997</t>
  </si>
  <si>
    <t>Table 1 (p. 41)</t>
  </si>
  <si>
    <t>Table (p. 2)</t>
  </si>
  <si>
    <t>https://www.ncbi.nlm.nih.gov/pubmed/7911763</t>
  </si>
  <si>
    <t>https://www.ncbi.nlm.nih.gov/pubmed/17050795</t>
  </si>
  <si>
    <t>https://www.ncbi.nlm.nih.gov/pubmed/16638734</t>
  </si>
  <si>
    <t>https://www.ncbi.nlm.nih.gov/pubmed/2860931</t>
  </si>
  <si>
    <t>https://www.ncbi.nlm.nih.gov/pubmed/22943633</t>
  </si>
  <si>
    <t>https://www.ncbi.nlm.nih.gov/pubmed/9333111</t>
  </si>
  <si>
    <t>https://www.ncbi.nlm.nih.gov/pubmed/22546895</t>
  </si>
  <si>
    <t>https://www.ncbi.nlm.nih.gov/pubmed/9923581</t>
  </si>
  <si>
    <t>https://www.ncbi.nlm.nih.gov/pubmed/9578186</t>
  </si>
  <si>
    <t>https://www.ncbi.nlm.nih.gov/pubmed/9663178</t>
  </si>
  <si>
    <t>https://www.ncbi.nlm.nih.gov/pubmed/10227067</t>
  </si>
  <si>
    <t>https://www.ncbi.nlm.nih.gov/pubmed/9871430</t>
  </si>
  <si>
    <t>https://www.ncbi.nlm.nih.gov/pubmed/2575499</t>
  </si>
  <si>
    <t>https://www.ncbi.nlm.nih.gov/pubmed/11959572</t>
  </si>
  <si>
    <t>https://www.ncbi.nlm.nih.gov/pubmed/874697</t>
  </si>
  <si>
    <t>https://www.ncbi.nlm.nih.gov/pubmed/11866842</t>
  </si>
  <si>
    <t>https://www.ncbi.nlm.nih.gov/pubmed/3279907</t>
  </si>
  <si>
    <t>https://www.ncbi.nlm.nih.gov/pubmed/3579256</t>
  </si>
  <si>
    <t>https://www.ncbi.nlm.nih.gov/pubmed/7350291</t>
  </si>
  <si>
    <t>https://www.ncbi.nlm.nih.gov/pubmed/6238552</t>
  </si>
  <si>
    <t>https://www.ncbi.nlm.nih.gov/pubmed/25544247</t>
  </si>
  <si>
    <t>https://www.ncbi.nlm.nih.gov/pubmed/2950809</t>
  </si>
  <si>
    <t>https://www.ncbi.nlm.nih.gov/pubmed/1531117</t>
  </si>
  <si>
    <t>https://www.ncbi.nlm.nih.gov/pubmed/8388198</t>
  </si>
  <si>
    <t>https://www.ncbi.nlm.nih.gov/pubmed/9545149</t>
  </si>
  <si>
    <t>https://www.ncbi.nlm.nih.gov/pubmed/8549036</t>
  </si>
  <si>
    <t>https://www.ncbi.nlm.nih.gov/pubmed/9591931</t>
  </si>
  <si>
    <t>https://www.ncbi.nlm.nih.gov/pubmed/16580903</t>
  </si>
  <si>
    <t>https://www.ncbi.nlm.nih.gov/pubmed/15114429</t>
  </si>
  <si>
    <t>https://www.ncbi.nlm.nih.gov/pubmed/12966371</t>
  </si>
  <si>
    <t>https://www.ncbi.nlm.nih.gov/pubmed/16432272</t>
  </si>
  <si>
    <t>https://www.ncbi.nlm.nih.gov/pubmed/17495878</t>
  </si>
  <si>
    <t>https://www.ncbi.nlm.nih.gov/pubmed/18214850</t>
  </si>
  <si>
    <t>https://www.ncbi.nlm.nih.gov/pubmed/15536460</t>
  </si>
  <si>
    <t>https://www.ncbi.nlm.nih.gov/pubmed/21562488</t>
  </si>
  <si>
    <t>https://www.ncbi.nlm.nih.gov/pubmed/18537963</t>
  </si>
  <si>
    <t>https://www.ncbi.nlm.nih.gov/pubmed/21191377</t>
  </si>
  <si>
    <t>https://www.ncbi.nlm.nih.gov/pubmed/11753266</t>
  </si>
  <si>
    <t>https://www.ncbi.nlm.nih.gov/pubmed/17553741</t>
  </si>
  <si>
    <t>https://www.ncbi.nlm.nih.gov/pubmed/10411543</t>
  </si>
  <si>
    <t>https://www.ncbi.nlm.nih.gov/pubmed/17365992</t>
  </si>
  <si>
    <t>https://www.ncbi.nlm.nih.gov/pubmed/832508</t>
  </si>
  <si>
    <t>https://www.ncbi.nlm.nih.gov/pubmed/578447</t>
  </si>
  <si>
    <t>https://www.ncbi.nlm.nih.gov/pubmed/5060669</t>
  </si>
  <si>
    <t>https://www.ncbi.nlm.nih.gov/pubmed/24530864</t>
  </si>
  <si>
    <t>https://www.ncbi.nlm.nih.gov/pubmed/8983939</t>
  </si>
  <si>
    <t>https://www.ncbi.nlm.nih.gov/pubmed/9420037</t>
  </si>
  <si>
    <t>https://doi.org/10.1007/BF00561755</t>
  </si>
  <si>
    <t>http://www.ncbi.nlm.nih.gov/pubmed/4087830</t>
  </si>
  <si>
    <t>Loos 1985</t>
  </si>
  <si>
    <t>oral day 2 (Patient 4)</t>
  </si>
  <si>
    <t>oral day 9 (Patient 4)</t>
  </si>
  <si>
    <t>oral day 23 (Patient 4)</t>
  </si>
  <si>
    <t>iv day 1 (Patient 4)</t>
  </si>
  <si>
    <t>iv day 8 (Patient 4)</t>
  </si>
  <si>
    <t>iv day 22 (Patient 4)</t>
  </si>
  <si>
    <t>https://www.ncbi.nlm.nih.gov/pubmed/6473487</t>
  </si>
  <si>
    <t>Individual 1 (600 mg, 3 h infusion)</t>
  </si>
  <si>
    <t>Individual 2 (600 mg, 3 h infusion)</t>
  </si>
  <si>
    <t>Individual 4 (600 mg, 2 h infusion)</t>
  </si>
  <si>
    <t>Individual 6 (600 mg, 1 h infusion)</t>
  </si>
  <si>
    <t>Individual 3 (600 mg, 2 h infusion)</t>
  </si>
  <si>
    <t>Individual 5 (600 mg, 1 h infusion)</t>
  </si>
  <si>
    <t>Individual 7 (900 mg, 3 h infusion)</t>
  </si>
  <si>
    <t>Individual 8 (900 mg, 3 h infusion)</t>
  </si>
  <si>
    <t>Individual 9 (900 mg, 2 h infusion)</t>
  </si>
  <si>
    <t>Individual 10 (900 mg, 2 h infusion)</t>
  </si>
  <si>
    <t>Individual 11 (900 mg, 1 h infusion)</t>
  </si>
  <si>
    <t>Individual 12 (900 mg, 1 h infusion)</t>
  </si>
  <si>
    <t>Individual 13 (1200 mg, 3 h infusion)</t>
  </si>
  <si>
    <t>Individual 14 (1200 mg, 3 h infusion)</t>
  </si>
  <si>
    <t>Individual 15 (1200 mg, 2 h infusion)</t>
  </si>
  <si>
    <t>Individual 16 (1200 mg, 2 h infusion)</t>
  </si>
  <si>
    <t>Individual 17 (1200 mg, 1 h infusion)</t>
  </si>
  <si>
    <t>Individual 18 (1200 mg, 1 h infusion)</t>
  </si>
  <si>
    <t>Peloquin 1999</t>
  </si>
  <si>
    <t>https://www.ncbi.nlm.nih.gov/pubmed/9925057</t>
  </si>
  <si>
    <t>fast1</t>
  </si>
  <si>
    <t>fast2</t>
  </si>
  <si>
    <t>antacid</t>
  </si>
  <si>
    <t>fed</t>
  </si>
  <si>
    <t>Acocella 1984</t>
  </si>
  <si>
    <t>Burger 2006</t>
  </si>
  <si>
    <t>https://www.ncbi.nlm.nih.gov/pubmed/17005814</t>
  </si>
  <si>
    <t>Rifampin alone</t>
  </si>
  <si>
    <t>Stone 2004</t>
  </si>
  <si>
    <t>Day 14 of Rifampin alone</t>
  </si>
  <si>
    <t>Fig. 6</t>
  </si>
  <si>
    <t>https://www.ncbi.nlm.nih.gov/pubmed/4037525</t>
  </si>
  <si>
    <t>Acocella 1985</t>
  </si>
  <si>
    <t>R alone</t>
  </si>
  <si>
    <t>Furesz 1970</t>
  </si>
  <si>
    <t>https://www.ncbi.nlm.nih.gov/pubmed/5002304</t>
  </si>
  <si>
    <t>100 mg</t>
  </si>
  <si>
    <t>150 mg</t>
  </si>
  <si>
    <t>250 mg</t>
  </si>
  <si>
    <t>750 mg</t>
  </si>
  <si>
    <t>900 mg</t>
  </si>
  <si>
    <t>Table XIX</t>
  </si>
  <si>
    <t>Kirby 2012</t>
  </si>
  <si>
    <t>https://www.ncbi.nlm.nih.gov/pubmed/22190694</t>
  </si>
  <si>
    <t>Study 1 - Staggered Administration with RIF</t>
  </si>
  <si>
    <t>Study 1 - Staggered Administration Control</t>
  </si>
  <si>
    <t>Study 2 - Simultaneous Administration Control</t>
  </si>
  <si>
    <t>Study 2 - Simultaneous Administration with RIF</t>
  </si>
  <si>
    <t>Jalava 1997</t>
  </si>
  <si>
    <t>https://www.ncbi.nlm.nih.gov/pubmed/9421099</t>
  </si>
  <si>
    <t>po with Perpetrator (Itraconazole)</t>
  </si>
  <si>
    <t>Fig. 1A</t>
  </si>
  <si>
    <t>Fig. 1B</t>
  </si>
  <si>
    <t>Digoxin, Itraconazole-Digoxin-DDI</t>
  </si>
  <si>
    <t>Itraconazole-Digoxin-DDI</t>
  </si>
  <si>
    <t>Itraconazole, Itraconazole-Digoxin-DDI</t>
  </si>
  <si>
    <t>https://doi.org/10.1002/pauz.19900190516</t>
  </si>
  <si>
    <t>450 mg REFERENZ</t>
  </si>
  <si>
    <t>Figure p. 15</t>
  </si>
  <si>
    <t>Rifa 450 Dragees</t>
  </si>
  <si>
    <t>Figure p. 23</t>
  </si>
  <si>
    <t>Rifa 600 Dragees</t>
  </si>
  <si>
    <t>Median</t>
  </si>
  <si>
    <t>600 mg REFERENZ</t>
  </si>
  <si>
    <t>arith. CV</t>
  </si>
  <si>
    <t>Source</t>
  </si>
  <si>
    <t>Heizmann 1983</t>
  </si>
  <si>
    <t>Tab. 1</t>
  </si>
  <si>
    <t>http://www.ncbi.nlm.nih.gov/pubmed/6138080</t>
  </si>
  <si>
    <t>https://www.ncbi.nlm.nih.gov/pubmed/6117393</t>
  </si>
  <si>
    <t>Allonen 1981</t>
  </si>
  <si>
    <t>oral</t>
  </si>
  <si>
    <t>iv</t>
  </si>
  <si>
    <t>Fig. 3A</t>
  </si>
  <si>
    <t>Darwish 2008</t>
  </si>
  <si>
    <t>Caffeine</t>
  </si>
  <si>
    <t xml:space="preserve">https://www.ncbi.nlm.nih.gov/pubmed/18076219 </t>
  </si>
  <si>
    <t>po with Perpetrator (Clarithromycin)</t>
  </si>
  <si>
    <t>iv with Perpetrator (Clarithromycin)</t>
  </si>
  <si>
    <t>Gorski 1998</t>
  </si>
  <si>
    <t>https://www.ncbi.nlm.nih.gov/pubmed/9728893</t>
  </si>
  <si>
    <t>https://www.ncbi.nlm.nih.gov/pubmed/25588320</t>
  </si>
  <si>
    <t>Hohmann 2015</t>
  </si>
  <si>
    <t>iv 1 µg</t>
  </si>
  <si>
    <t>iv 1 mg</t>
  </si>
  <si>
    <t>po 3 µg</t>
  </si>
  <si>
    <t>po 3 mg</t>
  </si>
  <si>
    <t>Kharasch 1997</t>
  </si>
  <si>
    <t>https://www.ncbi.nlm.nih.gov/pubmed/9232132</t>
  </si>
  <si>
    <t>Typical</t>
  </si>
  <si>
    <t>Data Type</t>
  </si>
  <si>
    <t>https://www.ncbi.nlm.nih.gov/pubmed/17463213</t>
  </si>
  <si>
    <t>Majumdar 2007</t>
  </si>
  <si>
    <t>po with Perpetrator (Aprepitant)</t>
  </si>
  <si>
    <t>https://www.ncbi.nlm.nih.gov/pubmed/8623953</t>
  </si>
  <si>
    <t>Olkkola 1996</t>
  </si>
  <si>
    <t>day 1 (po) Control (Perpetrator Placebo)</t>
  </si>
  <si>
    <t>day 4 (iv) Control (Perpetrator Placebo)</t>
  </si>
  <si>
    <t>day 6 (po) Control (Perpetrator Placebo)</t>
  </si>
  <si>
    <t>day 1 (po) with Perpetrator (Itraconazole)</t>
  </si>
  <si>
    <t>day 4 (iv) with Perpetrator (Itraconazole)</t>
  </si>
  <si>
    <t>day 6 (po) with Perpetrator (Itraconazole)</t>
  </si>
  <si>
    <t>day 1 (po) with Perpetrator (Fluconazole)</t>
  </si>
  <si>
    <t>day 4 (iv) with Perpetrator (Fluconazole)</t>
  </si>
  <si>
    <t>day 6 (po) with Perpetrator (Fluconazole)</t>
  </si>
  <si>
    <t>Fluconazole</t>
  </si>
  <si>
    <t>Olkkola 1994</t>
  </si>
  <si>
    <t>https://www.ncbi.nlm.nih.gov/pubmed/8181191</t>
  </si>
  <si>
    <t>po with Perpetrator (Ketoconazole</t>
  </si>
  <si>
    <t>Olkkola 1993</t>
  </si>
  <si>
    <t>https://www.ncbi.nlm.nih.gov/pubmed/8453848</t>
  </si>
  <si>
    <t>po with Perpetrator (Erythromycin)</t>
  </si>
  <si>
    <t>iv with Perpetrator (Erythromycin)</t>
  </si>
  <si>
    <t>Saari 2006</t>
  </si>
  <si>
    <t>po with Perpetrator (Voriconazole)</t>
  </si>
  <si>
    <t>iv with Perpetrator (Voriconazole)</t>
  </si>
  <si>
    <t>Voriconazole</t>
  </si>
  <si>
    <t>Fig. 5</t>
  </si>
  <si>
    <t>https://www.ncbi.nlm.nih.gov/pubmed/16580904</t>
  </si>
  <si>
    <t>https://www.ncbi.nlm.nih.gov/pubmed/9764959</t>
  </si>
  <si>
    <t>Schwagmeier 1998</t>
  </si>
  <si>
    <t>iv administration</t>
  </si>
  <si>
    <t>https://www.ncbi.nlm.nih.gov/pubmed/6116606</t>
  </si>
  <si>
    <t>Smith 1981</t>
  </si>
  <si>
    <t>iv 5 mg</t>
  </si>
  <si>
    <t>oral solution 10 mg</t>
  </si>
  <si>
    <t>oral tablet 10 mg</t>
  </si>
  <si>
    <t xml:space="preserve">https://www.ncbi.nlm.nih.gov/pubmed/11851636 </t>
  </si>
  <si>
    <t>Swart 2002</t>
  </si>
  <si>
    <t>day 5 Control (Perpetrator Placebo)</t>
  </si>
  <si>
    <t>day 10 Control with Perpetrator (Erythromycin)</t>
  </si>
  <si>
    <t>https://www.ncbi.nlm.nih.gov/pubmed/6742481</t>
  </si>
  <si>
    <t>Greenblat 1984</t>
  </si>
  <si>
    <t>iv - f, 136kg, 36y</t>
  </si>
  <si>
    <t>iv - f, 61kg, 37y</t>
  </si>
  <si>
    <t>iv - m, 70kg, 32y</t>
  </si>
  <si>
    <t>iv - m, 80kg, 70y</t>
  </si>
  <si>
    <t>po - f, 136kg, 36y</t>
  </si>
  <si>
    <t>po - f, 61kg, 37y</t>
  </si>
  <si>
    <t>po - m, 70kg, 32y</t>
  </si>
  <si>
    <t>po - m, 80kg, 70y</t>
  </si>
  <si>
    <t>Greenblat 2003</t>
  </si>
  <si>
    <t>https://www.ncbi.nlm.nih.gov/pubmed/12891222</t>
  </si>
  <si>
    <t>https://www.ncbi.nlm.nih.gov/pubmed/12891223</t>
  </si>
  <si>
    <t>Control pre-Clarithromycin (Perpetrator Placebo)</t>
  </si>
  <si>
    <t>Control pre-Rifampicin (Perpetrator Placebo)</t>
  </si>
  <si>
    <t>Control pre-Black cohosh (Perpetrator Placebo)</t>
  </si>
  <si>
    <t>Control pre-Milk thistle (Perpetrator Placebo)</t>
  </si>
  <si>
    <t>Control pre-Goldenseal (Perpetrator Placebo)</t>
  </si>
  <si>
    <t>Control pre-Kava kava (Perpetrator Placebo)</t>
  </si>
  <si>
    <t>https://www.ncbi.nlm.nih.gov/pubmed/23748747</t>
  </si>
  <si>
    <t>Markert 2013</t>
  </si>
  <si>
    <t>with Perpetrator (Clarithromycin)</t>
  </si>
  <si>
    <t>https://www.ncbi.nlm.nih.gov/pubmed/17585116</t>
  </si>
  <si>
    <t>Okudaira 2007</t>
  </si>
  <si>
    <t>EM 2 with Perpetrator (Erythromycin)</t>
  </si>
  <si>
    <t>EM 0 Control (Perpetrator Placebo)</t>
  </si>
  <si>
    <t>EM 4 with Perpetrator (Erythromycin)</t>
  </si>
  <si>
    <t>EM 7 with Perpetrator (Erythromycin)</t>
  </si>
  <si>
    <t>Templeton 2010</t>
  </si>
  <si>
    <t>https://www.ncbi.nlm.nih.gov/pubmed/20739919</t>
  </si>
  <si>
    <t>with Perpetrator (Itraconazole @ 400 mg)</t>
  </si>
  <si>
    <t>with Perpetrator (Itraconazole @ 50 mg)</t>
  </si>
  <si>
    <t>with Perpetrator (Itraconazole @ 200 mg)</t>
  </si>
  <si>
    <t>https://www.ncbi.nlm.nih.gov/pubmed/16628140</t>
  </si>
  <si>
    <t>Tham 2006</t>
  </si>
  <si>
    <t>with Perpetrator (Ketoconazole 50 mg)</t>
  </si>
  <si>
    <t>iv 0.15 mg/kg - Indiv. K.M.</t>
  </si>
  <si>
    <t>iv 0.15 mg/kg - Indiv. E.Sch.</t>
  </si>
  <si>
    <t>iv 0.15 mg/kg - Indiv. R.H.</t>
  </si>
  <si>
    <t>iv 0.15 mg/kg - Indiv. A.St.</t>
  </si>
  <si>
    <t>iv 0.15 mg/kg - Indiv. O.A.</t>
  </si>
  <si>
    <t>iv 0.15 mg/kg - Indiv. CH.B.</t>
  </si>
  <si>
    <t>po 10 mg - Indiv. K.M.</t>
  </si>
  <si>
    <t>po 10 mg - Indiv. O.A.</t>
  </si>
  <si>
    <t>po 10 mg - Indiv. R.H.</t>
  </si>
  <si>
    <t>po 20 mg - Indiv. A.St.</t>
  </si>
  <si>
    <t>po 20 mg - Indiv. CH.B.</t>
  </si>
  <si>
    <t>po 20 mg - Indiv. E.Sch.</t>
  </si>
  <si>
    <t>po 20 mg - Indiv. K.M.</t>
  </si>
  <si>
    <t>po 20 mg - Indiv. O.A.</t>
  </si>
  <si>
    <t>po 20 mg - Indiv. R.H.</t>
  </si>
  <si>
    <t>po 40 mg - Indiv. A.St.</t>
  </si>
  <si>
    <t>po 40 mg - Indiv. CH.B.</t>
  </si>
  <si>
    <t>po 40 mg - Indiv. E.Sch.</t>
  </si>
  <si>
    <t>Tab. 3</t>
  </si>
  <si>
    <t>http://www.ncbi.nlm.nih.gov/pubmed/6138081</t>
  </si>
  <si>
    <t>Ahonen 1995</t>
  </si>
  <si>
    <t>http://www.ncbi.nlm.nih.gov/pubmed/8880291</t>
  </si>
  <si>
    <t>Yeates 1996</t>
  </si>
  <si>
    <t>Zimmermann 1996</t>
  </si>
  <si>
    <t>https://www.ncbi.nlm.nih.gov/pubmed/8720318</t>
  </si>
  <si>
    <t>Bornemann 1986</t>
  </si>
  <si>
    <t>https://www.ncbi.nlm.nih.gov/pubmed/2936766</t>
  </si>
  <si>
    <t>1 h after a meal</t>
  </si>
  <si>
    <t>1 h before a meal</t>
  </si>
  <si>
    <t>fasting condition</t>
  </si>
  <si>
    <t>with a meal</t>
  </si>
  <si>
    <t>&lt;4</t>
  </si>
  <si>
    <t>2x 10 mg tablet</t>
  </si>
  <si>
    <t>Tablet</t>
  </si>
  <si>
    <t>Midazolam, Itraconazole-Midazolam-DDI</t>
  </si>
  <si>
    <t>Midazolam, Itraconazole-Midazolam-DDI, Ketoconazole-Midazolam-DDI</t>
  </si>
  <si>
    <t>Itraconazole, Itraconazole-Midazolam-DDI</t>
  </si>
  <si>
    <t>Ketoconazole, Ketoconazole-Midazolam-DDI</t>
  </si>
  <si>
    <t>Midazolam, Erythromycin-Midazolam-DDI</t>
  </si>
  <si>
    <t>Erythromycin-Midazolam-DDI</t>
  </si>
  <si>
    <t>Midazolam, Voriconazole-Midazolam-DDI</t>
  </si>
  <si>
    <t>Voriconazole-Midazolam-DDI</t>
  </si>
  <si>
    <t>Voriconazole, Voriconazole-Midazolam-DDI</t>
  </si>
  <si>
    <t>Midazolam, Ketoconazole-Midazolam-DDI</t>
  </si>
  <si>
    <t>https://www.ncbi.nlm.nih.gov/pubmed/19371318</t>
  </si>
  <si>
    <t>Hyland 2009</t>
  </si>
  <si>
    <t>Midazolam-N-Glucuronide</t>
  </si>
  <si>
    <t>3-mg oral dose</t>
  </si>
  <si>
    <t>1-mg i.v. dose</t>
  </si>
  <si>
    <t>geo. SD</t>
  </si>
  <si>
    <t>cumulated, calculated from individual data</t>
  </si>
  <si>
    <t>Midazolam-N-glucuronide</t>
  </si>
  <si>
    <t>Thummel 1996</t>
  </si>
  <si>
    <t>https://www.ncbi.nlm.nih.gov/pubmed/8646820</t>
  </si>
  <si>
    <t>iv - female</t>
  </si>
  <si>
    <t>iv - male</t>
  </si>
  <si>
    <t>po - female</t>
  </si>
  <si>
    <t>po - male</t>
  </si>
  <si>
    <t>Tab. II</t>
  </si>
  <si>
    <t>diluted in 50 ml apple juice</t>
  </si>
  <si>
    <t>3-mg oral dose (as fraction of dose)</t>
  </si>
  <si>
    <t>1-mg i.v. dose (as fraction of dose)</t>
  </si>
  <si>
    <t>https://www.ncbi.nlm.nih.gov/pubmed/9661037</t>
  </si>
  <si>
    <t>Barone 1998b</t>
  </si>
  <si>
    <t>Solution</t>
  </si>
  <si>
    <t>F05 Capsule</t>
  </si>
  <si>
    <t>F12 Capsule</t>
  </si>
  <si>
    <t>Sporanox oral solution</t>
  </si>
  <si>
    <t>containing hydroxypropyl-beta-cyclodextrin</t>
  </si>
  <si>
    <t>2x 100-mx capsules</t>
  </si>
  <si>
    <t>F05 capsule</t>
  </si>
  <si>
    <t>F12 capsule</t>
  </si>
  <si>
    <t>lb</t>
  </si>
  <si>
    <t>fried egg and bacon, toast with butter and jam, whole milk, orange juice, and banana</t>
  </si>
  <si>
    <t>Hardin 1988</t>
  </si>
  <si>
    <t>https://www.ncbi.nlm.nih.gov/pubmed/2848442</t>
  </si>
  <si>
    <t>A 100 mg OD (day 1)</t>
  </si>
  <si>
    <t>A 100 mg OD (day 7-15)</t>
  </si>
  <si>
    <t>A 100 mg OD (day 15)</t>
  </si>
  <si>
    <t>B 200 mg OD (day 1)</t>
  </si>
  <si>
    <t>B 200 mg OD (day 7-15)</t>
  </si>
  <si>
    <t>B 200 mg OD (day 15)</t>
  </si>
  <si>
    <t>C 200 mg BID (day 1)</t>
  </si>
  <si>
    <t>C 200 mg BID (day 7-15)</t>
  </si>
  <si>
    <t>C 200 mg BID (day 15)</t>
  </si>
  <si>
    <t>Standardized meal</t>
  </si>
  <si>
    <t>50-mg capsule</t>
  </si>
  <si>
    <t>Tab. 1, 2, 3</t>
  </si>
  <si>
    <t>0-(S-72,T-24,R-13)</t>
  </si>
  <si>
    <t>0-12</t>
  </si>
  <si>
    <t>0-12-(S-84,T-12,R-24)</t>
  </si>
  <si>
    <t>NewID</t>
  </si>
  <si>
    <t>Templeton 2008</t>
  </si>
  <si>
    <t>https://www.ncbi.nlm.nih.gov/pubmed/17495874</t>
  </si>
  <si>
    <t>OH-ITZ day 1</t>
  </si>
  <si>
    <t>OH-ITZ day 7</t>
  </si>
  <si>
    <t>ITZ day 1</t>
  </si>
  <si>
    <t>ITZ day 7</t>
  </si>
  <si>
    <t>keto-ITZ day 1</t>
  </si>
  <si>
    <t>keto-ITZ day 7</t>
  </si>
  <si>
    <t>ND-OH-ITZ day 1</t>
  </si>
  <si>
    <t>ND-OH-ITZ day 7</t>
  </si>
  <si>
    <t>(S-0,T-24,7)</t>
  </si>
  <si>
    <t>MD OD</t>
  </si>
  <si>
    <t>10 mL of 10 mg/mL</t>
  </si>
  <si>
    <t>2-1.5</t>
  </si>
  <si>
    <t>arith. SD to be exctracted</t>
  </si>
  <si>
    <t>https://www.ncbi.nlm.nih.gov/pubmed/8726601</t>
  </si>
  <si>
    <t>Van de Velde 1996</t>
  </si>
  <si>
    <t>hydroxypropyl-beta-cyclodextrin solution (HP-beta-CD) of 10 ml (10 mg/mL)</t>
  </si>
  <si>
    <t>Fasting ITZ</t>
  </si>
  <si>
    <t>Fasting OH-ITZ</t>
  </si>
  <si>
    <t>Fed ITZ</t>
  </si>
  <si>
    <t>Fed OH-ITZ</t>
  </si>
  <si>
    <t>four slices of buttered bread, a slice each of ham and cheese, jelly, and two cups of coffee or tea with milk and/or sugar</t>
  </si>
  <si>
    <t>Van Peer 1989</t>
  </si>
  <si>
    <t>https://www.ncbi.nlm.nih.gov/pubmed/2544431</t>
  </si>
  <si>
    <t>Fig. 1a</t>
  </si>
  <si>
    <t>Fig. 1b</t>
  </si>
  <si>
    <t>(S-0,T-24,15)</t>
  </si>
  <si>
    <t>dimethyl-beta-cyclodextrin solution (5 mg/mL)</t>
  </si>
  <si>
    <t>2x 50 mg capsules</t>
  </si>
  <si>
    <t>4-5</t>
  </si>
  <si>
    <t>four slices of bread, one slice of ham, one slice of cheese, 20 g of butter, jam, and two cups of coffee</t>
  </si>
  <si>
    <t>100 mg Solution, fasting</t>
  </si>
  <si>
    <t>100 mg Capsules, fasting</t>
  </si>
  <si>
    <t>100 mg Capsules, with food</t>
  </si>
  <si>
    <t>100 mg Capsules, with food, 15 days MD</t>
  </si>
  <si>
    <t>50 mg Capsules, with food</t>
  </si>
  <si>
    <t>200 mg Capsules, with food</t>
  </si>
  <si>
    <t>only PK parameter reported</t>
  </si>
  <si>
    <t>4x 50 mg capsules</t>
  </si>
  <si>
    <t>1x 50 mg capsules</t>
  </si>
  <si>
    <t>https://www.ncbi.nlm.nih.gov/pubmed/2561187</t>
  </si>
  <si>
    <t>Heykants 1989</t>
  </si>
  <si>
    <t>iv 100 mg SD</t>
  </si>
  <si>
    <t>po 100 mg SD fed</t>
  </si>
  <si>
    <t>po 100 mg MD OD</t>
  </si>
  <si>
    <t>po 100 mg SD (metabolite screening)</t>
  </si>
  <si>
    <t>Unknown</t>
  </si>
  <si>
    <t>(S-0,T-24,R-29)</t>
  </si>
  <si>
    <t>Miura 2010</t>
  </si>
  <si>
    <t>https://www.ncbi.nlm.nih.gov/pubmed/20595406</t>
  </si>
  <si>
    <t>po 100 mg MD Japanese</t>
  </si>
  <si>
    <t>(S-0,T-24,R-10)</t>
  </si>
  <si>
    <t>ITRIZOLE Capsules 50</t>
  </si>
  <si>
    <t>Janssen Pharmaceutical KK</t>
  </si>
  <si>
    <t>4</t>
  </si>
  <si>
    <t>Japanese</t>
  </si>
  <si>
    <t>https://www.ncbi.nlm.nih.gov/pubmed/15098799</t>
  </si>
  <si>
    <t>https://www.ncbi.nlm.nih.gov/pubmed/18172627</t>
  </si>
  <si>
    <t>Gubbins 2004</t>
  </si>
  <si>
    <t>Gubbins 2007</t>
  </si>
  <si>
    <t>po 200 mg solution with water</t>
  </si>
  <si>
    <t>hydroxypropyl-beta -cyclodextrin solution (10 mg/mL)</t>
  </si>
  <si>
    <t>Light breakfast</t>
  </si>
  <si>
    <t>light standard breakfast consisting of a lowfat bagel with butter and jam within 30 minutes</t>
  </si>
  <si>
    <t>po 200 mg solution with GFJ</t>
  </si>
  <si>
    <t>arith. SEM to be exctracted</t>
  </si>
  <si>
    <t>po 200 mg solution female with water</t>
  </si>
  <si>
    <t>po 200 mg solution male with water</t>
  </si>
  <si>
    <t>po 200 mg solution female with GFJ</t>
  </si>
  <si>
    <t>po 200 mg solution male with GFJ</t>
  </si>
  <si>
    <t>Uno 2006</t>
  </si>
  <si>
    <t>day 1 (Japanese)</t>
  </si>
  <si>
    <t>day 6 (Japanese)</t>
  </si>
  <si>
    <t>4x capsules, Janssen Pharmaceutical KK</t>
  </si>
  <si>
    <t>(S-0,T-24,R-6)</t>
  </si>
  <si>
    <t>https://www.ncbi.nlm.nih.gov/pubmed/16885720</t>
  </si>
  <si>
    <t>Bae 2011</t>
  </si>
  <si>
    <t>https://www.ncbi.nlm.nih.gov/pubmed/20400647</t>
  </si>
  <si>
    <t>po 200 mg capsule with water (Korean)</t>
  </si>
  <si>
    <t>po 200 mg capsule with cola (Korean)</t>
  </si>
  <si>
    <t>po 200 mg capsule with vit. C (Korean)</t>
  </si>
  <si>
    <t>median</t>
  </si>
  <si>
    <t>Korean</t>
  </si>
  <si>
    <t>Sporanox 100 mg, 2 capsules; Janssen, Korea</t>
  </si>
  <si>
    <t xml:space="preserve">Sporanox Capsules </t>
  </si>
  <si>
    <t>https://www.ncbi.nlm.nih.gov/pubmed/16982783</t>
  </si>
  <si>
    <t>Mouton 2006</t>
  </si>
  <si>
    <t>SAD_A 50 mg</t>
  </si>
  <si>
    <t>SAD_A 200 mg</t>
  </si>
  <si>
    <t>SAD_B 100 mg</t>
  </si>
  <si>
    <t>SAD_B 300 mg</t>
  </si>
  <si>
    <t>HPBCF</t>
  </si>
  <si>
    <t>NCF</t>
  </si>
  <si>
    <t>2</t>
  </si>
  <si>
    <t>0-8-24-32-48-72-96-120-144</t>
  </si>
  <si>
    <t>NanoCrystal formulation</t>
  </si>
  <si>
    <t>hydroxypropyl-beta-cyclodextrin formulation</t>
  </si>
  <si>
    <t>arith. SD to be extracted</t>
  </si>
  <si>
    <t>MAD_m_A 100 mg</t>
  </si>
  <si>
    <t>MAD_m_B 200 mg</t>
  </si>
  <si>
    <t>MAD_m_C 300 mg</t>
  </si>
  <si>
    <t>MAD_m_D 200 mg (HPBCD)</t>
  </si>
  <si>
    <t>MAD_m_A 100 mg (terminal phase only)</t>
  </si>
  <si>
    <t>MAD_m_B 200 mg (terminal phase only)</t>
  </si>
  <si>
    <t>MAD_m_C 300 mg (terminal phase only)</t>
  </si>
  <si>
    <t>MAD_s_A 100 mg</t>
  </si>
  <si>
    <t>MAD_s_B 200 mg</t>
  </si>
  <si>
    <t>MAD_s_C 300 mg</t>
  </si>
  <si>
    <t>Zhou 1998</t>
  </si>
  <si>
    <t>IV 200 mg OD</t>
  </si>
  <si>
    <t>https://www.ncbi.nlm.nih.gov/pubmed/9702843</t>
  </si>
  <si>
    <t>iv part only</t>
  </si>
  <si>
    <t>0-12-24-36-48-72-96-120-144</t>
  </si>
  <si>
    <t>MD-BID/OD</t>
  </si>
  <si>
    <t>HIV patients</t>
  </si>
  <si>
    <t>RID</t>
  </si>
  <si>
    <t>MDZ</t>
  </si>
  <si>
    <t>ALF</t>
  </si>
  <si>
    <t>Day</t>
  </si>
  <si>
    <t>(iv)</t>
  </si>
  <si>
    <t>(po)</t>
  </si>
  <si>
    <t>Rouini 2005</t>
  </si>
  <si>
    <t>https://www.ncbi.nlm.nih.gov/pubmed/14698254</t>
  </si>
  <si>
    <t>Mefenamic acid</t>
  </si>
  <si>
    <t>Ponstan capsule</t>
  </si>
  <si>
    <t>https://www.ncbi.nlm.nih.gov/pubmed/22275128</t>
  </si>
  <si>
    <t>Mahadik 2012</t>
  </si>
  <si>
    <t>Phase IV (during Perpetrator (Rifampicin))</t>
  </si>
  <si>
    <t>Phase V (4 days after Perpetrator (Rifampicin))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</si>
</sst>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i/>
      <sz val="11"/>
      <color rgb="FF7F7F7F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rgb="FF7F7F7F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u/>
      <sz val="10"/>
      <color theme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4" fillId="0" borderId="0"/>
    <xf numFmtId="0" fontId="13" fillId="0" borderId="0" applyNumberFormat="0" applyFill="0" applyBorder="0" applyAlignment="0" applyProtection="0"/>
  </cellStyleXfs>
  <cellXfs count="145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/>
    </xf>
    <xf numFmtId="1" fontId="7" fillId="0" borderId="0" xfId="0" applyNumberFormat="1" applyFont="1" applyAlignment="1">
      <alignment horizontal="left"/>
    </xf>
    <xf numFmtId="0" fontId="7" fillId="9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8" fillId="0" borderId="1" xfId="2" applyFont="1" applyBorder="1" applyAlignment="1">
      <alignment horizontal="left"/>
    </xf>
    <xf numFmtId="1" fontId="8" fillId="0" borderId="1" xfId="2" applyNumberFormat="1" applyFont="1" applyBorder="1" applyAlignment="1">
      <alignment horizontal="left"/>
    </xf>
    <xf numFmtId="0" fontId="8" fillId="9" borderId="1" xfId="2" applyFont="1" applyFill="1" applyBorder="1" applyAlignment="1">
      <alignment horizontal="left"/>
    </xf>
    <xf numFmtId="0" fontId="8" fillId="5" borderId="1" xfId="2" applyFont="1" applyFill="1" applyBorder="1" applyAlignment="1">
      <alignment horizontal="left"/>
    </xf>
    <xf numFmtId="0" fontId="8" fillId="4" borderId="1" xfId="2" applyFont="1" applyFill="1" applyBorder="1" applyAlignment="1">
      <alignment horizontal="left"/>
    </xf>
    <xf numFmtId="2" fontId="8" fillId="4" borderId="1" xfId="2" applyNumberFormat="1" applyFont="1" applyFill="1" applyBorder="1" applyAlignment="1">
      <alignment horizontal="left"/>
    </xf>
    <xf numFmtId="0" fontId="8" fillId="7" borderId="1" xfId="2" applyFont="1" applyFill="1" applyBorder="1" applyAlignment="1">
      <alignment horizontal="left"/>
    </xf>
    <xf numFmtId="0" fontId="8" fillId="7" borderId="1" xfId="2" applyFont="1" applyFill="1" applyBorder="1" applyAlignment="1">
      <alignment horizontal="right"/>
    </xf>
    <xf numFmtId="0" fontId="8" fillId="8" borderId="1" xfId="2" applyFont="1" applyFill="1" applyBorder="1" applyAlignment="1">
      <alignment horizontal="left"/>
    </xf>
    <xf numFmtId="0" fontId="8" fillId="2" borderId="1" xfId="2" applyFont="1" applyFill="1" applyBorder="1" applyAlignment="1">
      <alignment horizontal="left"/>
    </xf>
    <xf numFmtId="0" fontId="8" fillId="3" borderId="1" xfId="2" applyFont="1" applyFill="1" applyBorder="1" applyAlignment="1">
      <alignment horizontal="left"/>
    </xf>
    <xf numFmtId="0" fontId="7" fillId="9" borderId="0" xfId="2" applyFont="1" applyFill="1" applyAlignment="1">
      <alignment horizontal="left"/>
    </xf>
    <xf numFmtId="0" fontId="7" fillId="5" borderId="0" xfId="2" applyFont="1" applyFill="1" applyAlignment="1">
      <alignment horizontal="left"/>
    </xf>
    <xf numFmtId="0" fontId="7" fillId="4" borderId="0" xfId="2" applyFont="1" applyFill="1" applyAlignment="1">
      <alignment horizontal="left"/>
    </xf>
    <xf numFmtId="2" fontId="7" fillId="4" borderId="0" xfId="2" applyNumberFormat="1" applyFont="1" applyFill="1" applyAlignment="1">
      <alignment horizontal="left"/>
    </xf>
    <xf numFmtId="0" fontId="7" fillId="7" borderId="0" xfId="2" applyFont="1" applyFill="1" applyAlignment="1">
      <alignment horizontal="left"/>
    </xf>
    <xf numFmtId="0" fontId="7" fillId="7" borderId="0" xfId="2" applyFont="1" applyFill="1" applyAlignment="1">
      <alignment horizontal="right"/>
    </xf>
    <xf numFmtId="0" fontId="7" fillId="8" borderId="0" xfId="2" applyFont="1" applyFill="1" applyAlignment="1">
      <alignment horizontal="left"/>
    </xf>
    <xf numFmtId="0" fontId="7" fillId="2" borderId="0" xfId="2" applyFont="1" applyFill="1" applyAlignment="1">
      <alignment horizontal="left"/>
    </xf>
    <xf numFmtId="0" fontId="7" fillId="3" borderId="0" xfId="2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0" fontId="7" fillId="7" borderId="0" xfId="0" applyFont="1" applyFill="1" applyAlignment="1">
      <alignment horizontal="right"/>
    </xf>
    <xf numFmtId="0" fontId="7" fillId="8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7" fillId="4" borderId="0" xfId="0" applyFont="1" applyFill="1" applyAlignment="1">
      <alignment horizontal="left" wrapText="1"/>
    </xf>
    <xf numFmtId="2" fontId="7" fillId="4" borderId="0" xfId="0" applyNumberFormat="1" applyFont="1" applyFill="1" applyAlignment="1">
      <alignment horizontal="left"/>
    </xf>
    <xf numFmtId="0" fontId="8" fillId="0" borderId="0" xfId="0" applyFont="1"/>
    <xf numFmtId="0" fontId="7" fillId="0" borderId="0" xfId="0" applyFont="1"/>
    <xf numFmtId="0" fontId="8" fillId="10" borderId="0" xfId="0" applyFont="1" applyFill="1"/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2" fontId="7" fillId="10" borderId="0" xfId="0" applyNumberFormat="1" applyFont="1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10" borderId="0" xfId="0" applyFont="1" applyFill="1"/>
    <xf numFmtId="0" fontId="7" fillId="0" borderId="0" xfId="2" applyFont="1" applyFill="1" applyAlignment="1">
      <alignment horizontal="left"/>
    </xf>
    <xf numFmtId="0" fontId="8" fillId="11" borderId="1" xfId="2" applyFont="1" applyFill="1" applyBorder="1" applyAlignment="1">
      <alignment horizontal="left"/>
    </xf>
    <xf numFmtId="0" fontId="10" fillId="12" borderId="1" xfId="2" applyFont="1" applyFill="1" applyBorder="1" applyAlignment="1">
      <alignment horizontal="left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11" fillId="12" borderId="0" xfId="0" applyFont="1" applyFill="1" applyAlignment="1">
      <alignment horizontal="right"/>
    </xf>
    <xf numFmtId="0" fontId="7" fillId="11" borderId="0" xfId="0" applyFont="1" applyFill="1"/>
    <xf numFmtId="0" fontId="8" fillId="8" borderId="0" xfId="0" applyFont="1" applyFill="1"/>
    <xf numFmtId="0" fontId="7" fillId="8" borderId="0" xfId="0" applyFont="1" applyFill="1"/>
    <xf numFmtId="0" fontId="8" fillId="16" borderId="1" xfId="2" applyFont="1" applyFill="1" applyBorder="1" applyAlignment="1">
      <alignment horizontal="left"/>
    </xf>
    <xf numFmtId="0" fontId="0" fillId="16" borderId="0" xfId="0" applyFill="1" applyAlignment="1">
      <alignment horizontal="right"/>
    </xf>
    <xf numFmtId="0" fontId="10" fillId="9" borderId="1" xfId="2" applyFont="1" applyFill="1" applyBorder="1" applyAlignment="1">
      <alignment horizontal="left"/>
    </xf>
    <xf numFmtId="0" fontId="11" fillId="9" borderId="0" xfId="0" applyFont="1" applyFill="1" applyAlignment="1">
      <alignment horizontal="right"/>
    </xf>
    <xf numFmtId="0" fontId="8" fillId="6" borderId="1" xfId="2" applyFont="1" applyFill="1" applyBorder="1" applyAlignment="1">
      <alignment horizontal="left"/>
    </xf>
    <xf numFmtId="0" fontId="0" fillId="6" borderId="0" xfId="0" applyFill="1" applyAlignment="1">
      <alignment horizontal="right"/>
    </xf>
    <xf numFmtId="0" fontId="7" fillId="9" borderId="0" xfId="0" applyFont="1" applyFill="1"/>
    <xf numFmtId="0" fontId="10" fillId="16" borderId="1" xfId="2" applyFont="1" applyFill="1" applyBorder="1" applyAlignment="1">
      <alignment horizontal="left"/>
    </xf>
    <xf numFmtId="0" fontId="11" fillId="16" borderId="0" xfId="0" applyFont="1" applyFill="1" applyAlignment="1">
      <alignment horizontal="right"/>
    </xf>
    <xf numFmtId="0" fontId="11" fillId="11" borderId="0" xfId="0" applyFont="1" applyFill="1" applyAlignment="1">
      <alignment horizontal="right"/>
    </xf>
    <xf numFmtId="0" fontId="8" fillId="7" borderId="0" xfId="0" applyFont="1" applyFill="1"/>
    <xf numFmtId="2" fontId="7" fillId="8" borderId="0" xfId="0" applyNumberFormat="1" applyFont="1" applyFill="1" applyAlignment="1">
      <alignment horizontal="right"/>
    </xf>
    <xf numFmtId="0" fontId="7" fillId="8" borderId="0" xfId="0" applyFont="1" applyFill="1" applyAlignment="1">
      <alignment horizontal="right"/>
    </xf>
    <xf numFmtId="2" fontId="7" fillId="7" borderId="0" xfId="0" applyNumberFormat="1" applyFont="1" applyFill="1" applyAlignment="1">
      <alignment horizontal="right"/>
    </xf>
    <xf numFmtId="0" fontId="8" fillId="14" borderId="0" xfId="0" applyFont="1" applyFill="1"/>
    <xf numFmtId="0" fontId="7" fillId="14" borderId="0" xfId="0" applyFont="1" applyFill="1"/>
    <xf numFmtId="0" fontId="8" fillId="2" borderId="0" xfId="2" applyFont="1" applyFill="1" applyAlignment="1">
      <alignment horizontal="left"/>
    </xf>
    <xf numFmtId="0" fontId="0" fillId="6" borderId="0" xfId="0" applyFill="1" applyAlignment="1"/>
    <xf numFmtId="0" fontId="9" fillId="3" borderId="0" xfId="1" applyFont="1" applyFill="1" applyAlignment="1">
      <alignment horizontal="left"/>
    </xf>
    <xf numFmtId="0" fontId="7" fillId="3" borderId="0" xfId="0" applyFont="1" applyFill="1" applyAlignment="1">
      <alignment horizontal="left" wrapText="1"/>
    </xf>
    <xf numFmtId="0" fontId="0" fillId="0" borderId="0" xfId="0"/>
    <xf numFmtId="0" fontId="12" fillId="8" borderId="0" xfId="1" applyFont="1" applyFill="1" applyAlignment="1">
      <alignment horizontal="left"/>
    </xf>
    <xf numFmtId="0" fontId="8" fillId="8" borderId="1" xfId="2" applyFont="1" applyFill="1" applyBorder="1" applyAlignment="1">
      <alignment horizontal="right"/>
    </xf>
    <xf numFmtId="0" fontId="7" fillId="8" borderId="0" xfId="2" applyFont="1" applyFill="1" applyAlignment="1">
      <alignment horizontal="right"/>
    </xf>
    <xf numFmtId="0" fontId="7" fillId="13" borderId="0" xfId="0" applyFont="1" applyFill="1"/>
    <xf numFmtId="0" fontId="8" fillId="0" borderId="1" xfId="2" applyNumberFormat="1" applyFont="1" applyFill="1" applyBorder="1" applyAlignment="1">
      <alignment horizontal="left"/>
    </xf>
    <xf numFmtId="0" fontId="0" fillId="0" borderId="0" xfId="0" applyNumberFormat="1"/>
    <xf numFmtId="0" fontId="7" fillId="0" borderId="0" xfId="0" applyNumberFormat="1" applyFont="1"/>
    <xf numFmtId="0" fontId="7" fillId="0" borderId="0" xfId="0" applyFont="1" applyAlignment="1">
      <alignment horizontal="right"/>
    </xf>
    <xf numFmtId="0" fontId="8" fillId="17" borderId="0" xfId="0" applyFont="1" applyFill="1" applyAlignment="1">
      <alignment horizontal="center"/>
    </xf>
    <xf numFmtId="0" fontId="12" fillId="17" borderId="0" xfId="1" applyFont="1" applyFill="1" applyAlignment="1">
      <alignment horizontal="left"/>
    </xf>
    <xf numFmtId="0" fontId="7" fillId="17" borderId="0" xfId="0" applyFont="1" applyFill="1" applyAlignment="1">
      <alignment horizontal="left"/>
    </xf>
    <xf numFmtId="0" fontId="8" fillId="7" borderId="0" xfId="0" applyFont="1" applyFill="1" applyAlignment="1">
      <alignment horizontal="center"/>
    </xf>
    <xf numFmtId="0" fontId="7" fillId="7" borderId="0" xfId="0" applyFont="1" applyFill="1"/>
    <xf numFmtId="0" fontId="13" fillId="0" borderId="0" xfId="4" applyFill="1" applyAlignment="1">
      <alignment horizontal="left"/>
    </xf>
    <xf numFmtId="1" fontId="13" fillId="0" borderId="0" xfId="4" applyNumberFormat="1" applyAlignment="1">
      <alignment horizontal="left"/>
    </xf>
    <xf numFmtId="0" fontId="7" fillId="0" borderId="0" xfId="0" applyFont="1" applyFill="1"/>
    <xf numFmtId="0" fontId="7" fillId="0" borderId="0" xfId="0" applyFont="1" applyFill="1" applyAlignment="1">
      <alignment horizontal="left"/>
    </xf>
    <xf numFmtId="1" fontId="13" fillId="0" borderId="0" xfId="4" applyNumberFormat="1" applyFill="1" applyAlignment="1">
      <alignment horizontal="left"/>
    </xf>
    <xf numFmtId="0" fontId="8" fillId="6" borderId="1" xfId="2" applyNumberFormat="1" applyFont="1" applyFill="1" applyBorder="1" applyAlignment="1">
      <alignment horizontal="left"/>
    </xf>
    <xf numFmtId="1" fontId="8" fillId="6" borderId="1" xfId="2" applyNumberFormat="1" applyFont="1" applyFill="1" applyBorder="1" applyAlignment="1">
      <alignment horizontal="left"/>
    </xf>
    <xf numFmtId="0" fontId="0" fillId="6" borderId="0" xfId="0" applyNumberFormat="1" applyFill="1"/>
    <xf numFmtId="0" fontId="8" fillId="11" borderId="0" xfId="0" applyFont="1" applyFill="1"/>
    <xf numFmtId="0" fontId="8" fillId="9" borderId="0" xfId="0" applyFont="1" applyFill="1"/>
    <xf numFmtId="0" fontId="0" fillId="10" borderId="0" xfId="0" applyFill="1"/>
    <xf numFmtId="0" fontId="7" fillId="0" borderId="0" xfId="0" applyFont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7" fillId="10" borderId="0" xfId="0" applyFont="1" applyFill="1" applyAlignment="1">
      <alignment horizontal="right" vertical="center"/>
    </xf>
    <xf numFmtId="1" fontId="7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4" fillId="0" borderId="0" xfId="0" applyFont="1"/>
    <xf numFmtId="1" fontId="14" fillId="0" borderId="1" xfId="2" applyNumberFormat="1" applyFont="1" applyBorder="1" applyAlignment="1">
      <alignment horizontal="left"/>
    </xf>
    <xf numFmtId="0" fontId="15" fillId="0" borderId="0" xfId="0" applyFont="1"/>
    <xf numFmtId="0" fontId="14" fillId="15" borderId="0" xfId="0" applyFont="1" applyFill="1"/>
    <xf numFmtId="0" fontId="15" fillId="15" borderId="0" xfId="0" applyFont="1" applyFill="1"/>
    <xf numFmtId="0" fontId="14" fillId="0" borderId="1" xfId="2" applyFont="1" applyBorder="1" applyAlignment="1">
      <alignment horizontal="left"/>
    </xf>
    <xf numFmtId="0" fontId="14" fillId="0" borderId="1" xfId="2" applyFont="1" applyFill="1" applyBorder="1" applyAlignment="1">
      <alignment horizontal="left"/>
    </xf>
    <xf numFmtId="0" fontId="16" fillId="0" borderId="0" xfId="0" applyFont="1"/>
    <xf numFmtId="0" fontId="16" fillId="0" borderId="0" xfId="0" applyFont="1" applyFill="1"/>
    <xf numFmtId="0" fontId="14" fillId="6" borderId="0" xfId="0" applyFont="1" applyFill="1"/>
    <xf numFmtId="0" fontId="15" fillId="6" borderId="0" xfId="0" applyFont="1" applyFill="1"/>
    <xf numFmtId="0" fontId="14" fillId="14" borderId="0" xfId="0" applyFont="1" applyFill="1"/>
    <xf numFmtId="0" fontId="15" fillId="14" borderId="0" xfId="0" applyFont="1" applyFill="1"/>
    <xf numFmtId="49" fontId="7" fillId="8" borderId="0" xfId="0" applyNumberFormat="1" applyFont="1" applyFill="1" applyAlignment="1">
      <alignment horizontal="right"/>
    </xf>
    <xf numFmtId="0" fontId="15" fillId="10" borderId="0" xfId="0" applyFont="1" applyFill="1"/>
    <xf numFmtId="0" fontId="0" fillId="10" borderId="0" xfId="0" applyFill="1" applyAlignment="1">
      <alignment horizontal="right"/>
    </xf>
    <xf numFmtId="0" fontId="11" fillId="10" borderId="0" xfId="0" applyFont="1" applyFill="1" applyAlignment="1">
      <alignment horizontal="right"/>
    </xf>
    <xf numFmtId="0" fontId="0" fillId="10" borderId="0" xfId="0" applyFill="1" applyAlignment="1"/>
    <xf numFmtId="49" fontId="8" fillId="8" borderId="1" xfId="2" applyNumberFormat="1" applyFont="1" applyFill="1" applyBorder="1" applyAlignment="1">
      <alignment horizontal="right"/>
    </xf>
    <xf numFmtId="49" fontId="7" fillId="8" borderId="0" xfId="2" applyNumberFormat="1" applyFont="1" applyFill="1" applyAlignment="1">
      <alignment horizontal="right"/>
    </xf>
    <xf numFmtId="1" fontId="7" fillId="10" borderId="0" xfId="0" applyNumberFormat="1" applyFont="1" applyFill="1" applyAlignment="1">
      <alignment horizontal="right" vertical="center"/>
    </xf>
    <xf numFmtId="1" fontId="17" fillId="0" borderId="0" xfId="4" applyNumberFormat="1" applyFont="1" applyAlignment="1">
      <alignment horizontal="left"/>
    </xf>
    <xf numFmtId="1" fontId="17" fillId="0" borderId="0" xfId="4" applyNumberFormat="1" applyFont="1" applyFill="1" applyAlignment="1">
      <alignment horizontal="left"/>
    </xf>
    <xf numFmtId="0" fontId="17" fillId="0" borderId="0" xfId="4" applyFont="1" applyFill="1" applyAlignment="1">
      <alignment horizontal="left"/>
    </xf>
    <xf numFmtId="0" fontId="8" fillId="0" borderId="1" xfId="2" applyNumberFormat="1" applyFont="1" applyBorder="1" applyAlignment="1">
      <alignment horizontal="right"/>
    </xf>
    <xf numFmtId="0" fontId="7" fillId="0" borderId="0" xfId="0" applyNumberFormat="1" applyFont="1" applyAlignment="1">
      <alignment horizontal="right"/>
    </xf>
    <xf numFmtId="0" fontId="7" fillId="6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7" fillId="18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</cellXfs>
  <cellStyles count="5">
    <cellStyle name="Erklärender Text" xfId="1" builtinId="53"/>
    <cellStyle name="Hyperlink" xfId="4" builtinId="8"/>
    <cellStyle name="Normal 2" xfId="2"/>
    <cellStyle name="Standard" xfId="0" builtinId="0"/>
    <cellStyle name="Standard 2" xfId="3"/>
  </cellStyles>
  <dxfs count="0"/>
  <tableStyles count="0" defaultTableStyle="TableStyleMedium2" defaultPivotStyle="PivotStyleLight16"/>
  <colors>
    <mruColors>
      <color rgb="FFFFFF99"/>
      <color rgb="FFF3F4D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ubmed/874697" TargetMode="External"/><Relationship Id="rId299" Type="http://schemas.openxmlformats.org/officeDocument/2006/relationships/hyperlink" Target="http://www.ncbi.nlm.nih.gov/pubmed/4087830" TargetMode="External"/><Relationship Id="rId21" Type="http://schemas.openxmlformats.org/officeDocument/2006/relationships/hyperlink" Target="https://www.ncbi.nlm.nih.gov/pubmed/7911763" TargetMode="External"/><Relationship Id="rId63" Type="http://schemas.openxmlformats.org/officeDocument/2006/relationships/hyperlink" Target="https://www.ncbi.nlm.nih.gov/pubmed/2575499" TargetMode="External"/><Relationship Id="rId159" Type="http://schemas.openxmlformats.org/officeDocument/2006/relationships/hyperlink" Target="https://www.ncbi.nlm.nih.gov/pubmed/9545149" TargetMode="External"/><Relationship Id="rId324" Type="http://schemas.openxmlformats.org/officeDocument/2006/relationships/hyperlink" Target="https://www.ncbi.nlm.nih.gov/pubmed/17005814" TargetMode="External"/><Relationship Id="rId366" Type="http://schemas.openxmlformats.org/officeDocument/2006/relationships/hyperlink" Target="https://www.ncbi.nlm.nih.gov/pubmed/9232132" TargetMode="External"/><Relationship Id="rId170" Type="http://schemas.openxmlformats.org/officeDocument/2006/relationships/hyperlink" Target="https://www.ncbi.nlm.nih.gov/pubmed/9591931" TargetMode="External"/><Relationship Id="rId226" Type="http://schemas.openxmlformats.org/officeDocument/2006/relationships/hyperlink" Target="https://www.ncbi.nlm.nih.gov/pubmed/21562488" TargetMode="External"/><Relationship Id="rId433" Type="http://schemas.openxmlformats.org/officeDocument/2006/relationships/hyperlink" Target="https://www.ncbi.nlm.nih.gov/pubmed/8646820" TargetMode="External"/><Relationship Id="rId268" Type="http://schemas.openxmlformats.org/officeDocument/2006/relationships/hyperlink" Target="https://www.ncbi.nlm.nih.gov/pubmed/578447" TargetMode="External"/><Relationship Id="rId475" Type="http://schemas.openxmlformats.org/officeDocument/2006/relationships/hyperlink" Target="https://www.ncbi.nlm.nih.gov/pubmed/16885720" TargetMode="External"/><Relationship Id="rId32" Type="http://schemas.openxmlformats.org/officeDocument/2006/relationships/hyperlink" Target="https://www.ncbi.nlm.nih.gov/pubmed/16638734" TargetMode="External"/><Relationship Id="rId74" Type="http://schemas.openxmlformats.org/officeDocument/2006/relationships/hyperlink" Target="https://www.ncbi.nlm.nih.gov/pubmed/16638734" TargetMode="External"/><Relationship Id="rId128" Type="http://schemas.openxmlformats.org/officeDocument/2006/relationships/hyperlink" Target="https://www.ncbi.nlm.nih.gov/pubmed/7350291" TargetMode="External"/><Relationship Id="rId335" Type="http://schemas.openxmlformats.org/officeDocument/2006/relationships/hyperlink" Target="https://www.ncbi.nlm.nih.gov/pubmed/22190694" TargetMode="External"/><Relationship Id="rId377" Type="http://schemas.openxmlformats.org/officeDocument/2006/relationships/hyperlink" Target="https://www.ncbi.nlm.nih.gov/pubmed/8623953" TargetMode="External"/><Relationship Id="rId500" Type="http://schemas.openxmlformats.org/officeDocument/2006/relationships/hyperlink" Target="https://www.ncbi.nlm.nih.gov/pubmed/16982783" TargetMode="External"/><Relationship Id="rId5" Type="http://schemas.openxmlformats.org/officeDocument/2006/relationships/hyperlink" Target="https://doi.org/10.1007/BF00561755" TargetMode="External"/><Relationship Id="rId181" Type="http://schemas.openxmlformats.org/officeDocument/2006/relationships/hyperlink" Target="https://www.ncbi.nlm.nih.gov/pubmed/15114429" TargetMode="External"/><Relationship Id="rId237" Type="http://schemas.openxmlformats.org/officeDocument/2006/relationships/hyperlink" Target="https://www.ncbi.nlm.nih.gov/pubmed/18537963" TargetMode="External"/><Relationship Id="rId402" Type="http://schemas.openxmlformats.org/officeDocument/2006/relationships/hyperlink" Target="https://www.ncbi.nlm.nih.gov/pubmed/20739919" TargetMode="External"/><Relationship Id="rId279" Type="http://schemas.openxmlformats.org/officeDocument/2006/relationships/hyperlink" Target="https://www.ncbi.nlm.nih.gov/pubmed/578447" TargetMode="External"/><Relationship Id="rId444" Type="http://schemas.openxmlformats.org/officeDocument/2006/relationships/hyperlink" Target="https://www.ncbi.nlm.nih.gov/pubmed/8726601" TargetMode="External"/><Relationship Id="rId486" Type="http://schemas.openxmlformats.org/officeDocument/2006/relationships/hyperlink" Target="https://www.ncbi.nlm.nih.gov/pubmed/16982783" TargetMode="External"/><Relationship Id="rId43" Type="http://schemas.openxmlformats.org/officeDocument/2006/relationships/hyperlink" Target="https://www.ncbi.nlm.nih.gov/pubmed/9333111" TargetMode="External"/><Relationship Id="rId139" Type="http://schemas.openxmlformats.org/officeDocument/2006/relationships/hyperlink" Target="https://www.ncbi.nlm.nih.gov/pubmed/1531117" TargetMode="External"/><Relationship Id="rId290" Type="http://schemas.openxmlformats.org/officeDocument/2006/relationships/hyperlink" Target="https://www.ncbi.nlm.nih.gov/pubmed/8983939" TargetMode="External"/><Relationship Id="rId304" Type="http://schemas.openxmlformats.org/officeDocument/2006/relationships/hyperlink" Target="https://www.ncbi.nlm.nih.gov/pubmed/6473487" TargetMode="External"/><Relationship Id="rId346" Type="http://schemas.openxmlformats.org/officeDocument/2006/relationships/hyperlink" Target="http://www.ncbi.nlm.nih.gov/pubmed/6138080" TargetMode="External"/><Relationship Id="rId388" Type="http://schemas.openxmlformats.org/officeDocument/2006/relationships/hyperlink" Target="https://www.ncbi.nlm.nih.gov/pubmed/6742481" TargetMode="External"/><Relationship Id="rId511" Type="http://schemas.openxmlformats.org/officeDocument/2006/relationships/hyperlink" Target="https://www.ncbi.nlm.nih.gov/pubmed/22275128" TargetMode="External"/><Relationship Id="rId85" Type="http://schemas.openxmlformats.org/officeDocument/2006/relationships/hyperlink" Target="https://www.ncbi.nlm.nih.gov/pubmed/11959572" TargetMode="External"/><Relationship Id="rId150" Type="http://schemas.openxmlformats.org/officeDocument/2006/relationships/hyperlink" Target="https://www.ncbi.nlm.nih.gov/pubmed/1531117" TargetMode="External"/><Relationship Id="rId192" Type="http://schemas.openxmlformats.org/officeDocument/2006/relationships/hyperlink" Target="https://www.ncbi.nlm.nih.gov/pubmed/16432272" TargetMode="External"/><Relationship Id="rId206" Type="http://schemas.openxmlformats.org/officeDocument/2006/relationships/hyperlink" Target="https://www.ncbi.nlm.nih.gov/pubmed/15536460" TargetMode="External"/><Relationship Id="rId413" Type="http://schemas.openxmlformats.org/officeDocument/2006/relationships/hyperlink" Target="http://www.ncbi.nlm.nih.gov/pubmed/6138080" TargetMode="External"/><Relationship Id="rId248" Type="http://schemas.openxmlformats.org/officeDocument/2006/relationships/hyperlink" Target="https://www.ncbi.nlm.nih.gov/pubmed/11753266" TargetMode="External"/><Relationship Id="rId455" Type="http://schemas.openxmlformats.org/officeDocument/2006/relationships/hyperlink" Target="https://www.ncbi.nlm.nih.gov/pubmed/2561187" TargetMode="External"/><Relationship Id="rId497" Type="http://schemas.openxmlformats.org/officeDocument/2006/relationships/hyperlink" Target="https://www.ncbi.nlm.nih.gov/pubmed/16982783" TargetMode="External"/><Relationship Id="rId12" Type="http://schemas.openxmlformats.org/officeDocument/2006/relationships/hyperlink" Target="https://www.ncbi.nlm.nih.gov/pubmed/7911763" TargetMode="External"/><Relationship Id="rId108" Type="http://schemas.openxmlformats.org/officeDocument/2006/relationships/hyperlink" Target="https://www.ncbi.nlm.nih.gov/pubmed/874697" TargetMode="External"/><Relationship Id="rId315" Type="http://schemas.openxmlformats.org/officeDocument/2006/relationships/hyperlink" Target="https://www.ncbi.nlm.nih.gov/pubmed/6473487" TargetMode="External"/><Relationship Id="rId357" Type="http://schemas.openxmlformats.org/officeDocument/2006/relationships/hyperlink" Target="https://www.ncbi.nlm.nih.gov/pubmed/9728893" TargetMode="External"/><Relationship Id="rId54" Type="http://schemas.openxmlformats.org/officeDocument/2006/relationships/hyperlink" Target="https://www.ncbi.nlm.nih.gov/pubmed/9578186" TargetMode="External"/><Relationship Id="rId96" Type="http://schemas.openxmlformats.org/officeDocument/2006/relationships/hyperlink" Target="https://www.ncbi.nlm.nih.gov/pubmed/11959572" TargetMode="External"/><Relationship Id="rId161" Type="http://schemas.openxmlformats.org/officeDocument/2006/relationships/hyperlink" Target="https://www.ncbi.nlm.nih.gov/pubmed/9545149" TargetMode="External"/><Relationship Id="rId217" Type="http://schemas.openxmlformats.org/officeDocument/2006/relationships/hyperlink" Target="https://www.ncbi.nlm.nih.gov/pubmed/21562488" TargetMode="External"/><Relationship Id="rId399" Type="http://schemas.openxmlformats.org/officeDocument/2006/relationships/hyperlink" Target="https://www.ncbi.nlm.nih.gov/pubmed/17495878" TargetMode="External"/><Relationship Id="rId259" Type="http://schemas.openxmlformats.org/officeDocument/2006/relationships/hyperlink" Target="https://www.ncbi.nlm.nih.gov/pubmed/17365992" TargetMode="External"/><Relationship Id="rId424" Type="http://schemas.openxmlformats.org/officeDocument/2006/relationships/hyperlink" Target="https://www.ncbi.nlm.nih.gov/pubmed/8720318" TargetMode="External"/><Relationship Id="rId466" Type="http://schemas.openxmlformats.org/officeDocument/2006/relationships/hyperlink" Target="https://www.ncbi.nlm.nih.gov/pubmed/18172627" TargetMode="External"/><Relationship Id="rId23" Type="http://schemas.openxmlformats.org/officeDocument/2006/relationships/hyperlink" Target="https://www.ncbi.nlm.nih.gov/pubmed/7911763" TargetMode="External"/><Relationship Id="rId119" Type="http://schemas.openxmlformats.org/officeDocument/2006/relationships/hyperlink" Target="https://www.ncbi.nlm.nih.gov/pubmed/3279907" TargetMode="External"/><Relationship Id="rId270" Type="http://schemas.openxmlformats.org/officeDocument/2006/relationships/hyperlink" Target="https://www.ncbi.nlm.nih.gov/pubmed/578447" TargetMode="External"/><Relationship Id="rId326" Type="http://schemas.openxmlformats.org/officeDocument/2006/relationships/hyperlink" Target="https://www.ncbi.nlm.nih.gov/pubmed/4037525" TargetMode="External"/><Relationship Id="rId65" Type="http://schemas.openxmlformats.org/officeDocument/2006/relationships/hyperlink" Target="https://www.ncbi.nlm.nih.gov/pubmed/16638734" TargetMode="External"/><Relationship Id="rId130" Type="http://schemas.openxmlformats.org/officeDocument/2006/relationships/hyperlink" Target="https://www.ncbi.nlm.nih.gov/pubmed/25544247" TargetMode="External"/><Relationship Id="rId368" Type="http://schemas.openxmlformats.org/officeDocument/2006/relationships/hyperlink" Target="https://www.ncbi.nlm.nih.gov/pubmed/9232132" TargetMode="External"/><Relationship Id="rId172" Type="http://schemas.openxmlformats.org/officeDocument/2006/relationships/hyperlink" Target="https://www.ncbi.nlm.nih.gov/pubmed/9591931" TargetMode="External"/><Relationship Id="rId228" Type="http://schemas.openxmlformats.org/officeDocument/2006/relationships/hyperlink" Target="https://www.ncbi.nlm.nih.gov/pubmed/21562488" TargetMode="External"/><Relationship Id="rId435" Type="http://schemas.openxmlformats.org/officeDocument/2006/relationships/hyperlink" Target="https://www.ncbi.nlm.nih.gov/pubmed/19371318" TargetMode="External"/><Relationship Id="rId477" Type="http://schemas.openxmlformats.org/officeDocument/2006/relationships/hyperlink" Target="https://www.ncbi.nlm.nih.gov/pubmed/20400647" TargetMode="External"/><Relationship Id="rId281" Type="http://schemas.openxmlformats.org/officeDocument/2006/relationships/hyperlink" Target="https://www.ncbi.nlm.nih.gov/pubmed/578447" TargetMode="External"/><Relationship Id="rId337" Type="http://schemas.openxmlformats.org/officeDocument/2006/relationships/hyperlink" Target="https://www.ncbi.nlm.nih.gov/pubmed/22190694" TargetMode="External"/><Relationship Id="rId502" Type="http://schemas.openxmlformats.org/officeDocument/2006/relationships/hyperlink" Target="https://www.ncbi.nlm.nih.gov/pubmed/16982783" TargetMode="External"/><Relationship Id="rId34" Type="http://schemas.openxmlformats.org/officeDocument/2006/relationships/hyperlink" Target="https://www.ncbi.nlm.nih.gov/pubmed/16638734" TargetMode="External"/><Relationship Id="rId76" Type="http://schemas.openxmlformats.org/officeDocument/2006/relationships/hyperlink" Target="https://www.ncbi.nlm.nih.gov/pubmed/16638734" TargetMode="External"/><Relationship Id="rId141" Type="http://schemas.openxmlformats.org/officeDocument/2006/relationships/hyperlink" Target="https://www.ncbi.nlm.nih.gov/pubmed/1531117" TargetMode="External"/><Relationship Id="rId379" Type="http://schemas.openxmlformats.org/officeDocument/2006/relationships/hyperlink" Target="https://www.ncbi.nlm.nih.gov/pubmed/8623953" TargetMode="External"/><Relationship Id="rId7" Type="http://schemas.openxmlformats.org/officeDocument/2006/relationships/hyperlink" Target="https://www.accessdata.fda.gov/drugsatfda_docs/anda/97/064150review.pdf" TargetMode="External"/><Relationship Id="rId183" Type="http://schemas.openxmlformats.org/officeDocument/2006/relationships/hyperlink" Target="https://www.ncbi.nlm.nih.gov/pubmed/15114429" TargetMode="External"/><Relationship Id="rId239" Type="http://schemas.openxmlformats.org/officeDocument/2006/relationships/hyperlink" Target="https://www.ncbi.nlm.nih.gov/pubmed/21191377" TargetMode="External"/><Relationship Id="rId390" Type="http://schemas.openxmlformats.org/officeDocument/2006/relationships/hyperlink" Target="https://www.ncbi.nlm.nih.gov/pubmed/6742481" TargetMode="External"/><Relationship Id="rId404" Type="http://schemas.openxmlformats.org/officeDocument/2006/relationships/hyperlink" Target="https://www.ncbi.nlm.nih.gov/pubmed/20739919" TargetMode="External"/><Relationship Id="rId446" Type="http://schemas.openxmlformats.org/officeDocument/2006/relationships/hyperlink" Target="https://www.ncbi.nlm.nih.gov/pubmed/8726601" TargetMode="External"/><Relationship Id="rId250" Type="http://schemas.openxmlformats.org/officeDocument/2006/relationships/hyperlink" Target="https://www.ncbi.nlm.nih.gov/pubmed/11753266" TargetMode="External"/><Relationship Id="rId292" Type="http://schemas.openxmlformats.org/officeDocument/2006/relationships/hyperlink" Target="https://www.ncbi.nlm.nih.gov/pubmed/578447" TargetMode="External"/><Relationship Id="rId306" Type="http://schemas.openxmlformats.org/officeDocument/2006/relationships/hyperlink" Target="https://www.ncbi.nlm.nih.gov/pubmed/6473487" TargetMode="External"/><Relationship Id="rId488" Type="http://schemas.openxmlformats.org/officeDocument/2006/relationships/hyperlink" Target="https://www.ncbi.nlm.nih.gov/pubmed/16982783" TargetMode="External"/><Relationship Id="rId45" Type="http://schemas.openxmlformats.org/officeDocument/2006/relationships/hyperlink" Target="https://www.ncbi.nlm.nih.gov/pubmed/9333111" TargetMode="External"/><Relationship Id="rId87" Type="http://schemas.openxmlformats.org/officeDocument/2006/relationships/hyperlink" Target="https://www.ncbi.nlm.nih.gov/pubmed/11959572" TargetMode="External"/><Relationship Id="rId110" Type="http://schemas.openxmlformats.org/officeDocument/2006/relationships/hyperlink" Target="https://www.ncbi.nlm.nih.gov/pubmed/874697" TargetMode="External"/><Relationship Id="rId348" Type="http://schemas.openxmlformats.org/officeDocument/2006/relationships/hyperlink" Target="http://www.ncbi.nlm.nih.gov/pubmed/6138080" TargetMode="External"/><Relationship Id="rId513" Type="http://schemas.openxmlformats.org/officeDocument/2006/relationships/vmlDrawing" Target="../drawings/vmlDrawing1.vml"/><Relationship Id="rId152" Type="http://schemas.openxmlformats.org/officeDocument/2006/relationships/hyperlink" Target="https://www.ncbi.nlm.nih.gov/pubmed/1531117" TargetMode="External"/><Relationship Id="rId194" Type="http://schemas.openxmlformats.org/officeDocument/2006/relationships/hyperlink" Target="https://www.ncbi.nlm.nih.gov/pubmed/17495878" TargetMode="External"/><Relationship Id="rId208" Type="http://schemas.openxmlformats.org/officeDocument/2006/relationships/hyperlink" Target="https://www.ncbi.nlm.nih.gov/pubmed/15536460" TargetMode="External"/><Relationship Id="rId415" Type="http://schemas.openxmlformats.org/officeDocument/2006/relationships/hyperlink" Target="http://www.ncbi.nlm.nih.gov/pubmed/6138080" TargetMode="External"/><Relationship Id="rId457" Type="http://schemas.openxmlformats.org/officeDocument/2006/relationships/hyperlink" Target="https://www.ncbi.nlm.nih.gov/pubmed/2561187" TargetMode="External"/><Relationship Id="rId240" Type="http://schemas.openxmlformats.org/officeDocument/2006/relationships/hyperlink" Target="https://www.ncbi.nlm.nih.gov/pubmed/21191377" TargetMode="External"/><Relationship Id="rId261" Type="http://schemas.openxmlformats.org/officeDocument/2006/relationships/hyperlink" Target="https://www.ncbi.nlm.nih.gov/pubmed/832508" TargetMode="External"/><Relationship Id="rId478" Type="http://schemas.openxmlformats.org/officeDocument/2006/relationships/hyperlink" Target="https://www.ncbi.nlm.nih.gov/pubmed/20400647" TargetMode="External"/><Relationship Id="rId499" Type="http://schemas.openxmlformats.org/officeDocument/2006/relationships/hyperlink" Target="https://www.ncbi.nlm.nih.gov/pubmed/16982783" TargetMode="External"/><Relationship Id="rId14" Type="http://schemas.openxmlformats.org/officeDocument/2006/relationships/hyperlink" Target="https://www.ncbi.nlm.nih.gov/pubmed/7911763" TargetMode="External"/><Relationship Id="rId35" Type="http://schemas.openxmlformats.org/officeDocument/2006/relationships/hyperlink" Target="https://www.ncbi.nlm.nih.gov/pubmed/16638734" TargetMode="External"/><Relationship Id="rId56" Type="http://schemas.openxmlformats.org/officeDocument/2006/relationships/hyperlink" Target="https://www.ncbi.nlm.nih.gov/pubmed/9663178" TargetMode="External"/><Relationship Id="rId77" Type="http://schemas.openxmlformats.org/officeDocument/2006/relationships/hyperlink" Target="https://www.ncbi.nlm.nih.gov/pubmed/16638734" TargetMode="External"/><Relationship Id="rId100" Type="http://schemas.openxmlformats.org/officeDocument/2006/relationships/hyperlink" Target="https://www.ncbi.nlm.nih.gov/pubmed/874697" TargetMode="External"/><Relationship Id="rId282" Type="http://schemas.openxmlformats.org/officeDocument/2006/relationships/hyperlink" Target="https://www.ncbi.nlm.nih.gov/pubmed/578447" TargetMode="External"/><Relationship Id="rId317" Type="http://schemas.openxmlformats.org/officeDocument/2006/relationships/hyperlink" Target="https://www.ncbi.nlm.nih.gov/pubmed/6473487" TargetMode="External"/><Relationship Id="rId338" Type="http://schemas.openxmlformats.org/officeDocument/2006/relationships/hyperlink" Target="https://www.ncbi.nlm.nih.gov/pubmed/22190694" TargetMode="External"/><Relationship Id="rId359" Type="http://schemas.openxmlformats.org/officeDocument/2006/relationships/hyperlink" Target="https://www.ncbi.nlm.nih.gov/pubmed/9728893" TargetMode="External"/><Relationship Id="rId503" Type="http://schemas.openxmlformats.org/officeDocument/2006/relationships/hyperlink" Target="https://www.ncbi.nlm.nih.gov/pubmed/16982783" TargetMode="External"/><Relationship Id="rId8" Type="http://schemas.openxmlformats.org/officeDocument/2006/relationships/hyperlink" Target="https://www.accessdata.fda.gov/drugsatfda_docs/anda/97/064150review.pdf" TargetMode="External"/><Relationship Id="rId98" Type="http://schemas.openxmlformats.org/officeDocument/2006/relationships/hyperlink" Target="https://www.ncbi.nlm.nih.gov/pubmed/874697" TargetMode="External"/><Relationship Id="rId121" Type="http://schemas.openxmlformats.org/officeDocument/2006/relationships/hyperlink" Target="https://www.ncbi.nlm.nih.gov/pubmed/3579256" TargetMode="External"/><Relationship Id="rId142" Type="http://schemas.openxmlformats.org/officeDocument/2006/relationships/hyperlink" Target="https://www.ncbi.nlm.nih.gov/pubmed/1531117" TargetMode="External"/><Relationship Id="rId163" Type="http://schemas.openxmlformats.org/officeDocument/2006/relationships/hyperlink" Target="https://www.ncbi.nlm.nih.gov/pubmed/9545149" TargetMode="External"/><Relationship Id="rId184" Type="http://schemas.openxmlformats.org/officeDocument/2006/relationships/hyperlink" Target="https://www.ncbi.nlm.nih.gov/pubmed/15114429" TargetMode="External"/><Relationship Id="rId219" Type="http://schemas.openxmlformats.org/officeDocument/2006/relationships/hyperlink" Target="https://www.ncbi.nlm.nih.gov/pubmed/21562488" TargetMode="External"/><Relationship Id="rId370" Type="http://schemas.openxmlformats.org/officeDocument/2006/relationships/hyperlink" Target="https://www.ncbi.nlm.nih.gov/pubmed/17463213" TargetMode="External"/><Relationship Id="rId391" Type="http://schemas.openxmlformats.org/officeDocument/2006/relationships/hyperlink" Target="https://www.ncbi.nlm.nih.gov/pubmed/6742481" TargetMode="External"/><Relationship Id="rId405" Type="http://schemas.openxmlformats.org/officeDocument/2006/relationships/hyperlink" Target="https://www.ncbi.nlm.nih.gov/pubmed/20739919" TargetMode="External"/><Relationship Id="rId426" Type="http://schemas.openxmlformats.org/officeDocument/2006/relationships/hyperlink" Target="https://www.ncbi.nlm.nih.gov/pubmed/2936766" TargetMode="External"/><Relationship Id="rId447" Type="http://schemas.openxmlformats.org/officeDocument/2006/relationships/hyperlink" Target="https://www.ncbi.nlm.nih.gov/pubmed/2544431" TargetMode="External"/><Relationship Id="rId230" Type="http://schemas.openxmlformats.org/officeDocument/2006/relationships/hyperlink" Target="https://www.ncbi.nlm.nih.gov/pubmed/21562488" TargetMode="External"/><Relationship Id="rId251" Type="http://schemas.openxmlformats.org/officeDocument/2006/relationships/hyperlink" Target="https://www.ncbi.nlm.nih.gov/pubmed/17553741" TargetMode="External"/><Relationship Id="rId468" Type="http://schemas.openxmlformats.org/officeDocument/2006/relationships/hyperlink" Target="https://www.ncbi.nlm.nih.gov/pubmed/18172627" TargetMode="External"/><Relationship Id="rId489" Type="http://schemas.openxmlformats.org/officeDocument/2006/relationships/hyperlink" Target="https://www.ncbi.nlm.nih.gov/pubmed/16982783" TargetMode="External"/><Relationship Id="rId25" Type="http://schemas.openxmlformats.org/officeDocument/2006/relationships/hyperlink" Target="https://www.ncbi.nlm.nih.gov/pubmed/7911763" TargetMode="External"/><Relationship Id="rId46" Type="http://schemas.openxmlformats.org/officeDocument/2006/relationships/hyperlink" Target="https://www.ncbi.nlm.nih.gov/pubmed/9333111" TargetMode="External"/><Relationship Id="rId67" Type="http://schemas.openxmlformats.org/officeDocument/2006/relationships/hyperlink" Target="https://www.ncbi.nlm.nih.gov/pubmed/16638734" TargetMode="External"/><Relationship Id="rId272" Type="http://schemas.openxmlformats.org/officeDocument/2006/relationships/hyperlink" Target="https://www.ncbi.nlm.nih.gov/pubmed/578447" TargetMode="External"/><Relationship Id="rId293" Type="http://schemas.openxmlformats.org/officeDocument/2006/relationships/hyperlink" Target="https://www.ncbi.nlm.nih.gov/pubmed/832508" TargetMode="External"/><Relationship Id="rId307" Type="http://schemas.openxmlformats.org/officeDocument/2006/relationships/hyperlink" Target="https://www.ncbi.nlm.nih.gov/pubmed/6473487" TargetMode="External"/><Relationship Id="rId328" Type="http://schemas.openxmlformats.org/officeDocument/2006/relationships/hyperlink" Target="https://www.ncbi.nlm.nih.gov/pubmed/5002304" TargetMode="External"/><Relationship Id="rId349" Type="http://schemas.openxmlformats.org/officeDocument/2006/relationships/hyperlink" Target="http://www.ncbi.nlm.nih.gov/pubmed/6138080" TargetMode="External"/><Relationship Id="rId514" Type="http://schemas.openxmlformats.org/officeDocument/2006/relationships/comments" Target="../comments1.xml"/><Relationship Id="rId88" Type="http://schemas.openxmlformats.org/officeDocument/2006/relationships/hyperlink" Target="https://www.ncbi.nlm.nih.gov/pubmed/11959572" TargetMode="External"/><Relationship Id="rId111" Type="http://schemas.openxmlformats.org/officeDocument/2006/relationships/hyperlink" Target="https://www.ncbi.nlm.nih.gov/pubmed/874697" TargetMode="External"/><Relationship Id="rId132" Type="http://schemas.openxmlformats.org/officeDocument/2006/relationships/hyperlink" Target="https://www.ncbi.nlm.nih.gov/pubmed/2950809" TargetMode="External"/><Relationship Id="rId153" Type="http://schemas.openxmlformats.org/officeDocument/2006/relationships/hyperlink" Target="https://www.ncbi.nlm.nih.gov/pubmed/8388198" TargetMode="External"/><Relationship Id="rId174" Type="http://schemas.openxmlformats.org/officeDocument/2006/relationships/hyperlink" Target="https://www.ncbi.nlm.nih.gov/pubmed/16580903" TargetMode="External"/><Relationship Id="rId195" Type="http://schemas.openxmlformats.org/officeDocument/2006/relationships/hyperlink" Target="https://www.ncbi.nlm.nih.gov/pubmed/17495878" TargetMode="External"/><Relationship Id="rId209" Type="http://schemas.openxmlformats.org/officeDocument/2006/relationships/hyperlink" Target="https://www.ncbi.nlm.nih.gov/pubmed/15536460" TargetMode="External"/><Relationship Id="rId360" Type="http://schemas.openxmlformats.org/officeDocument/2006/relationships/hyperlink" Target="https://www.ncbi.nlm.nih.gov/pubmed/9728893" TargetMode="External"/><Relationship Id="rId381" Type="http://schemas.openxmlformats.org/officeDocument/2006/relationships/hyperlink" Target="https://www.ncbi.nlm.nih.gov/pubmed/6116606" TargetMode="External"/><Relationship Id="rId416" Type="http://schemas.openxmlformats.org/officeDocument/2006/relationships/hyperlink" Target="http://www.ncbi.nlm.nih.gov/pubmed/6138080" TargetMode="External"/><Relationship Id="rId220" Type="http://schemas.openxmlformats.org/officeDocument/2006/relationships/hyperlink" Target="https://www.ncbi.nlm.nih.gov/pubmed/21562488" TargetMode="External"/><Relationship Id="rId241" Type="http://schemas.openxmlformats.org/officeDocument/2006/relationships/hyperlink" Target="https://www.ncbi.nlm.nih.gov/pubmed/21191377" TargetMode="External"/><Relationship Id="rId437" Type="http://schemas.openxmlformats.org/officeDocument/2006/relationships/hyperlink" Target="https://www.ncbi.nlm.nih.gov/pubmed/9661037" TargetMode="External"/><Relationship Id="rId458" Type="http://schemas.openxmlformats.org/officeDocument/2006/relationships/hyperlink" Target="https://www.ncbi.nlm.nih.gov/pubmed/2561187" TargetMode="External"/><Relationship Id="rId479" Type="http://schemas.openxmlformats.org/officeDocument/2006/relationships/hyperlink" Target="https://www.ncbi.nlm.nih.gov/pubmed/20400647" TargetMode="External"/><Relationship Id="rId15" Type="http://schemas.openxmlformats.org/officeDocument/2006/relationships/hyperlink" Target="https://www.ncbi.nlm.nih.gov/pubmed/7911763" TargetMode="External"/><Relationship Id="rId36" Type="http://schemas.openxmlformats.org/officeDocument/2006/relationships/hyperlink" Target="https://www.ncbi.nlm.nih.gov/pubmed/16638734" TargetMode="External"/><Relationship Id="rId57" Type="http://schemas.openxmlformats.org/officeDocument/2006/relationships/hyperlink" Target="https://www.ncbi.nlm.nih.gov/pubmed/9663178" TargetMode="External"/><Relationship Id="rId262" Type="http://schemas.openxmlformats.org/officeDocument/2006/relationships/hyperlink" Target="https://www.ncbi.nlm.nih.gov/pubmed/832508" TargetMode="External"/><Relationship Id="rId283" Type="http://schemas.openxmlformats.org/officeDocument/2006/relationships/hyperlink" Target="https://www.ncbi.nlm.nih.gov/pubmed/578447" TargetMode="External"/><Relationship Id="rId318" Type="http://schemas.openxmlformats.org/officeDocument/2006/relationships/hyperlink" Target="https://www.ncbi.nlm.nih.gov/pubmed/6473487" TargetMode="External"/><Relationship Id="rId339" Type="http://schemas.openxmlformats.org/officeDocument/2006/relationships/hyperlink" Target="https://www.ncbi.nlm.nih.gov/pubmed/9421099" TargetMode="External"/><Relationship Id="rId490" Type="http://schemas.openxmlformats.org/officeDocument/2006/relationships/hyperlink" Target="https://www.ncbi.nlm.nih.gov/pubmed/16982783" TargetMode="External"/><Relationship Id="rId504" Type="http://schemas.openxmlformats.org/officeDocument/2006/relationships/hyperlink" Target="https://www.ncbi.nlm.nih.gov/pubmed/16982783" TargetMode="External"/><Relationship Id="rId78" Type="http://schemas.openxmlformats.org/officeDocument/2006/relationships/hyperlink" Target="https://www.ncbi.nlm.nih.gov/pubmed/16638734" TargetMode="External"/><Relationship Id="rId99" Type="http://schemas.openxmlformats.org/officeDocument/2006/relationships/hyperlink" Target="https://www.ncbi.nlm.nih.gov/pubmed/874697" TargetMode="External"/><Relationship Id="rId101" Type="http://schemas.openxmlformats.org/officeDocument/2006/relationships/hyperlink" Target="https://www.ncbi.nlm.nih.gov/pubmed/874697" TargetMode="External"/><Relationship Id="rId122" Type="http://schemas.openxmlformats.org/officeDocument/2006/relationships/hyperlink" Target="https://www.ncbi.nlm.nih.gov/pubmed/3579256" TargetMode="External"/><Relationship Id="rId143" Type="http://schemas.openxmlformats.org/officeDocument/2006/relationships/hyperlink" Target="https://www.ncbi.nlm.nih.gov/pubmed/1531117" TargetMode="External"/><Relationship Id="rId164" Type="http://schemas.openxmlformats.org/officeDocument/2006/relationships/hyperlink" Target="https://www.ncbi.nlm.nih.gov/pubmed/9545149" TargetMode="External"/><Relationship Id="rId185" Type="http://schemas.openxmlformats.org/officeDocument/2006/relationships/hyperlink" Target="https://www.ncbi.nlm.nih.gov/pubmed/15114429" TargetMode="External"/><Relationship Id="rId350" Type="http://schemas.openxmlformats.org/officeDocument/2006/relationships/hyperlink" Target="http://www.ncbi.nlm.nih.gov/pubmed/6138080" TargetMode="External"/><Relationship Id="rId371" Type="http://schemas.openxmlformats.org/officeDocument/2006/relationships/hyperlink" Target="https://www.ncbi.nlm.nih.gov/pubmed/8623953" TargetMode="External"/><Relationship Id="rId406" Type="http://schemas.openxmlformats.org/officeDocument/2006/relationships/hyperlink" Target="https://www.ncbi.nlm.nih.gov/pubmed/16628140" TargetMode="External"/><Relationship Id="rId9" Type="http://schemas.openxmlformats.org/officeDocument/2006/relationships/hyperlink" Target="https://www.accessdata.fda.gov/drugsatfda_docs/label/2013/050420s075,050627s014lbl.pdf" TargetMode="External"/><Relationship Id="rId210" Type="http://schemas.openxmlformats.org/officeDocument/2006/relationships/hyperlink" Target="https://www.ncbi.nlm.nih.gov/pubmed/15536460" TargetMode="External"/><Relationship Id="rId392" Type="http://schemas.openxmlformats.org/officeDocument/2006/relationships/hyperlink" Target="https://www.ncbi.nlm.nih.gov/pubmed/6742481" TargetMode="External"/><Relationship Id="rId427" Type="http://schemas.openxmlformats.org/officeDocument/2006/relationships/hyperlink" Target="https://www.ncbi.nlm.nih.gov/pubmed/2936766" TargetMode="External"/><Relationship Id="rId448" Type="http://schemas.openxmlformats.org/officeDocument/2006/relationships/hyperlink" Target="https://www.ncbi.nlm.nih.gov/pubmed/2544431" TargetMode="External"/><Relationship Id="rId469" Type="http://schemas.openxmlformats.org/officeDocument/2006/relationships/hyperlink" Target="https://www.ncbi.nlm.nih.gov/pubmed/18172627" TargetMode="External"/><Relationship Id="rId26" Type="http://schemas.openxmlformats.org/officeDocument/2006/relationships/hyperlink" Target="https://www.ncbi.nlm.nih.gov/pubmed/7911763" TargetMode="External"/><Relationship Id="rId231" Type="http://schemas.openxmlformats.org/officeDocument/2006/relationships/hyperlink" Target="https://www.ncbi.nlm.nih.gov/pubmed/21562488" TargetMode="External"/><Relationship Id="rId252" Type="http://schemas.openxmlformats.org/officeDocument/2006/relationships/hyperlink" Target="https://www.ncbi.nlm.nih.gov/pubmed/17553741" TargetMode="External"/><Relationship Id="rId273" Type="http://schemas.openxmlformats.org/officeDocument/2006/relationships/hyperlink" Target="https://www.ncbi.nlm.nih.gov/pubmed/578447" TargetMode="External"/><Relationship Id="rId294" Type="http://schemas.openxmlformats.org/officeDocument/2006/relationships/hyperlink" Target="https://www.ncbi.nlm.nih.gov/pubmed/832508" TargetMode="External"/><Relationship Id="rId308" Type="http://schemas.openxmlformats.org/officeDocument/2006/relationships/hyperlink" Target="https://www.ncbi.nlm.nih.gov/pubmed/6473487" TargetMode="External"/><Relationship Id="rId329" Type="http://schemas.openxmlformats.org/officeDocument/2006/relationships/hyperlink" Target="https://www.ncbi.nlm.nih.gov/pubmed/5002304" TargetMode="External"/><Relationship Id="rId480" Type="http://schemas.openxmlformats.org/officeDocument/2006/relationships/hyperlink" Target="https://www.ncbi.nlm.nih.gov/pubmed/20400647" TargetMode="External"/><Relationship Id="rId47" Type="http://schemas.openxmlformats.org/officeDocument/2006/relationships/hyperlink" Target="https://www.ncbi.nlm.nih.gov/pubmed/22546895" TargetMode="External"/><Relationship Id="rId68" Type="http://schemas.openxmlformats.org/officeDocument/2006/relationships/hyperlink" Target="https://www.ncbi.nlm.nih.gov/pubmed/16638734" TargetMode="External"/><Relationship Id="rId89" Type="http://schemas.openxmlformats.org/officeDocument/2006/relationships/hyperlink" Target="https://www.ncbi.nlm.nih.gov/pubmed/11959572" TargetMode="External"/><Relationship Id="rId112" Type="http://schemas.openxmlformats.org/officeDocument/2006/relationships/hyperlink" Target="https://www.ncbi.nlm.nih.gov/pubmed/874697" TargetMode="External"/><Relationship Id="rId133" Type="http://schemas.openxmlformats.org/officeDocument/2006/relationships/hyperlink" Target="https://www.ncbi.nlm.nih.gov/pubmed/1531117" TargetMode="External"/><Relationship Id="rId154" Type="http://schemas.openxmlformats.org/officeDocument/2006/relationships/hyperlink" Target="https://www.ncbi.nlm.nih.gov/pubmed/8388198" TargetMode="External"/><Relationship Id="rId175" Type="http://schemas.openxmlformats.org/officeDocument/2006/relationships/hyperlink" Target="https://www.ncbi.nlm.nih.gov/pubmed/16580903" TargetMode="External"/><Relationship Id="rId340" Type="http://schemas.openxmlformats.org/officeDocument/2006/relationships/hyperlink" Target="https://www.ncbi.nlm.nih.gov/pubmed/9421099" TargetMode="External"/><Relationship Id="rId361" Type="http://schemas.openxmlformats.org/officeDocument/2006/relationships/hyperlink" Target="https://www.ncbi.nlm.nih.gov/pubmed/25588320" TargetMode="External"/><Relationship Id="rId196" Type="http://schemas.openxmlformats.org/officeDocument/2006/relationships/hyperlink" Target="https://www.ncbi.nlm.nih.gov/pubmed/17495878" TargetMode="External"/><Relationship Id="rId200" Type="http://schemas.openxmlformats.org/officeDocument/2006/relationships/hyperlink" Target="https://www.ncbi.nlm.nih.gov/pubmed/18214850" TargetMode="External"/><Relationship Id="rId382" Type="http://schemas.openxmlformats.org/officeDocument/2006/relationships/hyperlink" Target="https://www.ncbi.nlm.nih.gov/pubmed/6116606" TargetMode="External"/><Relationship Id="rId417" Type="http://schemas.openxmlformats.org/officeDocument/2006/relationships/hyperlink" Target="http://www.ncbi.nlm.nih.gov/pubmed/6138080" TargetMode="External"/><Relationship Id="rId438" Type="http://schemas.openxmlformats.org/officeDocument/2006/relationships/hyperlink" Target="https://www.ncbi.nlm.nih.gov/pubmed/9661037" TargetMode="External"/><Relationship Id="rId459" Type="http://schemas.openxmlformats.org/officeDocument/2006/relationships/hyperlink" Target="https://www.ncbi.nlm.nih.gov/pubmed/20595406" TargetMode="External"/><Relationship Id="rId16" Type="http://schemas.openxmlformats.org/officeDocument/2006/relationships/hyperlink" Target="https://www.ncbi.nlm.nih.gov/pubmed/7911763" TargetMode="External"/><Relationship Id="rId221" Type="http://schemas.openxmlformats.org/officeDocument/2006/relationships/hyperlink" Target="https://www.ncbi.nlm.nih.gov/pubmed/21562488" TargetMode="External"/><Relationship Id="rId242" Type="http://schemas.openxmlformats.org/officeDocument/2006/relationships/hyperlink" Target="https://www.ncbi.nlm.nih.gov/pubmed/21191377" TargetMode="External"/><Relationship Id="rId263" Type="http://schemas.openxmlformats.org/officeDocument/2006/relationships/hyperlink" Target="https://www.ncbi.nlm.nih.gov/pubmed/832508" TargetMode="External"/><Relationship Id="rId284" Type="http://schemas.openxmlformats.org/officeDocument/2006/relationships/hyperlink" Target="https://www.ncbi.nlm.nih.gov/pubmed/5060669" TargetMode="External"/><Relationship Id="rId319" Type="http://schemas.openxmlformats.org/officeDocument/2006/relationships/hyperlink" Target="https://www.ncbi.nlm.nih.gov/pubmed/6473487" TargetMode="External"/><Relationship Id="rId470" Type="http://schemas.openxmlformats.org/officeDocument/2006/relationships/hyperlink" Target="https://www.ncbi.nlm.nih.gov/pubmed/18172627" TargetMode="External"/><Relationship Id="rId491" Type="http://schemas.openxmlformats.org/officeDocument/2006/relationships/hyperlink" Target="https://www.ncbi.nlm.nih.gov/pubmed/16982783" TargetMode="External"/><Relationship Id="rId505" Type="http://schemas.openxmlformats.org/officeDocument/2006/relationships/hyperlink" Target="https://www.ncbi.nlm.nih.gov/pubmed/16982783" TargetMode="External"/><Relationship Id="rId37" Type="http://schemas.openxmlformats.org/officeDocument/2006/relationships/hyperlink" Target="https://www.ncbi.nlm.nih.gov/pubmed/2860931" TargetMode="External"/><Relationship Id="rId58" Type="http://schemas.openxmlformats.org/officeDocument/2006/relationships/hyperlink" Target="https://www.ncbi.nlm.nih.gov/pubmed/9663178" TargetMode="External"/><Relationship Id="rId79" Type="http://schemas.openxmlformats.org/officeDocument/2006/relationships/hyperlink" Target="https://www.ncbi.nlm.nih.gov/pubmed/16638734" TargetMode="External"/><Relationship Id="rId102" Type="http://schemas.openxmlformats.org/officeDocument/2006/relationships/hyperlink" Target="https://www.ncbi.nlm.nih.gov/pubmed/874697" TargetMode="External"/><Relationship Id="rId123" Type="http://schemas.openxmlformats.org/officeDocument/2006/relationships/hyperlink" Target="https://www.ncbi.nlm.nih.gov/pubmed/7350291" TargetMode="External"/><Relationship Id="rId144" Type="http://schemas.openxmlformats.org/officeDocument/2006/relationships/hyperlink" Target="https://www.ncbi.nlm.nih.gov/pubmed/1531117" TargetMode="External"/><Relationship Id="rId330" Type="http://schemas.openxmlformats.org/officeDocument/2006/relationships/hyperlink" Target="https://www.ncbi.nlm.nih.gov/pubmed/5002304" TargetMode="External"/><Relationship Id="rId90" Type="http://schemas.openxmlformats.org/officeDocument/2006/relationships/hyperlink" Target="https://www.ncbi.nlm.nih.gov/pubmed/11959572" TargetMode="External"/><Relationship Id="rId165" Type="http://schemas.openxmlformats.org/officeDocument/2006/relationships/hyperlink" Target="https://www.ncbi.nlm.nih.gov/pubmed/9545149" TargetMode="External"/><Relationship Id="rId186" Type="http://schemas.openxmlformats.org/officeDocument/2006/relationships/hyperlink" Target="https://www.ncbi.nlm.nih.gov/pubmed/12966371" TargetMode="External"/><Relationship Id="rId351" Type="http://schemas.openxmlformats.org/officeDocument/2006/relationships/hyperlink" Target="http://www.ncbi.nlm.nih.gov/pubmed/6138080" TargetMode="External"/><Relationship Id="rId372" Type="http://schemas.openxmlformats.org/officeDocument/2006/relationships/hyperlink" Target="https://www.ncbi.nlm.nih.gov/pubmed/8623953" TargetMode="External"/><Relationship Id="rId393" Type="http://schemas.openxmlformats.org/officeDocument/2006/relationships/hyperlink" Target="https://www.ncbi.nlm.nih.gov/pubmed/6742481" TargetMode="External"/><Relationship Id="rId407" Type="http://schemas.openxmlformats.org/officeDocument/2006/relationships/hyperlink" Target="https://www.ncbi.nlm.nih.gov/pubmed/16628140" TargetMode="External"/><Relationship Id="rId428" Type="http://schemas.openxmlformats.org/officeDocument/2006/relationships/hyperlink" Target="https://www.ncbi.nlm.nih.gov/pubmed/2936766" TargetMode="External"/><Relationship Id="rId449" Type="http://schemas.openxmlformats.org/officeDocument/2006/relationships/hyperlink" Target="https://www.ncbi.nlm.nih.gov/pubmed/2544431" TargetMode="External"/><Relationship Id="rId211" Type="http://schemas.openxmlformats.org/officeDocument/2006/relationships/hyperlink" Target="https://www.ncbi.nlm.nih.gov/pubmed/15536460" TargetMode="External"/><Relationship Id="rId232" Type="http://schemas.openxmlformats.org/officeDocument/2006/relationships/hyperlink" Target="https://www.ncbi.nlm.nih.gov/pubmed/21562488" TargetMode="External"/><Relationship Id="rId253" Type="http://schemas.openxmlformats.org/officeDocument/2006/relationships/hyperlink" Target="https://www.ncbi.nlm.nih.gov/pubmed/10411543" TargetMode="External"/><Relationship Id="rId274" Type="http://schemas.openxmlformats.org/officeDocument/2006/relationships/hyperlink" Target="https://www.ncbi.nlm.nih.gov/pubmed/578447" TargetMode="External"/><Relationship Id="rId295" Type="http://schemas.openxmlformats.org/officeDocument/2006/relationships/hyperlink" Target="https://www.ncbi.nlm.nih.gov/pubmed/18537963" TargetMode="External"/><Relationship Id="rId309" Type="http://schemas.openxmlformats.org/officeDocument/2006/relationships/hyperlink" Target="https://www.ncbi.nlm.nih.gov/pubmed/6473487" TargetMode="External"/><Relationship Id="rId460" Type="http://schemas.openxmlformats.org/officeDocument/2006/relationships/hyperlink" Target="https://www.ncbi.nlm.nih.gov/pubmed/20595406" TargetMode="External"/><Relationship Id="rId481" Type="http://schemas.openxmlformats.org/officeDocument/2006/relationships/hyperlink" Target="https://www.ncbi.nlm.nih.gov/pubmed/20400647" TargetMode="External"/><Relationship Id="rId27" Type="http://schemas.openxmlformats.org/officeDocument/2006/relationships/hyperlink" Target="https://www.ncbi.nlm.nih.gov/pubmed/17050795" TargetMode="External"/><Relationship Id="rId48" Type="http://schemas.openxmlformats.org/officeDocument/2006/relationships/hyperlink" Target="https://www.ncbi.nlm.nih.gov/pubmed/22546895" TargetMode="External"/><Relationship Id="rId69" Type="http://schemas.openxmlformats.org/officeDocument/2006/relationships/hyperlink" Target="https://www.ncbi.nlm.nih.gov/pubmed/16638734" TargetMode="External"/><Relationship Id="rId113" Type="http://schemas.openxmlformats.org/officeDocument/2006/relationships/hyperlink" Target="https://www.ncbi.nlm.nih.gov/pubmed/874697" TargetMode="External"/><Relationship Id="rId134" Type="http://schemas.openxmlformats.org/officeDocument/2006/relationships/hyperlink" Target="https://www.ncbi.nlm.nih.gov/pubmed/1531117" TargetMode="External"/><Relationship Id="rId320" Type="http://schemas.openxmlformats.org/officeDocument/2006/relationships/hyperlink" Target="https://www.ncbi.nlm.nih.gov/pubmed/9925057" TargetMode="External"/><Relationship Id="rId80" Type="http://schemas.openxmlformats.org/officeDocument/2006/relationships/hyperlink" Target="https://www.ncbi.nlm.nih.gov/pubmed/16638734" TargetMode="External"/><Relationship Id="rId155" Type="http://schemas.openxmlformats.org/officeDocument/2006/relationships/hyperlink" Target="https://www.ncbi.nlm.nih.gov/pubmed/8388198" TargetMode="External"/><Relationship Id="rId176" Type="http://schemas.openxmlformats.org/officeDocument/2006/relationships/hyperlink" Target="https://www.ncbi.nlm.nih.gov/pubmed/16580903" TargetMode="External"/><Relationship Id="rId197" Type="http://schemas.openxmlformats.org/officeDocument/2006/relationships/hyperlink" Target="https://www.ncbi.nlm.nih.gov/pubmed/17495878" TargetMode="External"/><Relationship Id="rId341" Type="http://schemas.openxmlformats.org/officeDocument/2006/relationships/hyperlink" Target="https://www.ncbi.nlm.nih.gov/pubmed/9421099" TargetMode="External"/><Relationship Id="rId362" Type="http://schemas.openxmlformats.org/officeDocument/2006/relationships/hyperlink" Target="https://www.ncbi.nlm.nih.gov/pubmed/25588320" TargetMode="External"/><Relationship Id="rId383" Type="http://schemas.openxmlformats.org/officeDocument/2006/relationships/hyperlink" Target="https://www.ncbi.nlm.nih.gov/pubmed/6116606" TargetMode="External"/><Relationship Id="rId418" Type="http://schemas.openxmlformats.org/officeDocument/2006/relationships/hyperlink" Target="http://www.ncbi.nlm.nih.gov/pubmed/6138080" TargetMode="External"/><Relationship Id="rId439" Type="http://schemas.openxmlformats.org/officeDocument/2006/relationships/hyperlink" Target="https://www.ncbi.nlm.nih.gov/pubmed/9661037" TargetMode="External"/><Relationship Id="rId201" Type="http://schemas.openxmlformats.org/officeDocument/2006/relationships/hyperlink" Target="https://www.ncbi.nlm.nih.gov/pubmed/18214850" TargetMode="External"/><Relationship Id="rId222" Type="http://schemas.openxmlformats.org/officeDocument/2006/relationships/hyperlink" Target="https://www.ncbi.nlm.nih.gov/pubmed/21562488" TargetMode="External"/><Relationship Id="rId243" Type="http://schemas.openxmlformats.org/officeDocument/2006/relationships/hyperlink" Target="https://www.ncbi.nlm.nih.gov/pubmed/21191377" TargetMode="External"/><Relationship Id="rId264" Type="http://schemas.openxmlformats.org/officeDocument/2006/relationships/hyperlink" Target="https://www.ncbi.nlm.nih.gov/pubmed/578447" TargetMode="External"/><Relationship Id="rId285" Type="http://schemas.openxmlformats.org/officeDocument/2006/relationships/hyperlink" Target="https://www.ncbi.nlm.nih.gov/pubmed/5060669" TargetMode="External"/><Relationship Id="rId450" Type="http://schemas.openxmlformats.org/officeDocument/2006/relationships/hyperlink" Target="https://www.ncbi.nlm.nih.gov/pubmed/2544431" TargetMode="External"/><Relationship Id="rId471" Type="http://schemas.openxmlformats.org/officeDocument/2006/relationships/hyperlink" Target="https://www.ncbi.nlm.nih.gov/pubmed/18172627" TargetMode="External"/><Relationship Id="rId506" Type="http://schemas.openxmlformats.org/officeDocument/2006/relationships/hyperlink" Target="https://www.ncbi.nlm.nih.gov/pubmed/16982783" TargetMode="External"/><Relationship Id="rId17" Type="http://schemas.openxmlformats.org/officeDocument/2006/relationships/hyperlink" Target="https://www.ncbi.nlm.nih.gov/pubmed/7911763" TargetMode="External"/><Relationship Id="rId38" Type="http://schemas.openxmlformats.org/officeDocument/2006/relationships/hyperlink" Target="https://www.ncbi.nlm.nih.gov/pubmed/2860931" TargetMode="External"/><Relationship Id="rId59" Type="http://schemas.openxmlformats.org/officeDocument/2006/relationships/hyperlink" Target="https://www.ncbi.nlm.nih.gov/pubmed/9663178" TargetMode="External"/><Relationship Id="rId103" Type="http://schemas.openxmlformats.org/officeDocument/2006/relationships/hyperlink" Target="https://www.ncbi.nlm.nih.gov/pubmed/874697" TargetMode="External"/><Relationship Id="rId124" Type="http://schemas.openxmlformats.org/officeDocument/2006/relationships/hyperlink" Target="https://www.ncbi.nlm.nih.gov/pubmed/7350291" TargetMode="External"/><Relationship Id="rId310" Type="http://schemas.openxmlformats.org/officeDocument/2006/relationships/hyperlink" Target="https://www.ncbi.nlm.nih.gov/pubmed/6473487" TargetMode="External"/><Relationship Id="rId492" Type="http://schemas.openxmlformats.org/officeDocument/2006/relationships/hyperlink" Target="https://www.ncbi.nlm.nih.gov/pubmed/16982783" TargetMode="External"/><Relationship Id="rId70" Type="http://schemas.openxmlformats.org/officeDocument/2006/relationships/hyperlink" Target="https://www.ncbi.nlm.nih.gov/pubmed/16638734" TargetMode="External"/><Relationship Id="rId91" Type="http://schemas.openxmlformats.org/officeDocument/2006/relationships/hyperlink" Target="https://www.ncbi.nlm.nih.gov/pubmed/11959572" TargetMode="External"/><Relationship Id="rId145" Type="http://schemas.openxmlformats.org/officeDocument/2006/relationships/hyperlink" Target="https://www.ncbi.nlm.nih.gov/pubmed/1531117" TargetMode="External"/><Relationship Id="rId166" Type="http://schemas.openxmlformats.org/officeDocument/2006/relationships/hyperlink" Target="https://www.ncbi.nlm.nih.gov/pubmed/9545149" TargetMode="External"/><Relationship Id="rId187" Type="http://schemas.openxmlformats.org/officeDocument/2006/relationships/hyperlink" Target="https://www.ncbi.nlm.nih.gov/pubmed/12966371" TargetMode="External"/><Relationship Id="rId331" Type="http://schemas.openxmlformats.org/officeDocument/2006/relationships/hyperlink" Target="https://www.ncbi.nlm.nih.gov/pubmed/5002304" TargetMode="External"/><Relationship Id="rId352" Type="http://schemas.openxmlformats.org/officeDocument/2006/relationships/hyperlink" Target="https://www.ncbi.nlm.nih.gov/pubmed/6117393" TargetMode="External"/><Relationship Id="rId373" Type="http://schemas.openxmlformats.org/officeDocument/2006/relationships/hyperlink" Target="https://www.ncbi.nlm.nih.gov/pubmed/8623953" TargetMode="External"/><Relationship Id="rId394" Type="http://schemas.openxmlformats.org/officeDocument/2006/relationships/hyperlink" Target="https://www.ncbi.nlm.nih.gov/pubmed/12891222" TargetMode="External"/><Relationship Id="rId408" Type="http://schemas.openxmlformats.org/officeDocument/2006/relationships/hyperlink" Target="http://www.ncbi.nlm.nih.gov/pubmed/6138080" TargetMode="External"/><Relationship Id="rId429" Type="http://schemas.openxmlformats.org/officeDocument/2006/relationships/hyperlink" Target="http://www.ncbi.nlm.nih.gov/pubmed/6138080" TargetMode="External"/><Relationship Id="rId1" Type="http://schemas.openxmlformats.org/officeDocument/2006/relationships/hyperlink" Target="https://www.ncbi.nlm.nih.gov/pubmed/7911763" TargetMode="External"/><Relationship Id="rId212" Type="http://schemas.openxmlformats.org/officeDocument/2006/relationships/hyperlink" Target="https://www.ncbi.nlm.nih.gov/pubmed/15536460" TargetMode="External"/><Relationship Id="rId233" Type="http://schemas.openxmlformats.org/officeDocument/2006/relationships/hyperlink" Target="https://www.ncbi.nlm.nih.gov/pubmed/21562488" TargetMode="External"/><Relationship Id="rId254" Type="http://schemas.openxmlformats.org/officeDocument/2006/relationships/hyperlink" Target="https://www.ncbi.nlm.nih.gov/pubmed/10411543" TargetMode="External"/><Relationship Id="rId440" Type="http://schemas.openxmlformats.org/officeDocument/2006/relationships/hyperlink" Target="https://www.ncbi.nlm.nih.gov/pubmed/9661037" TargetMode="External"/><Relationship Id="rId28" Type="http://schemas.openxmlformats.org/officeDocument/2006/relationships/hyperlink" Target="https://www.ncbi.nlm.nih.gov/pubmed/17050795" TargetMode="External"/><Relationship Id="rId49" Type="http://schemas.openxmlformats.org/officeDocument/2006/relationships/hyperlink" Target="https://www.ncbi.nlm.nih.gov/pubmed/22546895" TargetMode="External"/><Relationship Id="rId114" Type="http://schemas.openxmlformats.org/officeDocument/2006/relationships/hyperlink" Target="https://www.ncbi.nlm.nih.gov/pubmed/874697" TargetMode="External"/><Relationship Id="rId275" Type="http://schemas.openxmlformats.org/officeDocument/2006/relationships/hyperlink" Target="https://www.ncbi.nlm.nih.gov/pubmed/578447" TargetMode="External"/><Relationship Id="rId296" Type="http://schemas.openxmlformats.org/officeDocument/2006/relationships/hyperlink" Target="http://www.ncbi.nlm.nih.gov/pubmed/4087830" TargetMode="External"/><Relationship Id="rId300" Type="http://schemas.openxmlformats.org/officeDocument/2006/relationships/hyperlink" Target="http://www.ncbi.nlm.nih.gov/pubmed/4087830" TargetMode="External"/><Relationship Id="rId461" Type="http://schemas.openxmlformats.org/officeDocument/2006/relationships/hyperlink" Target="https://www.ncbi.nlm.nih.gov/pubmed/15098799" TargetMode="External"/><Relationship Id="rId482" Type="http://schemas.openxmlformats.org/officeDocument/2006/relationships/hyperlink" Target="https://www.ncbi.nlm.nih.gov/pubmed/20400647" TargetMode="External"/><Relationship Id="rId60" Type="http://schemas.openxmlformats.org/officeDocument/2006/relationships/hyperlink" Target="https://www.ncbi.nlm.nih.gov/pubmed/10227067" TargetMode="External"/><Relationship Id="rId81" Type="http://schemas.openxmlformats.org/officeDocument/2006/relationships/hyperlink" Target="https://www.ncbi.nlm.nih.gov/pubmed/16638734" TargetMode="External"/><Relationship Id="rId135" Type="http://schemas.openxmlformats.org/officeDocument/2006/relationships/hyperlink" Target="https://www.ncbi.nlm.nih.gov/pubmed/1531117" TargetMode="External"/><Relationship Id="rId156" Type="http://schemas.openxmlformats.org/officeDocument/2006/relationships/hyperlink" Target="https://www.ncbi.nlm.nih.gov/pubmed/8388198" TargetMode="External"/><Relationship Id="rId177" Type="http://schemas.openxmlformats.org/officeDocument/2006/relationships/hyperlink" Target="https://www.ncbi.nlm.nih.gov/pubmed/16580903" TargetMode="External"/><Relationship Id="rId198" Type="http://schemas.openxmlformats.org/officeDocument/2006/relationships/hyperlink" Target="https://www.ncbi.nlm.nih.gov/pubmed/18214850" TargetMode="External"/><Relationship Id="rId321" Type="http://schemas.openxmlformats.org/officeDocument/2006/relationships/hyperlink" Target="https://www.ncbi.nlm.nih.gov/pubmed/9925057" TargetMode="External"/><Relationship Id="rId342" Type="http://schemas.openxmlformats.org/officeDocument/2006/relationships/hyperlink" Target="https://www.ncbi.nlm.nih.gov/pubmed/9421099" TargetMode="External"/><Relationship Id="rId363" Type="http://schemas.openxmlformats.org/officeDocument/2006/relationships/hyperlink" Target="https://www.ncbi.nlm.nih.gov/pubmed/25588320" TargetMode="External"/><Relationship Id="rId384" Type="http://schemas.openxmlformats.org/officeDocument/2006/relationships/hyperlink" Target="https://www.ncbi.nlm.nih.gov/pubmed/11851636" TargetMode="External"/><Relationship Id="rId419" Type="http://schemas.openxmlformats.org/officeDocument/2006/relationships/hyperlink" Target="http://www.ncbi.nlm.nih.gov/pubmed/6138080" TargetMode="External"/><Relationship Id="rId202" Type="http://schemas.openxmlformats.org/officeDocument/2006/relationships/hyperlink" Target="https://www.ncbi.nlm.nih.gov/pubmed/15536460" TargetMode="External"/><Relationship Id="rId223" Type="http://schemas.openxmlformats.org/officeDocument/2006/relationships/hyperlink" Target="https://www.ncbi.nlm.nih.gov/pubmed/21562488" TargetMode="External"/><Relationship Id="rId244" Type="http://schemas.openxmlformats.org/officeDocument/2006/relationships/hyperlink" Target="https://www.ncbi.nlm.nih.gov/pubmed/21191377" TargetMode="External"/><Relationship Id="rId430" Type="http://schemas.openxmlformats.org/officeDocument/2006/relationships/hyperlink" Target="https://www.ncbi.nlm.nih.gov/pubmed/19371318" TargetMode="External"/><Relationship Id="rId18" Type="http://schemas.openxmlformats.org/officeDocument/2006/relationships/hyperlink" Target="https://www.ncbi.nlm.nih.gov/pubmed/7911763" TargetMode="External"/><Relationship Id="rId39" Type="http://schemas.openxmlformats.org/officeDocument/2006/relationships/hyperlink" Target="https://www.ncbi.nlm.nih.gov/pubmed/2860931" TargetMode="External"/><Relationship Id="rId265" Type="http://schemas.openxmlformats.org/officeDocument/2006/relationships/hyperlink" Target="https://www.ncbi.nlm.nih.gov/pubmed/578447" TargetMode="External"/><Relationship Id="rId286" Type="http://schemas.openxmlformats.org/officeDocument/2006/relationships/hyperlink" Target="https://www.ncbi.nlm.nih.gov/pubmed/5060669" TargetMode="External"/><Relationship Id="rId451" Type="http://schemas.openxmlformats.org/officeDocument/2006/relationships/hyperlink" Target="https://www.ncbi.nlm.nih.gov/pubmed/2544431" TargetMode="External"/><Relationship Id="rId472" Type="http://schemas.openxmlformats.org/officeDocument/2006/relationships/hyperlink" Target="https://www.ncbi.nlm.nih.gov/pubmed/18172627" TargetMode="External"/><Relationship Id="rId493" Type="http://schemas.openxmlformats.org/officeDocument/2006/relationships/hyperlink" Target="https://www.ncbi.nlm.nih.gov/pubmed/16982783" TargetMode="External"/><Relationship Id="rId507" Type="http://schemas.openxmlformats.org/officeDocument/2006/relationships/hyperlink" Target="https://www.ncbi.nlm.nih.gov/pubmed/16982783" TargetMode="External"/><Relationship Id="rId50" Type="http://schemas.openxmlformats.org/officeDocument/2006/relationships/hyperlink" Target="https://www.ncbi.nlm.nih.gov/pubmed/22546895" TargetMode="External"/><Relationship Id="rId104" Type="http://schemas.openxmlformats.org/officeDocument/2006/relationships/hyperlink" Target="https://www.ncbi.nlm.nih.gov/pubmed/874697" TargetMode="External"/><Relationship Id="rId125" Type="http://schemas.openxmlformats.org/officeDocument/2006/relationships/hyperlink" Target="https://www.ncbi.nlm.nih.gov/pubmed/7350291" TargetMode="External"/><Relationship Id="rId146" Type="http://schemas.openxmlformats.org/officeDocument/2006/relationships/hyperlink" Target="https://www.ncbi.nlm.nih.gov/pubmed/1531117" TargetMode="External"/><Relationship Id="rId167" Type="http://schemas.openxmlformats.org/officeDocument/2006/relationships/hyperlink" Target="https://www.ncbi.nlm.nih.gov/pubmed/8549036" TargetMode="External"/><Relationship Id="rId188" Type="http://schemas.openxmlformats.org/officeDocument/2006/relationships/hyperlink" Target="https://www.ncbi.nlm.nih.gov/pubmed/12966371" TargetMode="External"/><Relationship Id="rId311" Type="http://schemas.openxmlformats.org/officeDocument/2006/relationships/hyperlink" Target="https://www.ncbi.nlm.nih.gov/pubmed/6473487" TargetMode="External"/><Relationship Id="rId332" Type="http://schemas.openxmlformats.org/officeDocument/2006/relationships/hyperlink" Target="https://www.ncbi.nlm.nih.gov/pubmed/5002304" TargetMode="External"/><Relationship Id="rId353" Type="http://schemas.openxmlformats.org/officeDocument/2006/relationships/hyperlink" Target="https://www.ncbi.nlm.nih.gov/pubmed/6117393" TargetMode="External"/><Relationship Id="rId374" Type="http://schemas.openxmlformats.org/officeDocument/2006/relationships/hyperlink" Target="https://www.ncbi.nlm.nih.gov/pubmed/8623953" TargetMode="External"/><Relationship Id="rId395" Type="http://schemas.openxmlformats.org/officeDocument/2006/relationships/hyperlink" Target="https://www.ncbi.nlm.nih.gov/pubmed/12891222" TargetMode="External"/><Relationship Id="rId409" Type="http://schemas.openxmlformats.org/officeDocument/2006/relationships/hyperlink" Target="http://www.ncbi.nlm.nih.gov/pubmed/6138080" TargetMode="External"/><Relationship Id="rId71" Type="http://schemas.openxmlformats.org/officeDocument/2006/relationships/hyperlink" Target="https://www.ncbi.nlm.nih.gov/pubmed/16638734" TargetMode="External"/><Relationship Id="rId92" Type="http://schemas.openxmlformats.org/officeDocument/2006/relationships/hyperlink" Target="https://www.ncbi.nlm.nih.gov/pubmed/11959572" TargetMode="External"/><Relationship Id="rId213" Type="http://schemas.openxmlformats.org/officeDocument/2006/relationships/hyperlink" Target="https://www.ncbi.nlm.nih.gov/pubmed/15536460" TargetMode="External"/><Relationship Id="rId234" Type="http://schemas.openxmlformats.org/officeDocument/2006/relationships/hyperlink" Target="https://www.ncbi.nlm.nih.gov/pubmed/21562488" TargetMode="External"/><Relationship Id="rId420" Type="http://schemas.openxmlformats.org/officeDocument/2006/relationships/hyperlink" Target="http://www.ncbi.nlm.nih.gov/pubmed/6138080" TargetMode="External"/><Relationship Id="rId2" Type="http://schemas.openxmlformats.org/officeDocument/2006/relationships/hyperlink" Target="https://www.ncbi.nlm.nih.gov/pubmed/7911763" TargetMode="External"/><Relationship Id="rId29" Type="http://schemas.openxmlformats.org/officeDocument/2006/relationships/hyperlink" Target="https://www.ncbi.nlm.nih.gov/pubmed/17050795" TargetMode="External"/><Relationship Id="rId255" Type="http://schemas.openxmlformats.org/officeDocument/2006/relationships/hyperlink" Target="https://www.ncbi.nlm.nih.gov/pubmed/10411543" TargetMode="External"/><Relationship Id="rId276" Type="http://schemas.openxmlformats.org/officeDocument/2006/relationships/hyperlink" Target="https://www.ncbi.nlm.nih.gov/pubmed/578447" TargetMode="External"/><Relationship Id="rId297" Type="http://schemas.openxmlformats.org/officeDocument/2006/relationships/hyperlink" Target="http://www.ncbi.nlm.nih.gov/pubmed/4087830" TargetMode="External"/><Relationship Id="rId441" Type="http://schemas.openxmlformats.org/officeDocument/2006/relationships/hyperlink" Target="https://www.ncbi.nlm.nih.gov/pubmed/9661037" TargetMode="External"/><Relationship Id="rId462" Type="http://schemas.openxmlformats.org/officeDocument/2006/relationships/hyperlink" Target="https://www.ncbi.nlm.nih.gov/pubmed/18172627" TargetMode="External"/><Relationship Id="rId483" Type="http://schemas.openxmlformats.org/officeDocument/2006/relationships/hyperlink" Target="https://www.ncbi.nlm.nih.gov/pubmed/16982783" TargetMode="External"/><Relationship Id="rId40" Type="http://schemas.openxmlformats.org/officeDocument/2006/relationships/hyperlink" Target="https://www.ncbi.nlm.nih.gov/pubmed/22943633" TargetMode="External"/><Relationship Id="rId115" Type="http://schemas.openxmlformats.org/officeDocument/2006/relationships/hyperlink" Target="https://www.ncbi.nlm.nih.gov/pubmed/874697" TargetMode="External"/><Relationship Id="rId136" Type="http://schemas.openxmlformats.org/officeDocument/2006/relationships/hyperlink" Target="https://www.ncbi.nlm.nih.gov/pubmed/1531117" TargetMode="External"/><Relationship Id="rId157" Type="http://schemas.openxmlformats.org/officeDocument/2006/relationships/hyperlink" Target="https://www.ncbi.nlm.nih.gov/pubmed/8388198" TargetMode="External"/><Relationship Id="rId178" Type="http://schemas.openxmlformats.org/officeDocument/2006/relationships/hyperlink" Target="https://www.ncbi.nlm.nih.gov/pubmed/16580903" TargetMode="External"/><Relationship Id="rId301" Type="http://schemas.openxmlformats.org/officeDocument/2006/relationships/hyperlink" Target="http://www.ncbi.nlm.nih.gov/pubmed/4087830" TargetMode="External"/><Relationship Id="rId322" Type="http://schemas.openxmlformats.org/officeDocument/2006/relationships/hyperlink" Target="https://www.ncbi.nlm.nih.gov/pubmed/9925057" TargetMode="External"/><Relationship Id="rId343" Type="http://schemas.openxmlformats.org/officeDocument/2006/relationships/hyperlink" Target="https://www.ncbi.nlm.nih.gov/pubmed/9421099" TargetMode="External"/><Relationship Id="rId364" Type="http://schemas.openxmlformats.org/officeDocument/2006/relationships/hyperlink" Target="https://www.ncbi.nlm.nih.gov/pubmed/25588320" TargetMode="External"/><Relationship Id="rId61" Type="http://schemas.openxmlformats.org/officeDocument/2006/relationships/hyperlink" Target="https://www.ncbi.nlm.nih.gov/pubmed/9871430" TargetMode="External"/><Relationship Id="rId82" Type="http://schemas.openxmlformats.org/officeDocument/2006/relationships/hyperlink" Target="https://www.ncbi.nlm.nih.gov/pubmed/16638734" TargetMode="External"/><Relationship Id="rId199" Type="http://schemas.openxmlformats.org/officeDocument/2006/relationships/hyperlink" Target="https://www.ncbi.nlm.nih.gov/pubmed/18214850" TargetMode="External"/><Relationship Id="rId203" Type="http://schemas.openxmlformats.org/officeDocument/2006/relationships/hyperlink" Target="https://www.ncbi.nlm.nih.gov/pubmed/15536460" TargetMode="External"/><Relationship Id="rId385" Type="http://schemas.openxmlformats.org/officeDocument/2006/relationships/hyperlink" Target="https://www.ncbi.nlm.nih.gov/pubmed/11851636" TargetMode="External"/><Relationship Id="rId19" Type="http://schemas.openxmlformats.org/officeDocument/2006/relationships/hyperlink" Target="https://www.ncbi.nlm.nih.gov/pubmed/7911763" TargetMode="External"/><Relationship Id="rId224" Type="http://schemas.openxmlformats.org/officeDocument/2006/relationships/hyperlink" Target="https://www.ncbi.nlm.nih.gov/pubmed/21562488" TargetMode="External"/><Relationship Id="rId245" Type="http://schemas.openxmlformats.org/officeDocument/2006/relationships/hyperlink" Target="https://www.ncbi.nlm.nih.gov/pubmed/21191377" TargetMode="External"/><Relationship Id="rId266" Type="http://schemas.openxmlformats.org/officeDocument/2006/relationships/hyperlink" Target="https://www.ncbi.nlm.nih.gov/pubmed/578447" TargetMode="External"/><Relationship Id="rId287" Type="http://schemas.openxmlformats.org/officeDocument/2006/relationships/hyperlink" Target="https://www.ncbi.nlm.nih.gov/pubmed/5060669" TargetMode="External"/><Relationship Id="rId410" Type="http://schemas.openxmlformats.org/officeDocument/2006/relationships/hyperlink" Target="http://www.ncbi.nlm.nih.gov/pubmed/6138080" TargetMode="External"/><Relationship Id="rId431" Type="http://schemas.openxmlformats.org/officeDocument/2006/relationships/hyperlink" Target="https://www.ncbi.nlm.nih.gov/pubmed/19371318" TargetMode="External"/><Relationship Id="rId452" Type="http://schemas.openxmlformats.org/officeDocument/2006/relationships/hyperlink" Target="https://www.ncbi.nlm.nih.gov/pubmed/2544431" TargetMode="External"/><Relationship Id="rId473" Type="http://schemas.openxmlformats.org/officeDocument/2006/relationships/hyperlink" Target="https://www.ncbi.nlm.nih.gov/pubmed/16885720" TargetMode="External"/><Relationship Id="rId494" Type="http://schemas.openxmlformats.org/officeDocument/2006/relationships/hyperlink" Target="https://www.ncbi.nlm.nih.gov/pubmed/16982783" TargetMode="External"/><Relationship Id="rId508" Type="http://schemas.openxmlformats.org/officeDocument/2006/relationships/hyperlink" Target="https://www.ncbi.nlm.nih.gov/pubmed/9702843" TargetMode="External"/><Relationship Id="rId30" Type="http://schemas.openxmlformats.org/officeDocument/2006/relationships/hyperlink" Target="https://www.ncbi.nlm.nih.gov/pubmed/17050795" TargetMode="External"/><Relationship Id="rId105" Type="http://schemas.openxmlformats.org/officeDocument/2006/relationships/hyperlink" Target="https://www.ncbi.nlm.nih.gov/pubmed/874697" TargetMode="External"/><Relationship Id="rId126" Type="http://schemas.openxmlformats.org/officeDocument/2006/relationships/hyperlink" Target="https://www.ncbi.nlm.nih.gov/pubmed/7350291" TargetMode="External"/><Relationship Id="rId147" Type="http://schemas.openxmlformats.org/officeDocument/2006/relationships/hyperlink" Target="https://www.ncbi.nlm.nih.gov/pubmed/1531117" TargetMode="External"/><Relationship Id="rId168" Type="http://schemas.openxmlformats.org/officeDocument/2006/relationships/hyperlink" Target="https://www.ncbi.nlm.nih.gov/pubmed/8549036" TargetMode="External"/><Relationship Id="rId312" Type="http://schemas.openxmlformats.org/officeDocument/2006/relationships/hyperlink" Target="https://www.ncbi.nlm.nih.gov/pubmed/6473487" TargetMode="External"/><Relationship Id="rId333" Type="http://schemas.openxmlformats.org/officeDocument/2006/relationships/hyperlink" Target="https://www.ncbi.nlm.nih.gov/pubmed/5002304" TargetMode="External"/><Relationship Id="rId354" Type="http://schemas.openxmlformats.org/officeDocument/2006/relationships/hyperlink" Target="https://www.ncbi.nlm.nih.gov/pubmed/18076219" TargetMode="External"/><Relationship Id="rId51" Type="http://schemas.openxmlformats.org/officeDocument/2006/relationships/hyperlink" Target="https://www.ncbi.nlm.nih.gov/pubmed/9923581" TargetMode="External"/><Relationship Id="rId72" Type="http://schemas.openxmlformats.org/officeDocument/2006/relationships/hyperlink" Target="https://www.ncbi.nlm.nih.gov/pubmed/16638734" TargetMode="External"/><Relationship Id="rId93" Type="http://schemas.openxmlformats.org/officeDocument/2006/relationships/hyperlink" Target="https://www.ncbi.nlm.nih.gov/pubmed/11959572" TargetMode="External"/><Relationship Id="rId189" Type="http://schemas.openxmlformats.org/officeDocument/2006/relationships/hyperlink" Target="https://www.ncbi.nlm.nih.gov/pubmed/12966371" TargetMode="External"/><Relationship Id="rId375" Type="http://schemas.openxmlformats.org/officeDocument/2006/relationships/hyperlink" Target="https://www.ncbi.nlm.nih.gov/pubmed/8623953" TargetMode="External"/><Relationship Id="rId396" Type="http://schemas.openxmlformats.org/officeDocument/2006/relationships/hyperlink" Target="https://www.ncbi.nlm.nih.gov/pubmed/16432272" TargetMode="External"/><Relationship Id="rId3" Type="http://schemas.openxmlformats.org/officeDocument/2006/relationships/hyperlink" Target="https://doi.org/10.1007/BF00561755" TargetMode="External"/><Relationship Id="rId214" Type="http://schemas.openxmlformats.org/officeDocument/2006/relationships/hyperlink" Target="https://www.ncbi.nlm.nih.gov/pubmed/15536460" TargetMode="External"/><Relationship Id="rId235" Type="http://schemas.openxmlformats.org/officeDocument/2006/relationships/hyperlink" Target="https://www.ncbi.nlm.nih.gov/pubmed/21562488" TargetMode="External"/><Relationship Id="rId256" Type="http://schemas.openxmlformats.org/officeDocument/2006/relationships/hyperlink" Target="https://www.ncbi.nlm.nih.gov/pubmed/10411543" TargetMode="External"/><Relationship Id="rId277" Type="http://schemas.openxmlformats.org/officeDocument/2006/relationships/hyperlink" Target="https://www.ncbi.nlm.nih.gov/pubmed/578447" TargetMode="External"/><Relationship Id="rId298" Type="http://schemas.openxmlformats.org/officeDocument/2006/relationships/hyperlink" Target="http://www.ncbi.nlm.nih.gov/pubmed/4087830" TargetMode="External"/><Relationship Id="rId400" Type="http://schemas.openxmlformats.org/officeDocument/2006/relationships/hyperlink" Target="https://www.ncbi.nlm.nih.gov/pubmed/23748747" TargetMode="External"/><Relationship Id="rId421" Type="http://schemas.openxmlformats.org/officeDocument/2006/relationships/hyperlink" Target="http://www.ncbi.nlm.nih.gov/pubmed/8880291" TargetMode="External"/><Relationship Id="rId442" Type="http://schemas.openxmlformats.org/officeDocument/2006/relationships/hyperlink" Target="https://www.ncbi.nlm.nih.gov/pubmed/8726601" TargetMode="External"/><Relationship Id="rId463" Type="http://schemas.openxmlformats.org/officeDocument/2006/relationships/hyperlink" Target="https://www.ncbi.nlm.nih.gov/pubmed/15098799" TargetMode="External"/><Relationship Id="rId484" Type="http://schemas.openxmlformats.org/officeDocument/2006/relationships/hyperlink" Target="https://www.ncbi.nlm.nih.gov/pubmed/16982783" TargetMode="External"/><Relationship Id="rId116" Type="http://schemas.openxmlformats.org/officeDocument/2006/relationships/hyperlink" Target="https://www.ncbi.nlm.nih.gov/pubmed/874697" TargetMode="External"/><Relationship Id="rId137" Type="http://schemas.openxmlformats.org/officeDocument/2006/relationships/hyperlink" Target="https://www.ncbi.nlm.nih.gov/pubmed/1531117" TargetMode="External"/><Relationship Id="rId158" Type="http://schemas.openxmlformats.org/officeDocument/2006/relationships/hyperlink" Target="https://www.ncbi.nlm.nih.gov/pubmed/8388198" TargetMode="External"/><Relationship Id="rId302" Type="http://schemas.openxmlformats.org/officeDocument/2006/relationships/hyperlink" Target="https://www.ncbi.nlm.nih.gov/pubmed/6473487" TargetMode="External"/><Relationship Id="rId323" Type="http://schemas.openxmlformats.org/officeDocument/2006/relationships/hyperlink" Target="https://www.ncbi.nlm.nih.gov/pubmed/9925057" TargetMode="External"/><Relationship Id="rId344" Type="http://schemas.openxmlformats.org/officeDocument/2006/relationships/hyperlink" Target="https://doi.org/10.1002/pauz.19900190516" TargetMode="External"/><Relationship Id="rId20" Type="http://schemas.openxmlformats.org/officeDocument/2006/relationships/hyperlink" Target="https://www.ncbi.nlm.nih.gov/pubmed/7911763" TargetMode="External"/><Relationship Id="rId41" Type="http://schemas.openxmlformats.org/officeDocument/2006/relationships/hyperlink" Target="https://www.ncbi.nlm.nih.gov/pubmed/22943633" TargetMode="External"/><Relationship Id="rId62" Type="http://schemas.openxmlformats.org/officeDocument/2006/relationships/hyperlink" Target="https://www.ncbi.nlm.nih.gov/pubmed/9871430" TargetMode="External"/><Relationship Id="rId83" Type="http://schemas.openxmlformats.org/officeDocument/2006/relationships/hyperlink" Target="https://www.ncbi.nlm.nih.gov/pubmed/16638734" TargetMode="External"/><Relationship Id="rId179" Type="http://schemas.openxmlformats.org/officeDocument/2006/relationships/hyperlink" Target="https://www.ncbi.nlm.nih.gov/pubmed/16580903" TargetMode="External"/><Relationship Id="rId365" Type="http://schemas.openxmlformats.org/officeDocument/2006/relationships/hyperlink" Target="https://www.ncbi.nlm.nih.gov/pubmed/9232132" TargetMode="External"/><Relationship Id="rId386" Type="http://schemas.openxmlformats.org/officeDocument/2006/relationships/hyperlink" Target="https://www.ncbi.nlm.nih.gov/pubmed/6742481" TargetMode="External"/><Relationship Id="rId190" Type="http://schemas.openxmlformats.org/officeDocument/2006/relationships/hyperlink" Target="https://www.ncbi.nlm.nih.gov/pubmed/16432272" TargetMode="External"/><Relationship Id="rId204" Type="http://schemas.openxmlformats.org/officeDocument/2006/relationships/hyperlink" Target="https://www.ncbi.nlm.nih.gov/pubmed/15536460" TargetMode="External"/><Relationship Id="rId225" Type="http://schemas.openxmlformats.org/officeDocument/2006/relationships/hyperlink" Target="https://www.ncbi.nlm.nih.gov/pubmed/21562488" TargetMode="External"/><Relationship Id="rId246" Type="http://schemas.openxmlformats.org/officeDocument/2006/relationships/hyperlink" Target="https://www.ncbi.nlm.nih.gov/pubmed/21191377" TargetMode="External"/><Relationship Id="rId267" Type="http://schemas.openxmlformats.org/officeDocument/2006/relationships/hyperlink" Target="https://www.ncbi.nlm.nih.gov/pubmed/578447" TargetMode="External"/><Relationship Id="rId288" Type="http://schemas.openxmlformats.org/officeDocument/2006/relationships/hyperlink" Target="https://www.ncbi.nlm.nih.gov/pubmed/24530864" TargetMode="External"/><Relationship Id="rId411" Type="http://schemas.openxmlformats.org/officeDocument/2006/relationships/hyperlink" Target="http://www.ncbi.nlm.nih.gov/pubmed/6138080" TargetMode="External"/><Relationship Id="rId432" Type="http://schemas.openxmlformats.org/officeDocument/2006/relationships/hyperlink" Target="https://www.ncbi.nlm.nih.gov/pubmed/8646820" TargetMode="External"/><Relationship Id="rId453" Type="http://schemas.openxmlformats.org/officeDocument/2006/relationships/hyperlink" Target="https://www.ncbi.nlm.nih.gov/pubmed/2561187" TargetMode="External"/><Relationship Id="rId474" Type="http://schemas.openxmlformats.org/officeDocument/2006/relationships/hyperlink" Target="https://www.ncbi.nlm.nih.gov/pubmed/16885720" TargetMode="External"/><Relationship Id="rId509" Type="http://schemas.openxmlformats.org/officeDocument/2006/relationships/hyperlink" Target="https://www.ncbi.nlm.nih.gov/pubmed/9702843" TargetMode="External"/><Relationship Id="rId106" Type="http://schemas.openxmlformats.org/officeDocument/2006/relationships/hyperlink" Target="https://www.ncbi.nlm.nih.gov/pubmed/874697" TargetMode="External"/><Relationship Id="rId127" Type="http://schemas.openxmlformats.org/officeDocument/2006/relationships/hyperlink" Target="https://www.ncbi.nlm.nih.gov/pubmed/7350291" TargetMode="External"/><Relationship Id="rId313" Type="http://schemas.openxmlformats.org/officeDocument/2006/relationships/hyperlink" Target="https://www.ncbi.nlm.nih.gov/pubmed/6473487" TargetMode="External"/><Relationship Id="rId495" Type="http://schemas.openxmlformats.org/officeDocument/2006/relationships/hyperlink" Target="https://www.ncbi.nlm.nih.gov/pubmed/16982783" TargetMode="External"/><Relationship Id="rId10" Type="http://schemas.openxmlformats.org/officeDocument/2006/relationships/hyperlink" Target="https://www.accessdata.fda.gov/drugsatfda_docs/label/2013/050420s075,050627s014lbl.pdf" TargetMode="External"/><Relationship Id="rId31" Type="http://schemas.openxmlformats.org/officeDocument/2006/relationships/hyperlink" Target="https://www.ncbi.nlm.nih.gov/pubmed/17050795" TargetMode="External"/><Relationship Id="rId52" Type="http://schemas.openxmlformats.org/officeDocument/2006/relationships/hyperlink" Target="https://www.ncbi.nlm.nih.gov/pubmed/9923581" TargetMode="External"/><Relationship Id="rId73" Type="http://schemas.openxmlformats.org/officeDocument/2006/relationships/hyperlink" Target="https://www.ncbi.nlm.nih.gov/pubmed/16638734" TargetMode="External"/><Relationship Id="rId94" Type="http://schemas.openxmlformats.org/officeDocument/2006/relationships/hyperlink" Target="https://www.ncbi.nlm.nih.gov/pubmed/11959572" TargetMode="External"/><Relationship Id="rId148" Type="http://schemas.openxmlformats.org/officeDocument/2006/relationships/hyperlink" Target="https://www.ncbi.nlm.nih.gov/pubmed/1531117" TargetMode="External"/><Relationship Id="rId169" Type="http://schemas.openxmlformats.org/officeDocument/2006/relationships/hyperlink" Target="https://www.ncbi.nlm.nih.gov/pubmed/9591931" TargetMode="External"/><Relationship Id="rId334" Type="http://schemas.openxmlformats.org/officeDocument/2006/relationships/hyperlink" Target="https://www.ncbi.nlm.nih.gov/pubmed/5002304" TargetMode="External"/><Relationship Id="rId355" Type="http://schemas.openxmlformats.org/officeDocument/2006/relationships/hyperlink" Target="https://www.ncbi.nlm.nih.gov/pubmed/18076219" TargetMode="External"/><Relationship Id="rId376" Type="http://schemas.openxmlformats.org/officeDocument/2006/relationships/hyperlink" Target="https://www.ncbi.nlm.nih.gov/pubmed/8623953" TargetMode="External"/><Relationship Id="rId397" Type="http://schemas.openxmlformats.org/officeDocument/2006/relationships/hyperlink" Target="https://www.ncbi.nlm.nih.gov/pubmed/16432272" TargetMode="External"/><Relationship Id="rId4" Type="http://schemas.openxmlformats.org/officeDocument/2006/relationships/hyperlink" Target="https://doi.org/10.1007/BF00561755" TargetMode="External"/><Relationship Id="rId180" Type="http://schemas.openxmlformats.org/officeDocument/2006/relationships/hyperlink" Target="https://www.ncbi.nlm.nih.gov/pubmed/15114429" TargetMode="External"/><Relationship Id="rId215" Type="http://schemas.openxmlformats.org/officeDocument/2006/relationships/hyperlink" Target="https://www.ncbi.nlm.nih.gov/pubmed/15536460" TargetMode="External"/><Relationship Id="rId236" Type="http://schemas.openxmlformats.org/officeDocument/2006/relationships/hyperlink" Target="https://www.ncbi.nlm.nih.gov/pubmed/18537963" TargetMode="External"/><Relationship Id="rId257" Type="http://schemas.openxmlformats.org/officeDocument/2006/relationships/hyperlink" Target="https://www.ncbi.nlm.nih.gov/pubmed/17365992" TargetMode="External"/><Relationship Id="rId278" Type="http://schemas.openxmlformats.org/officeDocument/2006/relationships/hyperlink" Target="https://www.ncbi.nlm.nih.gov/pubmed/578447" TargetMode="External"/><Relationship Id="rId401" Type="http://schemas.openxmlformats.org/officeDocument/2006/relationships/hyperlink" Target="https://www.ncbi.nlm.nih.gov/pubmed/23748747" TargetMode="External"/><Relationship Id="rId422" Type="http://schemas.openxmlformats.org/officeDocument/2006/relationships/hyperlink" Target="http://www.ncbi.nlm.nih.gov/pubmed/8880291" TargetMode="External"/><Relationship Id="rId443" Type="http://schemas.openxmlformats.org/officeDocument/2006/relationships/hyperlink" Target="https://www.ncbi.nlm.nih.gov/pubmed/8726601" TargetMode="External"/><Relationship Id="rId464" Type="http://schemas.openxmlformats.org/officeDocument/2006/relationships/hyperlink" Target="https://www.ncbi.nlm.nih.gov/pubmed/15098799" TargetMode="External"/><Relationship Id="rId303" Type="http://schemas.openxmlformats.org/officeDocument/2006/relationships/hyperlink" Target="https://www.ncbi.nlm.nih.gov/pubmed/6473487" TargetMode="External"/><Relationship Id="rId485" Type="http://schemas.openxmlformats.org/officeDocument/2006/relationships/hyperlink" Target="https://www.ncbi.nlm.nih.gov/pubmed/16982783" TargetMode="External"/><Relationship Id="rId42" Type="http://schemas.openxmlformats.org/officeDocument/2006/relationships/hyperlink" Target="https://www.ncbi.nlm.nih.gov/pubmed/9333111" TargetMode="External"/><Relationship Id="rId84" Type="http://schemas.openxmlformats.org/officeDocument/2006/relationships/hyperlink" Target="https://www.ncbi.nlm.nih.gov/pubmed/11959572" TargetMode="External"/><Relationship Id="rId138" Type="http://schemas.openxmlformats.org/officeDocument/2006/relationships/hyperlink" Target="https://www.ncbi.nlm.nih.gov/pubmed/1531117" TargetMode="External"/><Relationship Id="rId345" Type="http://schemas.openxmlformats.org/officeDocument/2006/relationships/hyperlink" Target="https://doi.org/10.1002/pauz.19900190516" TargetMode="External"/><Relationship Id="rId387" Type="http://schemas.openxmlformats.org/officeDocument/2006/relationships/hyperlink" Target="https://www.ncbi.nlm.nih.gov/pubmed/6742481" TargetMode="External"/><Relationship Id="rId510" Type="http://schemas.openxmlformats.org/officeDocument/2006/relationships/hyperlink" Target="https://www.ncbi.nlm.nih.gov/pubmed/14698254" TargetMode="External"/><Relationship Id="rId191" Type="http://schemas.openxmlformats.org/officeDocument/2006/relationships/hyperlink" Target="https://www.ncbi.nlm.nih.gov/pubmed/16432272" TargetMode="External"/><Relationship Id="rId205" Type="http://schemas.openxmlformats.org/officeDocument/2006/relationships/hyperlink" Target="https://www.ncbi.nlm.nih.gov/pubmed/15536460" TargetMode="External"/><Relationship Id="rId247" Type="http://schemas.openxmlformats.org/officeDocument/2006/relationships/hyperlink" Target="https://www.ncbi.nlm.nih.gov/pubmed/11753266" TargetMode="External"/><Relationship Id="rId412" Type="http://schemas.openxmlformats.org/officeDocument/2006/relationships/hyperlink" Target="http://www.ncbi.nlm.nih.gov/pubmed/6138080" TargetMode="External"/><Relationship Id="rId107" Type="http://schemas.openxmlformats.org/officeDocument/2006/relationships/hyperlink" Target="https://www.ncbi.nlm.nih.gov/pubmed/874697" TargetMode="External"/><Relationship Id="rId289" Type="http://schemas.openxmlformats.org/officeDocument/2006/relationships/hyperlink" Target="https://www.ncbi.nlm.nih.gov/pubmed/8983939" TargetMode="External"/><Relationship Id="rId454" Type="http://schemas.openxmlformats.org/officeDocument/2006/relationships/hyperlink" Target="https://www.ncbi.nlm.nih.gov/pubmed/2561187" TargetMode="External"/><Relationship Id="rId496" Type="http://schemas.openxmlformats.org/officeDocument/2006/relationships/hyperlink" Target="https://www.ncbi.nlm.nih.gov/pubmed/16982783" TargetMode="External"/><Relationship Id="rId11" Type="http://schemas.openxmlformats.org/officeDocument/2006/relationships/hyperlink" Target="https://www.ncbi.nlm.nih.gov/pubmed/7911763" TargetMode="External"/><Relationship Id="rId53" Type="http://schemas.openxmlformats.org/officeDocument/2006/relationships/hyperlink" Target="https://www.ncbi.nlm.nih.gov/pubmed/9578186" TargetMode="External"/><Relationship Id="rId149" Type="http://schemas.openxmlformats.org/officeDocument/2006/relationships/hyperlink" Target="https://www.ncbi.nlm.nih.gov/pubmed/1531117" TargetMode="External"/><Relationship Id="rId314" Type="http://schemas.openxmlformats.org/officeDocument/2006/relationships/hyperlink" Target="https://www.ncbi.nlm.nih.gov/pubmed/6473487" TargetMode="External"/><Relationship Id="rId356" Type="http://schemas.openxmlformats.org/officeDocument/2006/relationships/hyperlink" Target="https://www.ncbi.nlm.nih.gov/pubmed/18076219" TargetMode="External"/><Relationship Id="rId398" Type="http://schemas.openxmlformats.org/officeDocument/2006/relationships/hyperlink" Target="https://www.ncbi.nlm.nih.gov/pubmed/17495878" TargetMode="External"/><Relationship Id="rId95" Type="http://schemas.openxmlformats.org/officeDocument/2006/relationships/hyperlink" Target="https://www.ncbi.nlm.nih.gov/pubmed/11959572" TargetMode="External"/><Relationship Id="rId160" Type="http://schemas.openxmlformats.org/officeDocument/2006/relationships/hyperlink" Target="https://www.ncbi.nlm.nih.gov/pubmed/9545149" TargetMode="External"/><Relationship Id="rId216" Type="http://schemas.openxmlformats.org/officeDocument/2006/relationships/hyperlink" Target="https://www.ncbi.nlm.nih.gov/pubmed/21562488" TargetMode="External"/><Relationship Id="rId423" Type="http://schemas.openxmlformats.org/officeDocument/2006/relationships/hyperlink" Target="https://www.ncbi.nlm.nih.gov/pubmed/8720318" TargetMode="External"/><Relationship Id="rId258" Type="http://schemas.openxmlformats.org/officeDocument/2006/relationships/hyperlink" Target="https://www.ncbi.nlm.nih.gov/pubmed/17365992" TargetMode="External"/><Relationship Id="rId465" Type="http://schemas.openxmlformats.org/officeDocument/2006/relationships/hyperlink" Target="https://www.ncbi.nlm.nih.gov/pubmed/15098799" TargetMode="External"/><Relationship Id="rId22" Type="http://schemas.openxmlformats.org/officeDocument/2006/relationships/hyperlink" Target="https://www.ncbi.nlm.nih.gov/pubmed/7911763" TargetMode="External"/><Relationship Id="rId64" Type="http://schemas.openxmlformats.org/officeDocument/2006/relationships/hyperlink" Target="https://www.ncbi.nlm.nih.gov/pubmed/16638734" TargetMode="External"/><Relationship Id="rId118" Type="http://schemas.openxmlformats.org/officeDocument/2006/relationships/hyperlink" Target="https://www.ncbi.nlm.nih.gov/pubmed/11866842" TargetMode="External"/><Relationship Id="rId325" Type="http://schemas.openxmlformats.org/officeDocument/2006/relationships/hyperlink" Target="https://www.ncbi.nlm.nih.gov/pubmed/4037525" TargetMode="External"/><Relationship Id="rId367" Type="http://schemas.openxmlformats.org/officeDocument/2006/relationships/hyperlink" Target="https://www.ncbi.nlm.nih.gov/pubmed/9232132" TargetMode="External"/><Relationship Id="rId171" Type="http://schemas.openxmlformats.org/officeDocument/2006/relationships/hyperlink" Target="https://www.ncbi.nlm.nih.gov/pubmed/9591931" TargetMode="External"/><Relationship Id="rId227" Type="http://schemas.openxmlformats.org/officeDocument/2006/relationships/hyperlink" Target="https://www.ncbi.nlm.nih.gov/pubmed/21562488" TargetMode="External"/><Relationship Id="rId269" Type="http://schemas.openxmlformats.org/officeDocument/2006/relationships/hyperlink" Target="https://www.ncbi.nlm.nih.gov/pubmed/578447" TargetMode="External"/><Relationship Id="rId434" Type="http://schemas.openxmlformats.org/officeDocument/2006/relationships/hyperlink" Target="https://www.ncbi.nlm.nih.gov/pubmed/19371318" TargetMode="External"/><Relationship Id="rId476" Type="http://schemas.openxmlformats.org/officeDocument/2006/relationships/hyperlink" Target="https://www.ncbi.nlm.nih.gov/pubmed/16885720" TargetMode="External"/><Relationship Id="rId33" Type="http://schemas.openxmlformats.org/officeDocument/2006/relationships/hyperlink" Target="https://www.ncbi.nlm.nih.gov/pubmed/16638734" TargetMode="External"/><Relationship Id="rId129" Type="http://schemas.openxmlformats.org/officeDocument/2006/relationships/hyperlink" Target="https://www.ncbi.nlm.nih.gov/pubmed/6238552" TargetMode="External"/><Relationship Id="rId280" Type="http://schemas.openxmlformats.org/officeDocument/2006/relationships/hyperlink" Target="https://www.ncbi.nlm.nih.gov/pubmed/578447" TargetMode="External"/><Relationship Id="rId336" Type="http://schemas.openxmlformats.org/officeDocument/2006/relationships/hyperlink" Target="https://www.ncbi.nlm.nih.gov/pubmed/22190694" TargetMode="External"/><Relationship Id="rId501" Type="http://schemas.openxmlformats.org/officeDocument/2006/relationships/hyperlink" Target="https://www.ncbi.nlm.nih.gov/pubmed/16982783" TargetMode="External"/><Relationship Id="rId75" Type="http://schemas.openxmlformats.org/officeDocument/2006/relationships/hyperlink" Target="https://www.ncbi.nlm.nih.gov/pubmed/16638734" TargetMode="External"/><Relationship Id="rId140" Type="http://schemas.openxmlformats.org/officeDocument/2006/relationships/hyperlink" Target="https://www.ncbi.nlm.nih.gov/pubmed/1531117" TargetMode="External"/><Relationship Id="rId182" Type="http://schemas.openxmlformats.org/officeDocument/2006/relationships/hyperlink" Target="https://www.ncbi.nlm.nih.gov/pubmed/15114429" TargetMode="External"/><Relationship Id="rId378" Type="http://schemas.openxmlformats.org/officeDocument/2006/relationships/hyperlink" Target="https://www.ncbi.nlm.nih.gov/pubmed/8623953" TargetMode="External"/><Relationship Id="rId403" Type="http://schemas.openxmlformats.org/officeDocument/2006/relationships/hyperlink" Target="https://www.ncbi.nlm.nih.gov/pubmed/20739919" TargetMode="External"/><Relationship Id="rId6" Type="http://schemas.openxmlformats.org/officeDocument/2006/relationships/hyperlink" Target="https://doi.org/10.1007/BF00561755" TargetMode="External"/><Relationship Id="rId238" Type="http://schemas.openxmlformats.org/officeDocument/2006/relationships/hyperlink" Target="https://www.ncbi.nlm.nih.gov/pubmed/18537963" TargetMode="External"/><Relationship Id="rId445" Type="http://schemas.openxmlformats.org/officeDocument/2006/relationships/hyperlink" Target="https://www.ncbi.nlm.nih.gov/pubmed/8726601" TargetMode="External"/><Relationship Id="rId487" Type="http://schemas.openxmlformats.org/officeDocument/2006/relationships/hyperlink" Target="https://www.ncbi.nlm.nih.gov/pubmed/16982783" TargetMode="External"/><Relationship Id="rId291" Type="http://schemas.openxmlformats.org/officeDocument/2006/relationships/hyperlink" Target="https://www.ncbi.nlm.nih.gov/pubmed/9420037" TargetMode="External"/><Relationship Id="rId305" Type="http://schemas.openxmlformats.org/officeDocument/2006/relationships/hyperlink" Target="https://www.ncbi.nlm.nih.gov/pubmed/6473487" TargetMode="External"/><Relationship Id="rId347" Type="http://schemas.openxmlformats.org/officeDocument/2006/relationships/hyperlink" Target="http://www.ncbi.nlm.nih.gov/pubmed/6138080" TargetMode="External"/><Relationship Id="rId512" Type="http://schemas.openxmlformats.org/officeDocument/2006/relationships/printerSettings" Target="../printerSettings/printerSettings1.bin"/><Relationship Id="rId44" Type="http://schemas.openxmlformats.org/officeDocument/2006/relationships/hyperlink" Target="https://www.ncbi.nlm.nih.gov/pubmed/9333111" TargetMode="External"/><Relationship Id="rId86" Type="http://schemas.openxmlformats.org/officeDocument/2006/relationships/hyperlink" Target="https://www.ncbi.nlm.nih.gov/pubmed/11959572" TargetMode="External"/><Relationship Id="rId151" Type="http://schemas.openxmlformats.org/officeDocument/2006/relationships/hyperlink" Target="https://www.ncbi.nlm.nih.gov/pubmed/1531117" TargetMode="External"/><Relationship Id="rId389" Type="http://schemas.openxmlformats.org/officeDocument/2006/relationships/hyperlink" Target="https://www.ncbi.nlm.nih.gov/pubmed/6742481" TargetMode="External"/><Relationship Id="rId193" Type="http://schemas.openxmlformats.org/officeDocument/2006/relationships/hyperlink" Target="https://www.ncbi.nlm.nih.gov/pubmed/16432272" TargetMode="External"/><Relationship Id="rId207" Type="http://schemas.openxmlformats.org/officeDocument/2006/relationships/hyperlink" Target="https://www.ncbi.nlm.nih.gov/pubmed/15536460" TargetMode="External"/><Relationship Id="rId249" Type="http://schemas.openxmlformats.org/officeDocument/2006/relationships/hyperlink" Target="https://www.ncbi.nlm.nih.gov/pubmed/11753266" TargetMode="External"/><Relationship Id="rId414" Type="http://schemas.openxmlformats.org/officeDocument/2006/relationships/hyperlink" Target="http://www.ncbi.nlm.nih.gov/pubmed/6138080" TargetMode="External"/><Relationship Id="rId456" Type="http://schemas.openxmlformats.org/officeDocument/2006/relationships/hyperlink" Target="https://www.ncbi.nlm.nih.gov/pubmed/2561187" TargetMode="External"/><Relationship Id="rId498" Type="http://schemas.openxmlformats.org/officeDocument/2006/relationships/hyperlink" Target="https://www.ncbi.nlm.nih.gov/pubmed/16982783" TargetMode="External"/><Relationship Id="rId13" Type="http://schemas.openxmlformats.org/officeDocument/2006/relationships/hyperlink" Target="https://www.ncbi.nlm.nih.gov/pubmed/7911763" TargetMode="External"/><Relationship Id="rId109" Type="http://schemas.openxmlformats.org/officeDocument/2006/relationships/hyperlink" Target="https://www.ncbi.nlm.nih.gov/pubmed/874697" TargetMode="External"/><Relationship Id="rId260" Type="http://schemas.openxmlformats.org/officeDocument/2006/relationships/hyperlink" Target="https://www.ncbi.nlm.nih.gov/pubmed/832508" TargetMode="External"/><Relationship Id="rId316" Type="http://schemas.openxmlformats.org/officeDocument/2006/relationships/hyperlink" Target="https://www.ncbi.nlm.nih.gov/pubmed/6473487" TargetMode="External"/><Relationship Id="rId55" Type="http://schemas.openxmlformats.org/officeDocument/2006/relationships/hyperlink" Target="https://www.ncbi.nlm.nih.gov/pubmed/9663178" TargetMode="External"/><Relationship Id="rId97" Type="http://schemas.openxmlformats.org/officeDocument/2006/relationships/hyperlink" Target="https://www.ncbi.nlm.nih.gov/pubmed/874697" TargetMode="External"/><Relationship Id="rId120" Type="http://schemas.openxmlformats.org/officeDocument/2006/relationships/hyperlink" Target="https://www.ncbi.nlm.nih.gov/pubmed/3279907" TargetMode="External"/><Relationship Id="rId358" Type="http://schemas.openxmlformats.org/officeDocument/2006/relationships/hyperlink" Target="https://www.ncbi.nlm.nih.gov/pubmed/9728893" TargetMode="External"/><Relationship Id="rId162" Type="http://schemas.openxmlformats.org/officeDocument/2006/relationships/hyperlink" Target="https://www.ncbi.nlm.nih.gov/pubmed/9545149" TargetMode="External"/><Relationship Id="rId218" Type="http://schemas.openxmlformats.org/officeDocument/2006/relationships/hyperlink" Target="https://www.ncbi.nlm.nih.gov/pubmed/21562488" TargetMode="External"/><Relationship Id="rId425" Type="http://schemas.openxmlformats.org/officeDocument/2006/relationships/hyperlink" Target="https://www.ncbi.nlm.nih.gov/pubmed/2936766" TargetMode="External"/><Relationship Id="rId467" Type="http://schemas.openxmlformats.org/officeDocument/2006/relationships/hyperlink" Target="https://www.ncbi.nlm.nih.gov/pubmed/18172627" TargetMode="External"/><Relationship Id="rId271" Type="http://schemas.openxmlformats.org/officeDocument/2006/relationships/hyperlink" Target="https://www.ncbi.nlm.nih.gov/pubmed/578447" TargetMode="External"/><Relationship Id="rId24" Type="http://schemas.openxmlformats.org/officeDocument/2006/relationships/hyperlink" Target="https://www.ncbi.nlm.nih.gov/pubmed/7911763" TargetMode="External"/><Relationship Id="rId66" Type="http://schemas.openxmlformats.org/officeDocument/2006/relationships/hyperlink" Target="https://www.ncbi.nlm.nih.gov/pubmed/16638734" TargetMode="External"/><Relationship Id="rId131" Type="http://schemas.openxmlformats.org/officeDocument/2006/relationships/hyperlink" Target="https://www.ncbi.nlm.nih.gov/pubmed/2950809" TargetMode="External"/><Relationship Id="rId327" Type="http://schemas.openxmlformats.org/officeDocument/2006/relationships/hyperlink" Target="https://www.ncbi.nlm.nih.gov/pubmed/5002304" TargetMode="External"/><Relationship Id="rId369" Type="http://schemas.openxmlformats.org/officeDocument/2006/relationships/hyperlink" Target="https://www.ncbi.nlm.nih.gov/pubmed/17463213" TargetMode="External"/><Relationship Id="rId173" Type="http://schemas.openxmlformats.org/officeDocument/2006/relationships/hyperlink" Target="https://www.ncbi.nlm.nih.gov/pubmed/9591931" TargetMode="External"/><Relationship Id="rId229" Type="http://schemas.openxmlformats.org/officeDocument/2006/relationships/hyperlink" Target="https://www.ncbi.nlm.nih.gov/pubmed/21562488" TargetMode="External"/><Relationship Id="rId380" Type="http://schemas.openxmlformats.org/officeDocument/2006/relationships/hyperlink" Target="https://www.ncbi.nlm.nih.gov/pubmed/9764959" TargetMode="External"/><Relationship Id="rId436" Type="http://schemas.openxmlformats.org/officeDocument/2006/relationships/hyperlink" Target="https://www.ncbi.nlm.nih.gov/pubmed/966103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pubmed/9663178" TargetMode="External"/><Relationship Id="rId18" Type="http://schemas.openxmlformats.org/officeDocument/2006/relationships/hyperlink" Target="https://www.ncbi.nlm.nih.gov/pubmed/874697" TargetMode="External"/><Relationship Id="rId26" Type="http://schemas.openxmlformats.org/officeDocument/2006/relationships/hyperlink" Target="https://www.ncbi.nlm.nih.gov/pubmed/1531117" TargetMode="External"/><Relationship Id="rId39" Type="http://schemas.openxmlformats.org/officeDocument/2006/relationships/hyperlink" Target="https://www.ncbi.nlm.nih.gov/pubmed/18537963" TargetMode="External"/><Relationship Id="rId21" Type="http://schemas.openxmlformats.org/officeDocument/2006/relationships/hyperlink" Target="https://www.ncbi.nlm.nih.gov/pubmed/3579256" TargetMode="External"/><Relationship Id="rId34" Type="http://schemas.openxmlformats.org/officeDocument/2006/relationships/hyperlink" Target="https://www.ncbi.nlm.nih.gov/pubmed/16432272" TargetMode="External"/><Relationship Id="rId42" Type="http://schemas.openxmlformats.org/officeDocument/2006/relationships/hyperlink" Target="https://www.ncbi.nlm.nih.gov/pubmed/17553741" TargetMode="External"/><Relationship Id="rId47" Type="http://schemas.openxmlformats.org/officeDocument/2006/relationships/hyperlink" Target="https://www.ncbi.nlm.nih.gov/pubmed/5060669" TargetMode="External"/><Relationship Id="rId50" Type="http://schemas.openxmlformats.org/officeDocument/2006/relationships/hyperlink" Target="https://www.ncbi.nlm.nih.gov/pubmed/9420037" TargetMode="External"/><Relationship Id="rId55" Type="http://schemas.openxmlformats.org/officeDocument/2006/relationships/hyperlink" Target="https://www.ncbi.nlm.nih.gov/pubmed/4037525" TargetMode="External"/><Relationship Id="rId63" Type="http://schemas.openxmlformats.org/officeDocument/2006/relationships/hyperlink" Target="https://www.ncbi.nlm.nih.gov/pubmed/9728893" TargetMode="External"/><Relationship Id="rId68" Type="http://schemas.openxmlformats.org/officeDocument/2006/relationships/hyperlink" Target="https://www.ncbi.nlm.nih.gov/pubmed/9764959" TargetMode="External"/><Relationship Id="rId76" Type="http://schemas.openxmlformats.org/officeDocument/2006/relationships/hyperlink" Target="https://www.ncbi.nlm.nih.gov/pubmed/16628140" TargetMode="External"/><Relationship Id="rId7" Type="http://schemas.openxmlformats.org/officeDocument/2006/relationships/hyperlink" Target="https://www.ncbi.nlm.nih.gov/pubmed/2860931" TargetMode="External"/><Relationship Id="rId71" Type="http://schemas.openxmlformats.org/officeDocument/2006/relationships/hyperlink" Target="https://www.ncbi.nlm.nih.gov/pubmed/6742481" TargetMode="External"/><Relationship Id="rId2" Type="http://schemas.openxmlformats.org/officeDocument/2006/relationships/hyperlink" Target="https://doi.org/10.1007/BF00561755" TargetMode="External"/><Relationship Id="rId16" Type="http://schemas.openxmlformats.org/officeDocument/2006/relationships/hyperlink" Target="https://www.ncbi.nlm.nih.gov/pubmed/2575499" TargetMode="External"/><Relationship Id="rId29" Type="http://schemas.openxmlformats.org/officeDocument/2006/relationships/hyperlink" Target="https://www.ncbi.nlm.nih.gov/pubmed/8549036" TargetMode="External"/><Relationship Id="rId11" Type="http://schemas.openxmlformats.org/officeDocument/2006/relationships/hyperlink" Target="https://www.ncbi.nlm.nih.gov/pubmed/9923581" TargetMode="External"/><Relationship Id="rId24" Type="http://schemas.openxmlformats.org/officeDocument/2006/relationships/hyperlink" Target="https://www.ncbi.nlm.nih.gov/pubmed/25544247" TargetMode="External"/><Relationship Id="rId32" Type="http://schemas.openxmlformats.org/officeDocument/2006/relationships/hyperlink" Target="https://www.ncbi.nlm.nih.gov/pubmed/15114429" TargetMode="External"/><Relationship Id="rId37" Type="http://schemas.openxmlformats.org/officeDocument/2006/relationships/hyperlink" Target="https://www.ncbi.nlm.nih.gov/pubmed/15536460" TargetMode="External"/><Relationship Id="rId40" Type="http://schemas.openxmlformats.org/officeDocument/2006/relationships/hyperlink" Target="https://www.ncbi.nlm.nih.gov/pubmed/21191377" TargetMode="External"/><Relationship Id="rId45" Type="http://schemas.openxmlformats.org/officeDocument/2006/relationships/hyperlink" Target="https://www.ncbi.nlm.nih.gov/pubmed/832508" TargetMode="External"/><Relationship Id="rId53" Type="http://schemas.openxmlformats.org/officeDocument/2006/relationships/hyperlink" Target="https://www.ncbi.nlm.nih.gov/pubmed/9925057" TargetMode="External"/><Relationship Id="rId58" Type="http://schemas.openxmlformats.org/officeDocument/2006/relationships/hyperlink" Target="https://www.ncbi.nlm.nih.gov/pubmed/9421099" TargetMode="External"/><Relationship Id="rId66" Type="http://schemas.openxmlformats.org/officeDocument/2006/relationships/hyperlink" Target="https://www.ncbi.nlm.nih.gov/pubmed/17463213" TargetMode="External"/><Relationship Id="rId74" Type="http://schemas.openxmlformats.org/officeDocument/2006/relationships/hyperlink" Target="https://www.ncbi.nlm.nih.gov/pubmed/23748747" TargetMode="External"/><Relationship Id="rId79" Type="http://schemas.openxmlformats.org/officeDocument/2006/relationships/hyperlink" Target="https://www.ncbi.nlm.nih.gov/pubmed/8720318" TargetMode="External"/><Relationship Id="rId5" Type="http://schemas.openxmlformats.org/officeDocument/2006/relationships/hyperlink" Target="https://www.ncbi.nlm.nih.gov/pubmed/17050795" TargetMode="External"/><Relationship Id="rId61" Type="http://schemas.openxmlformats.org/officeDocument/2006/relationships/hyperlink" Target="https://www.ncbi.nlm.nih.gov/pubmed/6117393" TargetMode="External"/><Relationship Id="rId82" Type="http://schemas.openxmlformats.org/officeDocument/2006/relationships/hyperlink" Target="https://www.ncbi.nlm.nih.gov/pubmed/8646820" TargetMode="External"/><Relationship Id="rId10" Type="http://schemas.openxmlformats.org/officeDocument/2006/relationships/hyperlink" Target="https://www.ncbi.nlm.nih.gov/pubmed/22546895" TargetMode="External"/><Relationship Id="rId19" Type="http://schemas.openxmlformats.org/officeDocument/2006/relationships/hyperlink" Target="https://www.ncbi.nlm.nih.gov/pubmed/11866842" TargetMode="External"/><Relationship Id="rId31" Type="http://schemas.openxmlformats.org/officeDocument/2006/relationships/hyperlink" Target="https://www.ncbi.nlm.nih.gov/pubmed/16580903" TargetMode="External"/><Relationship Id="rId44" Type="http://schemas.openxmlformats.org/officeDocument/2006/relationships/hyperlink" Target="https://www.ncbi.nlm.nih.gov/pubmed/17365992" TargetMode="External"/><Relationship Id="rId52" Type="http://schemas.openxmlformats.org/officeDocument/2006/relationships/hyperlink" Target="https://www.ncbi.nlm.nih.gov/pubmed/6473487" TargetMode="External"/><Relationship Id="rId60" Type="http://schemas.openxmlformats.org/officeDocument/2006/relationships/hyperlink" Target="http://www.ncbi.nlm.nih.gov/pubmed/6138080" TargetMode="External"/><Relationship Id="rId65" Type="http://schemas.openxmlformats.org/officeDocument/2006/relationships/hyperlink" Target="https://www.ncbi.nlm.nih.gov/pubmed/9232132" TargetMode="External"/><Relationship Id="rId73" Type="http://schemas.openxmlformats.org/officeDocument/2006/relationships/hyperlink" Target="https://www.ncbi.nlm.nih.gov/pubmed/12891222" TargetMode="External"/><Relationship Id="rId78" Type="http://schemas.openxmlformats.org/officeDocument/2006/relationships/hyperlink" Target="http://www.ncbi.nlm.nih.gov/pubmed/8880291" TargetMode="External"/><Relationship Id="rId81" Type="http://schemas.openxmlformats.org/officeDocument/2006/relationships/hyperlink" Target="https://www.ncbi.nlm.nih.gov/pubmed/19371318" TargetMode="External"/><Relationship Id="rId4" Type="http://schemas.openxmlformats.org/officeDocument/2006/relationships/hyperlink" Target="https://www.accessdata.fda.gov/drugsatfda_docs/label/2013/050420s075,050627s014lbl.pdf" TargetMode="External"/><Relationship Id="rId9" Type="http://schemas.openxmlformats.org/officeDocument/2006/relationships/hyperlink" Target="https://www.ncbi.nlm.nih.gov/pubmed/9333111" TargetMode="External"/><Relationship Id="rId14" Type="http://schemas.openxmlformats.org/officeDocument/2006/relationships/hyperlink" Target="https://www.ncbi.nlm.nih.gov/pubmed/10227067" TargetMode="External"/><Relationship Id="rId22" Type="http://schemas.openxmlformats.org/officeDocument/2006/relationships/hyperlink" Target="https://www.ncbi.nlm.nih.gov/pubmed/7350291" TargetMode="External"/><Relationship Id="rId27" Type="http://schemas.openxmlformats.org/officeDocument/2006/relationships/hyperlink" Target="https://www.ncbi.nlm.nih.gov/pubmed/8388198" TargetMode="External"/><Relationship Id="rId30" Type="http://schemas.openxmlformats.org/officeDocument/2006/relationships/hyperlink" Target="https://www.ncbi.nlm.nih.gov/pubmed/9591931" TargetMode="External"/><Relationship Id="rId35" Type="http://schemas.openxmlformats.org/officeDocument/2006/relationships/hyperlink" Target="https://www.ncbi.nlm.nih.gov/pubmed/17495878" TargetMode="External"/><Relationship Id="rId43" Type="http://schemas.openxmlformats.org/officeDocument/2006/relationships/hyperlink" Target="https://www.ncbi.nlm.nih.gov/pubmed/10411543" TargetMode="External"/><Relationship Id="rId48" Type="http://schemas.openxmlformats.org/officeDocument/2006/relationships/hyperlink" Target="https://www.ncbi.nlm.nih.gov/pubmed/24530864" TargetMode="External"/><Relationship Id="rId56" Type="http://schemas.openxmlformats.org/officeDocument/2006/relationships/hyperlink" Target="https://www.ncbi.nlm.nih.gov/pubmed/5002304" TargetMode="External"/><Relationship Id="rId64" Type="http://schemas.openxmlformats.org/officeDocument/2006/relationships/hyperlink" Target="https://www.ncbi.nlm.nih.gov/pubmed/25588320" TargetMode="External"/><Relationship Id="rId69" Type="http://schemas.openxmlformats.org/officeDocument/2006/relationships/hyperlink" Target="https://www.ncbi.nlm.nih.gov/pubmed/6116606" TargetMode="External"/><Relationship Id="rId77" Type="http://schemas.openxmlformats.org/officeDocument/2006/relationships/hyperlink" Target="http://www.ncbi.nlm.nih.gov/pubmed/6138080" TargetMode="External"/><Relationship Id="rId8" Type="http://schemas.openxmlformats.org/officeDocument/2006/relationships/hyperlink" Target="https://www.ncbi.nlm.nih.gov/pubmed/22943633" TargetMode="External"/><Relationship Id="rId51" Type="http://schemas.openxmlformats.org/officeDocument/2006/relationships/hyperlink" Target="http://www.ncbi.nlm.nih.gov/pubmed/4087830" TargetMode="External"/><Relationship Id="rId72" Type="http://schemas.openxmlformats.org/officeDocument/2006/relationships/hyperlink" Target="https://www.ncbi.nlm.nih.gov/pubmed/12891222" TargetMode="External"/><Relationship Id="rId80" Type="http://schemas.openxmlformats.org/officeDocument/2006/relationships/hyperlink" Target="https://www.ncbi.nlm.nih.gov/pubmed/2936766" TargetMode="External"/><Relationship Id="rId3" Type="http://schemas.openxmlformats.org/officeDocument/2006/relationships/hyperlink" Target="https://www.accessdata.fda.gov/drugsatfda_docs/anda/97/064150review.pdf" TargetMode="External"/><Relationship Id="rId12" Type="http://schemas.openxmlformats.org/officeDocument/2006/relationships/hyperlink" Target="https://www.ncbi.nlm.nih.gov/pubmed/9578186" TargetMode="External"/><Relationship Id="rId17" Type="http://schemas.openxmlformats.org/officeDocument/2006/relationships/hyperlink" Target="https://www.ncbi.nlm.nih.gov/pubmed/11959572" TargetMode="External"/><Relationship Id="rId25" Type="http://schemas.openxmlformats.org/officeDocument/2006/relationships/hyperlink" Target="https://www.ncbi.nlm.nih.gov/pubmed/2950809" TargetMode="External"/><Relationship Id="rId33" Type="http://schemas.openxmlformats.org/officeDocument/2006/relationships/hyperlink" Target="https://www.ncbi.nlm.nih.gov/pubmed/12966371" TargetMode="External"/><Relationship Id="rId38" Type="http://schemas.openxmlformats.org/officeDocument/2006/relationships/hyperlink" Target="https://www.ncbi.nlm.nih.gov/pubmed/21562488" TargetMode="External"/><Relationship Id="rId46" Type="http://schemas.openxmlformats.org/officeDocument/2006/relationships/hyperlink" Target="https://www.ncbi.nlm.nih.gov/pubmed/578447" TargetMode="External"/><Relationship Id="rId59" Type="http://schemas.openxmlformats.org/officeDocument/2006/relationships/hyperlink" Target="https://doi.org/10.1002/pauz.19900190516" TargetMode="External"/><Relationship Id="rId67" Type="http://schemas.openxmlformats.org/officeDocument/2006/relationships/hyperlink" Target="https://www.ncbi.nlm.nih.gov/pubmed/8623953" TargetMode="External"/><Relationship Id="rId20" Type="http://schemas.openxmlformats.org/officeDocument/2006/relationships/hyperlink" Target="https://www.ncbi.nlm.nih.gov/pubmed/3279907" TargetMode="External"/><Relationship Id="rId41" Type="http://schemas.openxmlformats.org/officeDocument/2006/relationships/hyperlink" Target="https://www.ncbi.nlm.nih.gov/pubmed/11753266" TargetMode="External"/><Relationship Id="rId54" Type="http://schemas.openxmlformats.org/officeDocument/2006/relationships/hyperlink" Target="https://www.ncbi.nlm.nih.gov/pubmed/17005814" TargetMode="External"/><Relationship Id="rId62" Type="http://schemas.openxmlformats.org/officeDocument/2006/relationships/hyperlink" Target="https://www.ncbi.nlm.nih.gov/pubmed/18076219" TargetMode="External"/><Relationship Id="rId70" Type="http://schemas.openxmlformats.org/officeDocument/2006/relationships/hyperlink" Target="https://www.ncbi.nlm.nih.gov/pubmed/11851636" TargetMode="External"/><Relationship Id="rId75" Type="http://schemas.openxmlformats.org/officeDocument/2006/relationships/hyperlink" Target="https://www.ncbi.nlm.nih.gov/pubmed/20739919" TargetMode="External"/><Relationship Id="rId83" Type="http://schemas.openxmlformats.org/officeDocument/2006/relationships/hyperlink" Target="https://www.ncbi.nlm.nih.gov/pubmed/9661037" TargetMode="External"/><Relationship Id="rId1" Type="http://schemas.openxmlformats.org/officeDocument/2006/relationships/hyperlink" Target="https://www.ncbi.nlm.nih.gov/pubmed/7911763" TargetMode="External"/><Relationship Id="rId6" Type="http://schemas.openxmlformats.org/officeDocument/2006/relationships/hyperlink" Target="https://www.ncbi.nlm.nih.gov/pubmed/16638734" TargetMode="External"/><Relationship Id="rId15" Type="http://schemas.openxmlformats.org/officeDocument/2006/relationships/hyperlink" Target="https://www.ncbi.nlm.nih.gov/pubmed/9871430" TargetMode="External"/><Relationship Id="rId23" Type="http://schemas.openxmlformats.org/officeDocument/2006/relationships/hyperlink" Target="https://www.ncbi.nlm.nih.gov/pubmed/6238552" TargetMode="External"/><Relationship Id="rId28" Type="http://schemas.openxmlformats.org/officeDocument/2006/relationships/hyperlink" Target="https://www.ncbi.nlm.nih.gov/pubmed/9545149" TargetMode="External"/><Relationship Id="rId36" Type="http://schemas.openxmlformats.org/officeDocument/2006/relationships/hyperlink" Target="https://www.ncbi.nlm.nih.gov/pubmed/18214850" TargetMode="External"/><Relationship Id="rId49" Type="http://schemas.openxmlformats.org/officeDocument/2006/relationships/hyperlink" Target="https://www.ncbi.nlm.nih.gov/pubmed/8983939" TargetMode="External"/><Relationship Id="rId57" Type="http://schemas.openxmlformats.org/officeDocument/2006/relationships/hyperlink" Target="https://www.ncbi.nlm.nih.gov/pubmed/2219069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551"/>
  <sheetViews>
    <sheetView tabSelected="1" zoomScale="110" zoomScaleNormal="110" workbookViewId="0">
      <pane xSplit="5" ySplit="2" topLeftCell="Y42" activePane="bottomRight" state="frozen"/>
      <selection pane="topRight" activeCell="E1" sqref="E1"/>
      <selection pane="bottomLeft" activeCell="A3" sqref="A3"/>
      <selection pane="bottomRight" activeCell="D60" sqref="D60"/>
    </sheetView>
  </sheetViews>
  <sheetFormatPr baseColWidth="10" defaultColWidth="8.75" defaultRowHeight="12.75" x14ac:dyDescent="0.2"/>
  <cols>
    <col min="1" max="1" width="4.75" style="105" bestFit="1" customWidth="1"/>
    <col min="2" max="2" width="16.375" style="2" customWidth="1"/>
    <col min="3" max="3" width="40.625" style="3" customWidth="1"/>
    <col min="4" max="4" width="38.125" style="2" bestFit="1" customWidth="1"/>
    <col min="5" max="5" width="18" style="4" bestFit="1" customWidth="1"/>
    <col min="6" max="6" width="13.875" style="32" bestFit="1" customWidth="1"/>
    <col min="7" max="7" width="10.375" style="32" bestFit="1" customWidth="1"/>
    <col min="8" max="8" width="11.25" style="32" bestFit="1" customWidth="1"/>
    <col min="9" max="9" width="13.375" style="32" bestFit="1" customWidth="1"/>
    <col min="10" max="10" width="7.125" style="28" bestFit="1" customWidth="1"/>
    <col min="11" max="11" width="13.75" style="34" bestFit="1" customWidth="1"/>
    <col min="12" max="12" width="10.5" style="34" bestFit="1" customWidth="1"/>
    <col min="13" max="13" width="7.625" style="28" bestFit="1" customWidth="1"/>
    <col min="14" max="14" width="26.5" style="28" bestFit="1" customWidth="1"/>
    <col min="15" max="15" width="11.375" style="28" bestFit="1" customWidth="1"/>
    <col min="16" max="16" width="28.375" style="28" bestFit="1" customWidth="1"/>
    <col min="17" max="17" width="23.625" style="29" bestFit="1" customWidth="1"/>
    <col min="18" max="18" width="27.75" style="29" bestFit="1" customWidth="1"/>
    <col min="19" max="19" width="19" style="30" bestFit="1" customWidth="1"/>
    <col min="20" max="20" width="38" style="29" bestFit="1" customWidth="1"/>
    <col min="21" max="21" width="38" style="29" customWidth="1"/>
    <col min="22" max="22" width="16.125" style="31" bestFit="1" customWidth="1"/>
    <col min="23" max="23" width="40.125" style="72" bestFit="1" customWidth="1"/>
    <col min="24" max="24" width="38.625" style="123" bestFit="1" customWidth="1"/>
    <col min="25" max="25" width="22.5" style="31" bestFit="1" customWidth="1"/>
    <col min="26" max="26" width="22.5" style="91" customWidth="1"/>
    <col min="27" max="27" width="4.875" style="7" bestFit="1" customWidth="1"/>
    <col min="28" max="28" width="10" style="7" bestFit="1" customWidth="1"/>
    <col min="29" max="29" width="11.625" style="6" bestFit="1" customWidth="1"/>
    <col min="30" max="30" width="9" style="6" bestFit="1" customWidth="1"/>
    <col min="31" max="31" width="9.75" style="6" bestFit="1" customWidth="1"/>
    <col min="32" max="32" width="5.875" style="6" bestFit="1" customWidth="1"/>
    <col min="33" max="33" width="8.875" style="6" bestFit="1" customWidth="1"/>
    <col min="34" max="34" width="9.625" style="6" bestFit="1" customWidth="1"/>
    <col min="35" max="35" width="5.875" style="6" bestFit="1" customWidth="1"/>
    <col min="36" max="36" width="6.375" style="6" bestFit="1" customWidth="1"/>
    <col min="37" max="37" width="6" style="7" bestFit="1" customWidth="1"/>
    <col min="38" max="38" width="9" style="7" bestFit="1" customWidth="1"/>
    <col min="39" max="39" width="9.75" style="7" bestFit="1" customWidth="1"/>
    <col min="40" max="40" width="5.875" style="7" bestFit="1" customWidth="1"/>
    <col min="41" max="41" width="8.875" style="7" bestFit="1" customWidth="1"/>
    <col min="42" max="42" width="9.625" style="7" bestFit="1" customWidth="1"/>
    <col min="43" max="43" width="5.875" style="7" bestFit="1" customWidth="1"/>
    <col min="44" max="44" width="6.375" style="7" bestFit="1" customWidth="1"/>
    <col min="45" max="45" width="6" style="6" bestFit="1" customWidth="1"/>
    <col min="46" max="46" width="9" style="6" bestFit="1" customWidth="1"/>
    <col min="47" max="47" width="9.75" style="6" bestFit="1" customWidth="1"/>
    <col min="48" max="48" width="5.875" style="6" bestFit="1" customWidth="1"/>
    <col min="49" max="49" width="8.875" style="6" bestFit="1" customWidth="1"/>
    <col min="50" max="50" width="9.625" style="6" bestFit="1" customWidth="1"/>
    <col min="51" max="51" width="5.875" style="6" bestFit="1" customWidth="1"/>
    <col min="52" max="52" width="6.375" style="6" bestFit="1" customWidth="1"/>
    <col min="53" max="53" width="6" style="7" bestFit="1" customWidth="1"/>
    <col min="54" max="54" width="9" style="7" bestFit="1" customWidth="1"/>
    <col min="55" max="55" width="9.75" style="7" bestFit="1" customWidth="1"/>
    <col min="56" max="56" width="5.875" style="7" bestFit="1" customWidth="1"/>
    <col min="57" max="57" width="8.875" style="7" bestFit="1" customWidth="1"/>
    <col min="58" max="58" width="9.625" style="7" bestFit="1" customWidth="1"/>
    <col min="59" max="59" width="5.875" style="7" bestFit="1" customWidth="1"/>
    <col min="60" max="60" width="6.375" style="7" bestFit="1" customWidth="1"/>
    <col min="61" max="61" width="6" style="6" bestFit="1" customWidth="1"/>
    <col min="62" max="62" width="9" style="6" bestFit="1" customWidth="1"/>
    <col min="63" max="63" width="9.75" style="6" bestFit="1" customWidth="1"/>
    <col min="64" max="64" width="5.875" style="6" bestFit="1" customWidth="1"/>
    <col min="65" max="65" width="8.875" style="6" bestFit="1" customWidth="1"/>
    <col min="66" max="66" width="9.625" style="6" bestFit="1" customWidth="1"/>
    <col min="67" max="67" width="5.875" style="6" bestFit="1" customWidth="1"/>
    <col min="68" max="68" width="6.375" style="6" bestFit="1" customWidth="1"/>
    <col min="69" max="69" width="9.625" style="7" bestFit="1" customWidth="1"/>
    <col min="70" max="70" width="69.25" style="6" bestFit="1" customWidth="1"/>
    <col min="71" max="71" width="11.875" style="2" customWidth="1"/>
    <col min="72" max="72" width="24.25" style="2" customWidth="1"/>
    <col min="73" max="73" width="80.25" style="2" bestFit="1" customWidth="1"/>
    <col min="74" max="16384" width="8.75" style="2"/>
  </cols>
  <sheetData>
    <row r="1" spans="1:71" x14ac:dyDescent="0.2">
      <c r="F1" s="139" t="s">
        <v>0</v>
      </c>
      <c r="G1" s="139"/>
      <c r="H1" s="139"/>
      <c r="I1" s="139"/>
      <c r="J1" s="140" t="s">
        <v>1</v>
      </c>
      <c r="K1" s="140"/>
      <c r="L1" s="140"/>
      <c r="M1" s="140"/>
      <c r="N1" s="140"/>
      <c r="O1" s="140"/>
      <c r="P1" s="140"/>
      <c r="Q1" s="141" t="s">
        <v>2</v>
      </c>
      <c r="R1" s="141"/>
      <c r="S1" s="141"/>
      <c r="T1" s="141"/>
      <c r="U1" s="92"/>
      <c r="V1" s="142" t="s">
        <v>3</v>
      </c>
      <c r="W1" s="142"/>
      <c r="X1" s="142"/>
      <c r="Y1" s="142"/>
      <c r="AA1" s="5" t="s">
        <v>4</v>
      </c>
      <c r="AB1" s="5" t="s">
        <v>5</v>
      </c>
      <c r="AC1" s="143" t="s">
        <v>6</v>
      </c>
      <c r="AD1" s="143"/>
      <c r="AE1" s="143"/>
      <c r="AF1" s="143"/>
      <c r="AG1" s="143"/>
      <c r="AH1" s="143"/>
      <c r="AI1" s="143"/>
      <c r="AJ1" s="143"/>
      <c r="AK1" s="144" t="s">
        <v>7</v>
      </c>
      <c r="AL1" s="144"/>
      <c r="AM1" s="144"/>
      <c r="AN1" s="144"/>
      <c r="AO1" s="144"/>
      <c r="AP1" s="144"/>
      <c r="AQ1" s="144"/>
      <c r="AR1" s="144"/>
      <c r="AS1" s="143" t="s">
        <v>8</v>
      </c>
      <c r="AT1" s="143"/>
      <c r="AU1" s="143"/>
      <c r="AV1" s="143"/>
      <c r="AW1" s="143"/>
      <c r="AX1" s="143"/>
      <c r="AY1" s="143"/>
      <c r="AZ1" s="143"/>
      <c r="BA1" s="144" t="s">
        <v>9</v>
      </c>
      <c r="BB1" s="144"/>
      <c r="BC1" s="144"/>
      <c r="BD1" s="144"/>
      <c r="BE1" s="144"/>
      <c r="BF1" s="144"/>
      <c r="BG1" s="144"/>
      <c r="BH1" s="144"/>
      <c r="BI1" s="143" t="s">
        <v>10</v>
      </c>
      <c r="BJ1" s="143"/>
      <c r="BK1" s="143"/>
      <c r="BL1" s="143"/>
      <c r="BM1" s="143"/>
      <c r="BN1" s="143"/>
      <c r="BO1" s="143"/>
      <c r="BP1" s="143"/>
    </row>
    <row r="2" spans="1:71" x14ac:dyDescent="0.2">
      <c r="A2" s="109" t="s">
        <v>11</v>
      </c>
      <c r="B2" s="8" t="s">
        <v>12</v>
      </c>
      <c r="C2" s="9" t="s">
        <v>17</v>
      </c>
      <c r="D2" s="8" t="s">
        <v>13</v>
      </c>
      <c r="E2" s="10" t="s">
        <v>14</v>
      </c>
      <c r="F2" s="11" t="s">
        <v>15</v>
      </c>
      <c r="G2" s="11" t="s">
        <v>16</v>
      </c>
      <c r="H2" s="11" t="s">
        <v>791</v>
      </c>
      <c r="I2" s="11" t="s">
        <v>18</v>
      </c>
      <c r="J2" s="12" t="s">
        <v>19</v>
      </c>
      <c r="K2" s="13" t="s">
        <v>20</v>
      </c>
      <c r="L2" s="13" t="s">
        <v>21</v>
      </c>
      <c r="M2" s="12" t="s">
        <v>22</v>
      </c>
      <c r="N2" s="12" t="s">
        <v>23</v>
      </c>
      <c r="O2" s="12" t="s">
        <v>24</v>
      </c>
      <c r="P2" s="12" t="s">
        <v>25</v>
      </c>
      <c r="Q2" s="14" t="s">
        <v>26</v>
      </c>
      <c r="R2" s="14" t="s">
        <v>27</v>
      </c>
      <c r="S2" s="15" t="s">
        <v>28</v>
      </c>
      <c r="T2" s="14" t="s">
        <v>29</v>
      </c>
      <c r="U2" s="14" t="s">
        <v>496</v>
      </c>
      <c r="V2" s="16" t="s">
        <v>30</v>
      </c>
      <c r="W2" s="82" t="s">
        <v>31</v>
      </c>
      <c r="X2" s="128" t="s">
        <v>32</v>
      </c>
      <c r="Y2" s="16" t="s">
        <v>33</v>
      </c>
      <c r="Z2" s="89" t="s">
        <v>482</v>
      </c>
      <c r="AA2" s="17" t="s">
        <v>34</v>
      </c>
      <c r="AB2" s="17" t="s">
        <v>35</v>
      </c>
      <c r="AC2" s="18" t="s">
        <v>36</v>
      </c>
      <c r="AD2" s="18" t="s">
        <v>37</v>
      </c>
      <c r="AE2" s="18" t="s">
        <v>38</v>
      </c>
      <c r="AF2" s="18" t="s">
        <v>39</v>
      </c>
      <c r="AG2" s="18" t="s">
        <v>40</v>
      </c>
      <c r="AH2" s="18" t="s">
        <v>41</v>
      </c>
      <c r="AI2" s="18" t="s">
        <v>42</v>
      </c>
      <c r="AJ2" s="18" t="s">
        <v>43</v>
      </c>
      <c r="AK2" s="17" t="s">
        <v>36</v>
      </c>
      <c r="AL2" s="17" t="s">
        <v>37</v>
      </c>
      <c r="AM2" s="76" t="s">
        <v>38</v>
      </c>
      <c r="AN2" s="76" t="s">
        <v>39</v>
      </c>
      <c r="AO2" s="76" t="s">
        <v>40</v>
      </c>
      <c r="AP2" s="76" t="s">
        <v>41</v>
      </c>
      <c r="AQ2" s="76" t="s">
        <v>42</v>
      </c>
      <c r="AR2" s="76" t="s">
        <v>43</v>
      </c>
      <c r="AS2" s="18" t="s">
        <v>36</v>
      </c>
      <c r="AT2" s="18" t="s">
        <v>37</v>
      </c>
      <c r="AU2" s="18" t="s">
        <v>38</v>
      </c>
      <c r="AV2" s="18" t="s">
        <v>39</v>
      </c>
      <c r="AW2" s="18" t="s">
        <v>40</v>
      </c>
      <c r="AX2" s="18" t="s">
        <v>41</v>
      </c>
      <c r="AY2" s="18" t="s">
        <v>42</v>
      </c>
      <c r="AZ2" s="18" t="s">
        <v>43</v>
      </c>
      <c r="BA2" s="17" t="s">
        <v>36</v>
      </c>
      <c r="BB2" s="17" t="s">
        <v>37</v>
      </c>
      <c r="BC2" s="17" t="s">
        <v>38</v>
      </c>
      <c r="BD2" s="17" t="s">
        <v>39</v>
      </c>
      <c r="BE2" s="17" t="s">
        <v>40</v>
      </c>
      <c r="BF2" s="17" t="s">
        <v>41</v>
      </c>
      <c r="BG2" s="17" t="s">
        <v>42</v>
      </c>
      <c r="BH2" s="17" t="s">
        <v>43</v>
      </c>
      <c r="BI2" s="6" t="s">
        <v>36</v>
      </c>
      <c r="BJ2" s="6" t="s">
        <v>37</v>
      </c>
      <c r="BK2" s="6" t="s">
        <v>38</v>
      </c>
      <c r="BL2" s="6" t="s">
        <v>39</v>
      </c>
      <c r="BM2" s="6" t="s">
        <v>40</v>
      </c>
      <c r="BN2" s="6" t="s">
        <v>41</v>
      </c>
      <c r="BO2" s="6" t="s">
        <v>42</v>
      </c>
      <c r="BP2" s="6" t="s">
        <v>43</v>
      </c>
      <c r="BQ2" s="17" t="s">
        <v>44</v>
      </c>
      <c r="BR2" s="18" t="s">
        <v>45</v>
      </c>
      <c r="BS2" s="2" t="s">
        <v>984</v>
      </c>
    </row>
    <row r="3" spans="1:71" ht="14.25" customHeight="1" x14ac:dyDescent="0.2">
      <c r="A3" s="106">
        <v>1</v>
      </c>
      <c r="B3" s="97" t="s">
        <v>598</v>
      </c>
      <c r="C3" s="132" t="s">
        <v>716</v>
      </c>
      <c r="D3" s="97" t="s">
        <v>599</v>
      </c>
      <c r="E3" s="4" t="s">
        <v>158</v>
      </c>
      <c r="F3" s="32" t="s">
        <v>660</v>
      </c>
      <c r="G3" s="32" t="s">
        <v>69</v>
      </c>
      <c r="H3" s="32" t="s">
        <v>51</v>
      </c>
      <c r="J3" s="28">
        <v>450</v>
      </c>
      <c r="L3" s="34" t="s">
        <v>52</v>
      </c>
      <c r="M3" s="28" t="s">
        <v>53</v>
      </c>
      <c r="N3" s="28">
        <v>0</v>
      </c>
      <c r="O3" s="28" t="s">
        <v>54</v>
      </c>
      <c r="P3" s="28" t="s">
        <v>665</v>
      </c>
      <c r="V3" s="31" t="s">
        <v>57</v>
      </c>
      <c r="W3" s="72">
        <v>12</v>
      </c>
      <c r="Z3" s="91" t="s">
        <v>483</v>
      </c>
      <c r="AA3" s="7">
        <v>5</v>
      </c>
      <c r="AB3" s="7">
        <v>5</v>
      </c>
      <c r="BR3" s="6" t="s">
        <v>658</v>
      </c>
      <c r="BS3" s="2">
        <v>1</v>
      </c>
    </row>
    <row r="4" spans="1:71" ht="14.25" customHeight="1" x14ac:dyDescent="0.2">
      <c r="A4" s="106">
        <v>2</v>
      </c>
      <c r="B4" s="97" t="s">
        <v>598</v>
      </c>
      <c r="C4" s="132" t="s">
        <v>716</v>
      </c>
      <c r="D4" s="97" t="s">
        <v>600</v>
      </c>
      <c r="E4" s="4" t="s">
        <v>158</v>
      </c>
      <c r="F4" s="32" t="s">
        <v>660</v>
      </c>
      <c r="G4" s="32" t="s">
        <v>69</v>
      </c>
      <c r="H4" s="32" t="s">
        <v>146</v>
      </c>
      <c r="J4" s="28">
        <v>450</v>
      </c>
      <c r="L4" s="34" t="s">
        <v>52</v>
      </c>
      <c r="M4" s="28" t="s">
        <v>53</v>
      </c>
      <c r="N4" s="28" t="s">
        <v>661</v>
      </c>
      <c r="O4" s="28" t="s">
        <v>54</v>
      </c>
      <c r="P4" s="28" t="s">
        <v>665</v>
      </c>
      <c r="V4" s="31" t="s">
        <v>57</v>
      </c>
      <c r="W4" s="72">
        <v>12</v>
      </c>
      <c r="Z4" s="91" t="s">
        <v>483</v>
      </c>
      <c r="AA4" s="7">
        <v>5</v>
      </c>
      <c r="AB4" s="7">
        <v>5</v>
      </c>
      <c r="BR4" s="6" t="s">
        <v>658</v>
      </c>
      <c r="BS4" s="2">
        <v>2</v>
      </c>
    </row>
    <row r="5" spans="1:71" ht="14.25" customHeight="1" x14ac:dyDescent="0.2">
      <c r="A5" s="106">
        <v>3</v>
      </c>
      <c r="B5" s="97" t="s">
        <v>598</v>
      </c>
      <c r="C5" s="132" t="s">
        <v>716</v>
      </c>
      <c r="D5" s="97" t="s">
        <v>599</v>
      </c>
      <c r="E5" s="4" t="s">
        <v>158</v>
      </c>
      <c r="F5" s="32" t="s">
        <v>601</v>
      </c>
      <c r="G5" s="32" t="s">
        <v>69</v>
      </c>
      <c r="H5" s="32" t="s">
        <v>654</v>
      </c>
      <c r="I5" s="32" t="s">
        <v>659</v>
      </c>
      <c r="J5" s="28">
        <v>450</v>
      </c>
      <c r="L5" s="34" t="s">
        <v>52</v>
      </c>
      <c r="M5" s="28" t="s">
        <v>53</v>
      </c>
      <c r="N5" s="28">
        <v>0</v>
      </c>
      <c r="O5" s="28" t="s">
        <v>54</v>
      </c>
      <c r="P5" s="28" t="s">
        <v>665</v>
      </c>
      <c r="V5" s="31" t="s">
        <v>57</v>
      </c>
      <c r="W5" s="72">
        <v>12</v>
      </c>
      <c r="Z5" s="91" t="s">
        <v>483</v>
      </c>
      <c r="AA5" s="7">
        <v>5</v>
      </c>
      <c r="AB5" s="7">
        <v>5</v>
      </c>
      <c r="BR5" s="6" t="s">
        <v>658</v>
      </c>
      <c r="BS5" s="2">
        <v>3</v>
      </c>
    </row>
    <row r="6" spans="1:71" ht="14.25" customHeight="1" x14ac:dyDescent="0.2">
      <c r="A6" s="106">
        <v>4</v>
      </c>
      <c r="B6" s="97" t="s">
        <v>598</v>
      </c>
      <c r="C6" s="132" t="s">
        <v>716</v>
      </c>
      <c r="D6" s="97" t="s">
        <v>599</v>
      </c>
      <c r="E6" s="4" t="s">
        <v>158</v>
      </c>
      <c r="F6" s="32" t="s">
        <v>172</v>
      </c>
      <c r="G6" s="32" t="s">
        <v>69</v>
      </c>
      <c r="H6" s="32" t="s">
        <v>653</v>
      </c>
      <c r="J6" s="28">
        <v>450</v>
      </c>
      <c r="L6" s="34" t="s">
        <v>52</v>
      </c>
      <c r="M6" s="28" t="s">
        <v>53</v>
      </c>
      <c r="N6" s="28">
        <v>0</v>
      </c>
      <c r="O6" s="28" t="s">
        <v>54</v>
      </c>
      <c r="P6" s="28" t="s">
        <v>665</v>
      </c>
      <c r="V6" s="31" t="s">
        <v>57</v>
      </c>
      <c r="W6" s="72">
        <v>12</v>
      </c>
      <c r="Z6" s="91" t="s">
        <v>483</v>
      </c>
      <c r="AA6" s="7">
        <v>5</v>
      </c>
      <c r="AB6" s="7">
        <v>5</v>
      </c>
      <c r="BR6" s="6" t="s">
        <v>658</v>
      </c>
      <c r="BS6" s="2">
        <v>4</v>
      </c>
    </row>
    <row r="7" spans="1:71" ht="14.25" customHeight="1" x14ac:dyDescent="0.2">
      <c r="A7" s="107">
        <v>5</v>
      </c>
      <c r="B7" s="97" t="s">
        <v>602</v>
      </c>
      <c r="C7" s="133" t="s">
        <v>712</v>
      </c>
      <c r="D7" s="97" t="s">
        <v>603</v>
      </c>
      <c r="E7" s="4" t="s">
        <v>158</v>
      </c>
      <c r="F7" s="32" t="s">
        <v>660</v>
      </c>
      <c r="G7" s="32" t="s">
        <v>69</v>
      </c>
      <c r="H7" s="32" t="s">
        <v>51</v>
      </c>
      <c r="BS7" s="2">
        <v>5</v>
      </c>
    </row>
    <row r="8" spans="1:71" x14ac:dyDescent="0.2">
      <c r="A8" s="107">
        <v>6</v>
      </c>
      <c r="B8" s="97" t="s">
        <v>602</v>
      </c>
      <c r="C8" s="133" t="s">
        <v>712</v>
      </c>
      <c r="D8" s="97" t="s">
        <v>604</v>
      </c>
      <c r="E8" s="4" t="s">
        <v>158</v>
      </c>
      <c r="F8" s="32" t="s">
        <v>660</v>
      </c>
      <c r="G8" s="32" t="s">
        <v>69</v>
      </c>
      <c r="H8" s="32" t="s">
        <v>51</v>
      </c>
      <c r="BS8" s="2">
        <v>6</v>
      </c>
    </row>
    <row r="9" spans="1:71" ht="14.25" customHeight="1" x14ac:dyDescent="0.2">
      <c r="A9" s="107">
        <v>7</v>
      </c>
      <c r="B9" s="97" t="s">
        <v>602</v>
      </c>
      <c r="C9" s="133" t="s">
        <v>712</v>
      </c>
      <c r="D9" s="97" t="s">
        <v>603</v>
      </c>
      <c r="E9" s="4" t="s">
        <v>158</v>
      </c>
      <c r="F9" s="32" t="s">
        <v>172</v>
      </c>
      <c r="G9" s="32" t="s">
        <v>69</v>
      </c>
      <c r="H9" s="32" t="s">
        <v>605</v>
      </c>
      <c r="BS9" s="2">
        <v>7</v>
      </c>
    </row>
    <row r="10" spans="1:71" x14ac:dyDescent="0.2">
      <c r="A10" s="107">
        <v>8</v>
      </c>
      <c r="B10" s="97" t="s">
        <v>602</v>
      </c>
      <c r="C10" s="133" t="s">
        <v>712</v>
      </c>
      <c r="D10" s="97" t="s">
        <v>604</v>
      </c>
      <c r="E10" s="4" t="s">
        <v>158</v>
      </c>
      <c r="F10" s="32" t="s">
        <v>172</v>
      </c>
      <c r="G10" s="32" t="s">
        <v>69</v>
      </c>
      <c r="H10" s="32" t="s">
        <v>605</v>
      </c>
      <c r="BS10" s="2">
        <v>8</v>
      </c>
    </row>
    <row r="11" spans="1:71" ht="14.25" customHeight="1" x14ac:dyDescent="0.2">
      <c r="A11" s="107">
        <v>9</v>
      </c>
      <c r="B11" s="97" t="s">
        <v>580</v>
      </c>
      <c r="C11" s="133" t="s">
        <v>711</v>
      </c>
      <c r="D11" s="97" t="s">
        <v>581</v>
      </c>
      <c r="E11" s="4" t="s">
        <v>158</v>
      </c>
      <c r="F11" s="32" t="s">
        <v>660</v>
      </c>
      <c r="G11" s="32" t="s">
        <v>175</v>
      </c>
      <c r="H11" s="32" t="s">
        <v>341</v>
      </c>
      <c r="BS11" s="2">
        <v>9</v>
      </c>
    </row>
    <row r="12" spans="1:71" ht="14.25" customHeight="1" x14ac:dyDescent="0.2">
      <c r="A12" s="107">
        <v>10</v>
      </c>
      <c r="B12" s="97" t="s">
        <v>580</v>
      </c>
      <c r="C12" s="133" t="s">
        <v>711</v>
      </c>
      <c r="D12" s="97" t="s">
        <v>582</v>
      </c>
      <c r="E12" s="4" t="s">
        <v>158</v>
      </c>
      <c r="F12" s="32" t="s">
        <v>660</v>
      </c>
      <c r="G12" s="32" t="s">
        <v>175</v>
      </c>
      <c r="H12" s="32" t="s">
        <v>341</v>
      </c>
      <c r="BS12" s="2">
        <v>10</v>
      </c>
    </row>
    <row r="13" spans="1:71" ht="14.25" customHeight="1" x14ac:dyDescent="0.2">
      <c r="A13" s="107">
        <v>11</v>
      </c>
      <c r="B13" s="97" t="s">
        <v>580</v>
      </c>
      <c r="C13" s="133" t="s">
        <v>711</v>
      </c>
      <c r="D13" s="97" t="s">
        <v>583</v>
      </c>
      <c r="E13" s="4" t="s">
        <v>158</v>
      </c>
      <c r="F13" s="32" t="s">
        <v>660</v>
      </c>
      <c r="G13" s="32" t="s">
        <v>175</v>
      </c>
      <c r="H13" s="32" t="s">
        <v>341</v>
      </c>
      <c r="BS13" s="2">
        <v>11</v>
      </c>
    </row>
    <row r="14" spans="1:71" ht="14.25" customHeight="1" x14ac:dyDescent="0.2">
      <c r="A14" s="107">
        <v>12</v>
      </c>
      <c r="B14" s="97" t="s">
        <v>580</v>
      </c>
      <c r="C14" s="133" t="s">
        <v>711</v>
      </c>
      <c r="D14" s="97" t="s">
        <v>584</v>
      </c>
      <c r="E14" s="4" t="s">
        <v>158</v>
      </c>
      <c r="F14" s="32" t="s">
        <v>660</v>
      </c>
      <c r="G14" s="32" t="s">
        <v>175</v>
      </c>
      <c r="H14" s="32" t="s">
        <v>341</v>
      </c>
      <c r="BS14" s="2">
        <v>12</v>
      </c>
    </row>
    <row r="15" spans="1:71" ht="14.25" customHeight="1" x14ac:dyDescent="0.2">
      <c r="A15" s="107">
        <v>13</v>
      </c>
      <c r="B15" s="97" t="s">
        <v>580</v>
      </c>
      <c r="C15" s="133" t="s">
        <v>711</v>
      </c>
      <c r="D15" s="97" t="s">
        <v>585</v>
      </c>
      <c r="E15" s="4" t="s">
        <v>158</v>
      </c>
      <c r="F15" s="32" t="s">
        <v>660</v>
      </c>
      <c r="G15" s="32" t="s">
        <v>175</v>
      </c>
      <c r="H15" s="32" t="s">
        <v>341</v>
      </c>
      <c r="BS15" s="2">
        <v>13</v>
      </c>
    </row>
    <row r="16" spans="1:71" ht="14.25" customHeight="1" x14ac:dyDescent="0.2">
      <c r="A16" s="107">
        <v>14</v>
      </c>
      <c r="B16" s="97" t="s">
        <v>580</v>
      </c>
      <c r="C16" s="133" t="s">
        <v>711</v>
      </c>
      <c r="D16" s="97" t="s">
        <v>586</v>
      </c>
      <c r="E16" s="4" t="s">
        <v>158</v>
      </c>
      <c r="F16" s="32" t="s">
        <v>660</v>
      </c>
      <c r="G16" s="32" t="s">
        <v>175</v>
      </c>
      <c r="H16" s="32" t="s">
        <v>341</v>
      </c>
      <c r="BS16" s="2">
        <v>14</v>
      </c>
    </row>
    <row r="17" spans="1:71" ht="14.25" customHeight="1" x14ac:dyDescent="0.2">
      <c r="A17" s="107">
        <v>15</v>
      </c>
      <c r="B17" s="97" t="s">
        <v>580</v>
      </c>
      <c r="C17" s="133" t="s">
        <v>711</v>
      </c>
      <c r="D17" s="97" t="s">
        <v>587</v>
      </c>
      <c r="E17" s="4" t="s">
        <v>158</v>
      </c>
      <c r="F17" s="32" t="s">
        <v>660</v>
      </c>
      <c r="G17" s="32" t="s">
        <v>175</v>
      </c>
      <c r="H17" s="32" t="s">
        <v>341</v>
      </c>
      <c r="BS17" s="2">
        <v>15</v>
      </c>
    </row>
    <row r="18" spans="1:71" ht="14.25" customHeight="1" x14ac:dyDescent="0.2">
      <c r="A18" s="107">
        <v>16</v>
      </c>
      <c r="B18" s="97" t="s">
        <v>580</v>
      </c>
      <c r="C18" s="133" t="s">
        <v>711</v>
      </c>
      <c r="D18" s="97" t="s">
        <v>588</v>
      </c>
      <c r="E18" s="4" t="s">
        <v>158</v>
      </c>
      <c r="F18" s="32" t="s">
        <v>660</v>
      </c>
      <c r="G18" s="32" t="s">
        <v>175</v>
      </c>
      <c r="H18" s="32" t="s">
        <v>341</v>
      </c>
      <c r="BS18" s="2">
        <v>16</v>
      </c>
    </row>
    <row r="19" spans="1:71" ht="14.25" customHeight="1" x14ac:dyDescent="0.2">
      <c r="A19" s="107">
        <v>17</v>
      </c>
      <c r="B19" s="97" t="s">
        <v>580</v>
      </c>
      <c r="C19" s="133" t="s">
        <v>711</v>
      </c>
      <c r="D19" s="97" t="s">
        <v>589</v>
      </c>
      <c r="E19" s="4" t="s">
        <v>158</v>
      </c>
      <c r="F19" s="32" t="s">
        <v>660</v>
      </c>
      <c r="G19" s="32" t="s">
        <v>175</v>
      </c>
      <c r="H19" s="32" t="s">
        <v>341</v>
      </c>
      <c r="BS19" s="2">
        <v>17</v>
      </c>
    </row>
    <row r="20" spans="1:71" ht="14.25" customHeight="1" x14ac:dyDescent="0.2">
      <c r="A20" s="107">
        <v>18</v>
      </c>
      <c r="B20" s="97" t="s">
        <v>580</v>
      </c>
      <c r="C20" s="133" t="s">
        <v>711</v>
      </c>
      <c r="D20" s="97" t="s">
        <v>590</v>
      </c>
      <c r="E20" s="4" t="s">
        <v>158</v>
      </c>
      <c r="F20" s="32" t="s">
        <v>660</v>
      </c>
      <c r="G20" s="32" t="s">
        <v>175</v>
      </c>
      <c r="H20" s="32" t="s">
        <v>597</v>
      </c>
      <c r="BS20" s="2">
        <v>18</v>
      </c>
    </row>
    <row r="21" spans="1:71" ht="14.25" customHeight="1" x14ac:dyDescent="0.2">
      <c r="A21" s="107">
        <v>19</v>
      </c>
      <c r="B21" s="97" t="s">
        <v>580</v>
      </c>
      <c r="C21" s="133" t="s">
        <v>711</v>
      </c>
      <c r="D21" s="97" t="s">
        <v>591</v>
      </c>
      <c r="E21" s="4" t="s">
        <v>158</v>
      </c>
      <c r="F21" s="32" t="s">
        <v>660</v>
      </c>
      <c r="G21" s="32" t="s">
        <v>175</v>
      </c>
      <c r="H21" s="32" t="s">
        <v>597</v>
      </c>
      <c r="BS21" s="2">
        <v>19</v>
      </c>
    </row>
    <row r="22" spans="1:71" ht="14.25" customHeight="1" x14ac:dyDescent="0.2">
      <c r="A22" s="107">
        <v>20</v>
      </c>
      <c r="B22" s="97" t="s">
        <v>580</v>
      </c>
      <c r="C22" s="133" t="s">
        <v>711</v>
      </c>
      <c r="D22" s="97" t="s">
        <v>592</v>
      </c>
      <c r="E22" s="4" t="s">
        <v>158</v>
      </c>
      <c r="F22" s="32" t="s">
        <v>660</v>
      </c>
      <c r="G22" s="32" t="s">
        <v>175</v>
      </c>
      <c r="H22" s="32" t="s">
        <v>597</v>
      </c>
      <c r="BS22" s="2">
        <v>20</v>
      </c>
    </row>
    <row r="23" spans="1:71" ht="14.25" customHeight="1" x14ac:dyDescent="0.2">
      <c r="A23" s="107">
        <v>21</v>
      </c>
      <c r="B23" s="97" t="s">
        <v>580</v>
      </c>
      <c r="C23" s="133" t="s">
        <v>711</v>
      </c>
      <c r="D23" s="97" t="s">
        <v>593</v>
      </c>
      <c r="E23" s="4" t="s">
        <v>158</v>
      </c>
      <c r="F23" s="32" t="s">
        <v>660</v>
      </c>
      <c r="G23" s="32" t="s">
        <v>175</v>
      </c>
      <c r="H23" s="32" t="s">
        <v>597</v>
      </c>
      <c r="BS23" s="2">
        <v>21</v>
      </c>
    </row>
    <row r="24" spans="1:71" ht="14.25" customHeight="1" x14ac:dyDescent="0.2">
      <c r="A24" s="107">
        <v>22</v>
      </c>
      <c r="B24" s="97" t="s">
        <v>580</v>
      </c>
      <c r="C24" s="133" t="s">
        <v>711</v>
      </c>
      <c r="D24" s="97" t="s">
        <v>594</v>
      </c>
      <c r="E24" s="4" t="s">
        <v>158</v>
      </c>
      <c r="F24" s="32" t="s">
        <v>660</v>
      </c>
      <c r="G24" s="32" t="s">
        <v>175</v>
      </c>
      <c r="H24" s="32" t="s">
        <v>597</v>
      </c>
      <c r="BS24" s="2">
        <v>22</v>
      </c>
    </row>
    <row r="25" spans="1:71" ht="14.25" customHeight="1" x14ac:dyDescent="0.2">
      <c r="A25" s="107">
        <v>23</v>
      </c>
      <c r="B25" s="97" t="s">
        <v>580</v>
      </c>
      <c r="C25" s="133" t="s">
        <v>711</v>
      </c>
      <c r="D25" s="97" t="s">
        <v>595</v>
      </c>
      <c r="E25" s="4" t="s">
        <v>158</v>
      </c>
      <c r="F25" s="32" t="s">
        <v>660</v>
      </c>
      <c r="G25" s="32" t="s">
        <v>69</v>
      </c>
      <c r="H25" s="32" t="s">
        <v>597</v>
      </c>
      <c r="BS25" s="2">
        <v>23</v>
      </c>
    </row>
    <row r="26" spans="1:71" ht="14.25" customHeight="1" x14ac:dyDescent="0.2">
      <c r="A26" s="107">
        <v>24</v>
      </c>
      <c r="B26" s="97" t="s">
        <v>580</v>
      </c>
      <c r="C26" s="133" t="s">
        <v>711</v>
      </c>
      <c r="D26" s="97" t="s">
        <v>590</v>
      </c>
      <c r="E26" s="4" t="s">
        <v>158</v>
      </c>
      <c r="F26" s="32" t="s">
        <v>172</v>
      </c>
      <c r="G26" s="32" t="s">
        <v>175</v>
      </c>
      <c r="H26" s="32" t="s">
        <v>596</v>
      </c>
      <c r="BS26" s="2">
        <v>24</v>
      </c>
    </row>
    <row r="27" spans="1:71" ht="14.25" customHeight="1" x14ac:dyDescent="0.2">
      <c r="A27" s="107">
        <v>25</v>
      </c>
      <c r="B27" s="97" t="s">
        <v>580</v>
      </c>
      <c r="C27" s="133" t="s">
        <v>711</v>
      </c>
      <c r="D27" s="97" t="s">
        <v>591</v>
      </c>
      <c r="E27" s="4" t="s">
        <v>158</v>
      </c>
      <c r="F27" s="32" t="s">
        <v>172</v>
      </c>
      <c r="G27" s="32" t="s">
        <v>175</v>
      </c>
      <c r="H27" s="32" t="s">
        <v>596</v>
      </c>
      <c r="BS27" s="2">
        <v>25</v>
      </c>
    </row>
    <row r="28" spans="1:71" ht="14.25" customHeight="1" x14ac:dyDescent="0.2">
      <c r="A28" s="107">
        <v>26</v>
      </c>
      <c r="B28" s="97" t="s">
        <v>580</v>
      </c>
      <c r="C28" s="133" t="s">
        <v>711</v>
      </c>
      <c r="D28" s="97" t="s">
        <v>592</v>
      </c>
      <c r="E28" s="4" t="s">
        <v>158</v>
      </c>
      <c r="F28" s="32" t="s">
        <v>172</v>
      </c>
      <c r="G28" s="32" t="s">
        <v>175</v>
      </c>
      <c r="H28" s="32" t="s">
        <v>596</v>
      </c>
      <c r="BS28" s="2">
        <v>26</v>
      </c>
    </row>
    <row r="29" spans="1:71" ht="14.25" customHeight="1" x14ac:dyDescent="0.2">
      <c r="A29" s="107">
        <v>27</v>
      </c>
      <c r="B29" s="97" t="s">
        <v>580</v>
      </c>
      <c r="C29" s="133" t="s">
        <v>711</v>
      </c>
      <c r="D29" s="97" t="s">
        <v>593</v>
      </c>
      <c r="E29" s="4" t="s">
        <v>158</v>
      </c>
      <c r="F29" s="32" t="s">
        <v>172</v>
      </c>
      <c r="G29" s="32" t="s">
        <v>175</v>
      </c>
      <c r="H29" s="32" t="s">
        <v>596</v>
      </c>
      <c r="BS29" s="2">
        <v>27</v>
      </c>
    </row>
    <row r="30" spans="1:71" ht="14.25" customHeight="1" x14ac:dyDescent="0.2">
      <c r="A30" s="107">
        <v>28</v>
      </c>
      <c r="B30" s="97" t="s">
        <v>580</v>
      </c>
      <c r="C30" s="133" t="s">
        <v>711</v>
      </c>
      <c r="D30" s="97" t="s">
        <v>594</v>
      </c>
      <c r="E30" s="4" t="s">
        <v>158</v>
      </c>
      <c r="F30" s="32" t="s">
        <v>172</v>
      </c>
      <c r="G30" s="32" t="s">
        <v>175</v>
      </c>
      <c r="H30" s="32" t="s">
        <v>596</v>
      </c>
      <c r="BS30" s="2">
        <v>28</v>
      </c>
    </row>
    <row r="31" spans="1:71" ht="14.25" customHeight="1" x14ac:dyDescent="0.2">
      <c r="A31" s="107">
        <v>29</v>
      </c>
      <c r="B31" s="97" t="s">
        <v>580</v>
      </c>
      <c r="C31" s="133" t="s">
        <v>711</v>
      </c>
      <c r="D31" s="97" t="s">
        <v>595</v>
      </c>
      <c r="E31" s="4" t="s">
        <v>158</v>
      </c>
      <c r="F31" s="32" t="s">
        <v>172</v>
      </c>
      <c r="G31" s="32" t="s">
        <v>69</v>
      </c>
      <c r="H31" s="32" t="s">
        <v>596</v>
      </c>
      <c r="BS31" s="2">
        <v>29</v>
      </c>
    </row>
    <row r="32" spans="1:71" ht="14.25" customHeight="1" x14ac:dyDescent="0.2">
      <c r="A32" s="107">
        <v>30</v>
      </c>
      <c r="B32" s="97" t="s">
        <v>750</v>
      </c>
      <c r="C32" s="132" t="s">
        <v>725</v>
      </c>
      <c r="D32" s="97" t="s">
        <v>726</v>
      </c>
      <c r="E32" s="4" t="s">
        <v>158</v>
      </c>
      <c r="F32" s="32" t="s">
        <v>660</v>
      </c>
      <c r="G32" s="32" t="s">
        <v>175</v>
      </c>
      <c r="BS32" s="2">
        <v>30</v>
      </c>
    </row>
    <row r="33" spans="1:71" ht="14.25" customHeight="1" x14ac:dyDescent="0.2">
      <c r="A33" s="107">
        <v>31</v>
      </c>
      <c r="B33" s="97" t="s">
        <v>750</v>
      </c>
      <c r="C33" s="132" t="s">
        <v>725</v>
      </c>
      <c r="D33" s="97" t="s">
        <v>727</v>
      </c>
      <c r="E33" s="4" t="s">
        <v>158</v>
      </c>
      <c r="F33" s="32" t="s">
        <v>660</v>
      </c>
      <c r="G33" s="32" t="s">
        <v>175</v>
      </c>
      <c r="BS33" s="2">
        <v>31</v>
      </c>
    </row>
    <row r="34" spans="1:71" ht="14.25" customHeight="1" x14ac:dyDescent="0.2">
      <c r="A34" s="107">
        <v>32</v>
      </c>
      <c r="B34" s="97" t="s">
        <v>750</v>
      </c>
      <c r="C34" s="132" t="s">
        <v>725</v>
      </c>
      <c r="D34" s="97" t="s">
        <v>730</v>
      </c>
      <c r="E34" s="4" t="s">
        <v>158</v>
      </c>
      <c r="F34" s="32" t="s">
        <v>660</v>
      </c>
      <c r="G34" s="32" t="s">
        <v>175</v>
      </c>
      <c r="BS34" s="2">
        <v>32</v>
      </c>
    </row>
    <row r="35" spans="1:71" ht="14.25" customHeight="1" x14ac:dyDescent="0.2">
      <c r="A35" s="107">
        <v>33</v>
      </c>
      <c r="B35" s="97" t="s">
        <v>750</v>
      </c>
      <c r="C35" s="132" t="s">
        <v>725</v>
      </c>
      <c r="D35" s="97" t="s">
        <v>728</v>
      </c>
      <c r="E35" s="4" t="s">
        <v>158</v>
      </c>
      <c r="F35" s="32" t="s">
        <v>660</v>
      </c>
      <c r="G35" s="32" t="s">
        <v>175</v>
      </c>
      <c r="BS35" s="2">
        <v>33</v>
      </c>
    </row>
    <row r="36" spans="1:71" ht="14.25" customHeight="1" x14ac:dyDescent="0.2">
      <c r="A36" s="107">
        <v>34</v>
      </c>
      <c r="B36" s="97" t="s">
        <v>750</v>
      </c>
      <c r="C36" s="132" t="s">
        <v>725</v>
      </c>
      <c r="D36" s="97" t="s">
        <v>731</v>
      </c>
      <c r="E36" s="4" t="s">
        <v>158</v>
      </c>
      <c r="F36" s="32" t="s">
        <v>660</v>
      </c>
      <c r="G36" s="32" t="s">
        <v>175</v>
      </c>
      <c r="BS36" s="2">
        <v>34</v>
      </c>
    </row>
    <row r="37" spans="1:71" ht="14.25" customHeight="1" x14ac:dyDescent="0.2">
      <c r="A37" s="107">
        <v>35</v>
      </c>
      <c r="B37" s="97" t="s">
        <v>750</v>
      </c>
      <c r="C37" s="132" t="s">
        <v>725</v>
      </c>
      <c r="D37" s="97" t="s">
        <v>729</v>
      </c>
      <c r="E37" s="4" t="s">
        <v>158</v>
      </c>
      <c r="F37" s="32" t="s">
        <v>660</v>
      </c>
      <c r="G37" s="32" t="s">
        <v>175</v>
      </c>
      <c r="BS37" s="2">
        <v>35</v>
      </c>
    </row>
    <row r="38" spans="1:71" ht="14.25" customHeight="1" x14ac:dyDescent="0.2">
      <c r="A38" s="107">
        <v>36</v>
      </c>
      <c r="B38" s="97" t="s">
        <v>750</v>
      </c>
      <c r="C38" s="132" t="s">
        <v>725</v>
      </c>
      <c r="D38" s="97" t="s">
        <v>732</v>
      </c>
      <c r="E38" s="4" t="s">
        <v>158</v>
      </c>
      <c r="F38" s="32" t="s">
        <v>660</v>
      </c>
      <c r="G38" s="32" t="s">
        <v>175</v>
      </c>
      <c r="BS38" s="2">
        <v>36</v>
      </c>
    </row>
    <row r="39" spans="1:71" ht="14.25" customHeight="1" x14ac:dyDescent="0.2">
      <c r="A39" s="107">
        <v>37</v>
      </c>
      <c r="B39" s="97" t="s">
        <v>750</v>
      </c>
      <c r="C39" s="132" t="s">
        <v>725</v>
      </c>
      <c r="D39" s="97" t="s">
        <v>733</v>
      </c>
      <c r="E39" s="4" t="s">
        <v>158</v>
      </c>
      <c r="F39" s="32" t="s">
        <v>660</v>
      </c>
      <c r="G39" s="32" t="s">
        <v>175</v>
      </c>
      <c r="BS39" s="2">
        <v>37</v>
      </c>
    </row>
    <row r="40" spans="1:71" ht="14.25" customHeight="1" x14ac:dyDescent="0.2">
      <c r="A40" s="107">
        <v>38</v>
      </c>
      <c r="B40" s="97" t="s">
        <v>750</v>
      </c>
      <c r="C40" s="132" t="s">
        <v>725</v>
      </c>
      <c r="D40" s="97" t="s">
        <v>734</v>
      </c>
      <c r="E40" s="4" t="s">
        <v>158</v>
      </c>
      <c r="F40" s="32" t="s">
        <v>660</v>
      </c>
      <c r="G40" s="32" t="s">
        <v>175</v>
      </c>
      <c r="BS40" s="2">
        <v>38</v>
      </c>
    </row>
    <row r="41" spans="1:71" ht="14.25" customHeight="1" x14ac:dyDescent="0.2">
      <c r="A41" s="107">
        <v>39</v>
      </c>
      <c r="B41" s="97" t="s">
        <v>750</v>
      </c>
      <c r="C41" s="132" t="s">
        <v>725</v>
      </c>
      <c r="D41" s="97" t="s">
        <v>735</v>
      </c>
      <c r="E41" s="4" t="s">
        <v>158</v>
      </c>
      <c r="F41" s="32" t="s">
        <v>660</v>
      </c>
      <c r="G41" s="32" t="s">
        <v>175</v>
      </c>
      <c r="BS41" s="2">
        <v>39</v>
      </c>
    </row>
    <row r="42" spans="1:71" ht="14.25" customHeight="1" x14ac:dyDescent="0.2">
      <c r="A42" s="107">
        <v>40</v>
      </c>
      <c r="B42" s="97" t="s">
        <v>750</v>
      </c>
      <c r="C42" s="132" t="s">
        <v>725</v>
      </c>
      <c r="D42" s="97" t="s">
        <v>736</v>
      </c>
      <c r="E42" s="4" t="s">
        <v>158</v>
      </c>
      <c r="F42" s="32" t="s">
        <v>660</v>
      </c>
      <c r="G42" s="32" t="s">
        <v>175</v>
      </c>
      <c r="BS42" s="2">
        <v>40</v>
      </c>
    </row>
    <row r="43" spans="1:71" ht="14.25" customHeight="1" x14ac:dyDescent="0.2">
      <c r="A43" s="107">
        <v>41</v>
      </c>
      <c r="B43" s="97" t="s">
        <v>750</v>
      </c>
      <c r="C43" s="132" t="s">
        <v>725</v>
      </c>
      <c r="D43" s="97" t="s">
        <v>737</v>
      </c>
      <c r="E43" s="4" t="s">
        <v>158</v>
      </c>
      <c r="F43" s="32" t="s">
        <v>660</v>
      </c>
      <c r="G43" s="32" t="s">
        <v>175</v>
      </c>
      <c r="BS43" s="2">
        <v>41</v>
      </c>
    </row>
    <row r="44" spans="1:71" ht="14.25" customHeight="1" x14ac:dyDescent="0.2">
      <c r="A44" s="107">
        <v>42</v>
      </c>
      <c r="B44" s="97" t="s">
        <v>750</v>
      </c>
      <c r="C44" s="132" t="s">
        <v>725</v>
      </c>
      <c r="D44" s="97" t="s">
        <v>738</v>
      </c>
      <c r="E44" s="4" t="s">
        <v>158</v>
      </c>
      <c r="F44" s="32" t="s">
        <v>660</v>
      </c>
      <c r="G44" s="32" t="s">
        <v>175</v>
      </c>
      <c r="BS44" s="2">
        <v>42</v>
      </c>
    </row>
    <row r="45" spans="1:71" ht="14.25" customHeight="1" x14ac:dyDescent="0.2">
      <c r="A45" s="107">
        <v>43</v>
      </c>
      <c r="B45" s="97" t="s">
        <v>750</v>
      </c>
      <c r="C45" s="132" t="s">
        <v>725</v>
      </c>
      <c r="D45" s="97" t="s">
        <v>739</v>
      </c>
      <c r="E45" s="4" t="s">
        <v>158</v>
      </c>
      <c r="F45" s="32" t="s">
        <v>660</v>
      </c>
      <c r="G45" s="32" t="s">
        <v>175</v>
      </c>
      <c r="BS45" s="2">
        <v>43</v>
      </c>
    </row>
    <row r="46" spans="1:71" ht="14.25" customHeight="1" x14ac:dyDescent="0.2">
      <c r="A46" s="107">
        <v>44</v>
      </c>
      <c r="B46" s="97" t="s">
        <v>750</v>
      </c>
      <c r="C46" s="132" t="s">
        <v>725</v>
      </c>
      <c r="D46" s="97" t="s">
        <v>740</v>
      </c>
      <c r="E46" s="4" t="s">
        <v>158</v>
      </c>
      <c r="F46" s="32" t="s">
        <v>660</v>
      </c>
      <c r="G46" s="32" t="s">
        <v>175</v>
      </c>
      <c r="BS46" s="2">
        <v>44</v>
      </c>
    </row>
    <row r="47" spans="1:71" ht="14.25" customHeight="1" x14ac:dyDescent="0.2">
      <c r="A47" s="107">
        <v>45</v>
      </c>
      <c r="B47" s="97" t="s">
        <v>750</v>
      </c>
      <c r="C47" s="132" t="s">
        <v>725</v>
      </c>
      <c r="D47" s="97" t="s">
        <v>741</v>
      </c>
      <c r="E47" s="4" t="s">
        <v>158</v>
      </c>
      <c r="F47" s="32" t="s">
        <v>660</v>
      </c>
      <c r="G47" s="32" t="s">
        <v>175</v>
      </c>
      <c r="BS47" s="2">
        <v>45</v>
      </c>
    </row>
    <row r="48" spans="1:71" ht="14.25" customHeight="1" x14ac:dyDescent="0.2">
      <c r="A48" s="107">
        <v>46</v>
      </c>
      <c r="B48" s="97" t="s">
        <v>750</v>
      </c>
      <c r="C48" s="132" t="s">
        <v>725</v>
      </c>
      <c r="D48" s="97" t="s">
        <v>742</v>
      </c>
      <c r="E48" s="4" t="s">
        <v>158</v>
      </c>
      <c r="F48" s="32" t="s">
        <v>660</v>
      </c>
      <c r="G48" s="32" t="s">
        <v>175</v>
      </c>
      <c r="BS48" s="2">
        <v>46</v>
      </c>
    </row>
    <row r="49" spans="1:71" ht="14.25" customHeight="1" x14ac:dyDescent="0.2">
      <c r="A49" s="107">
        <v>47</v>
      </c>
      <c r="B49" s="97" t="s">
        <v>750</v>
      </c>
      <c r="C49" s="132" t="s">
        <v>725</v>
      </c>
      <c r="D49" s="97" t="s">
        <v>743</v>
      </c>
      <c r="E49" s="4" t="s">
        <v>158</v>
      </c>
      <c r="F49" s="32" t="s">
        <v>660</v>
      </c>
      <c r="G49" s="32" t="s">
        <v>175</v>
      </c>
      <c r="BS49" s="2">
        <v>47</v>
      </c>
    </row>
    <row r="50" spans="1:71" ht="14.25" customHeight="1" x14ac:dyDescent="0.2">
      <c r="A50" s="107">
        <v>48</v>
      </c>
      <c r="B50" s="97" t="s">
        <v>758</v>
      </c>
      <c r="C50" s="131" t="s">
        <v>757</v>
      </c>
      <c r="D50" s="2" t="s">
        <v>759</v>
      </c>
      <c r="E50" s="4" t="s">
        <v>158</v>
      </c>
      <c r="F50" s="32" t="s">
        <v>49</v>
      </c>
      <c r="G50" s="32" t="s">
        <v>69</v>
      </c>
      <c r="H50" s="32" t="s">
        <v>120</v>
      </c>
      <c r="BS50" s="2">
        <v>48</v>
      </c>
    </row>
    <row r="51" spans="1:71" ht="14.25" customHeight="1" x14ac:dyDescent="0.2">
      <c r="A51" s="107">
        <v>49</v>
      </c>
      <c r="B51" s="2" t="s">
        <v>913</v>
      </c>
      <c r="C51" s="131" t="s">
        <v>912</v>
      </c>
      <c r="D51" s="97" t="s">
        <v>129</v>
      </c>
      <c r="E51" s="4" t="s">
        <v>389</v>
      </c>
      <c r="F51" s="32" t="s">
        <v>49</v>
      </c>
      <c r="G51" s="32" t="s">
        <v>69</v>
      </c>
      <c r="H51" s="32" t="s">
        <v>51</v>
      </c>
      <c r="BS51" s="2">
        <v>49</v>
      </c>
    </row>
    <row r="52" spans="1:71" ht="14.25" customHeight="1" x14ac:dyDescent="0.2">
      <c r="A52" s="107">
        <v>50</v>
      </c>
      <c r="B52" s="2" t="s">
        <v>913</v>
      </c>
      <c r="C52" s="131" t="s">
        <v>912</v>
      </c>
      <c r="D52" s="97" t="s">
        <v>141</v>
      </c>
      <c r="E52" s="4" t="s">
        <v>389</v>
      </c>
      <c r="F52" s="32" t="s">
        <v>49</v>
      </c>
      <c r="G52" s="32" t="s">
        <v>69</v>
      </c>
      <c r="H52" s="32" t="s">
        <v>51</v>
      </c>
      <c r="BS52" s="2">
        <v>50</v>
      </c>
    </row>
    <row r="53" spans="1:71" ht="14.25" customHeight="1" x14ac:dyDescent="0.2">
      <c r="A53" s="107">
        <v>51</v>
      </c>
      <c r="B53" s="2" t="s">
        <v>796</v>
      </c>
      <c r="C53" s="131" t="s">
        <v>795</v>
      </c>
      <c r="D53" s="2" t="s">
        <v>797</v>
      </c>
      <c r="E53" s="4" t="s">
        <v>389</v>
      </c>
      <c r="F53" s="32" t="s">
        <v>49</v>
      </c>
      <c r="G53" s="32" t="s">
        <v>69</v>
      </c>
      <c r="H53" s="32" t="s">
        <v>799</v>
      </c>
      <c r="BS53" s="2">
        <v>51</v>
      </c>
    </row>
    <row r="54" spans="1:71" ht="14.25" customHeight="1" x14ac:dyDescent="0.2">
      <c r="A54" s="107">
        <v>52</v>
      </c>
      <c r="B54" s="2" t="s">
        <v>796</v>
      </c>
      <c r="C54" s="131" t="s">
        <v>795</v>
      </c>
      <c r="D54" s="2" t="s">
        <v>798</v>
      </c>
      <c r="E54" s="4" t="s">
        <v>389</v>
      </c>
      <c r="F54" s="32" t="s">
        <v>49</v>
      </c>
      <c r="G54" s="32" t="s">
        <v>69</v>
      </c>
      <c r="H54" s="32" t="s">
        <v>799</v>
      </c>
      <c r="BS54" s="2">
        <v>52</v>
      </c>
    </row>
    <row r="55" spans="1:71" ht="14.25" customHeight="1" x14ac:dyDescent="0.2">
      <c r="A55" s="107">
        <v>53</v>
      </c>
      <c r="B55" s="97" t="s">
        <v>511</v>
      </c>
      <c r="C55" s="133" t="s">
        <v>694</v>
      </c>
      <c r="D55" s="97" t="s">
        <v>129</v>
      </c>
      <c r="E55" s="4" t="s">
        <v>389</v>
      </c>
      <c r="F55" s="32" t="s">
        <v>49</v>
      </c>
      <c r="BS55" s="2">
        <v>53</v>
      </c>
    </row>
    <row r="56" spans="1:71" ht="14.25" customHeight="1" x14ac:dyDescent="0.2">
      <c r="A56" s="107">
        <v>54</v>
      </c>
      <c r="B56" s="97" t="s">
        <v>511</v>
      </c>
      <c r="C56" s="133" t="s">
        <v>694</v>
      </c>
      <c r="D56" s="97" t="s">
        <v>157</v>
      </c>
      <c r="E56" s="4" t="s">
        <v>389</v>
      </c>
      <c r="F56" s="32" t="s">
        <v>49</v>
      </c>
      <c r="BS56" s="2">
        <v>54</v>
      </c>
    </row>
    <row r="57" spans="1:71" ht="14.25" customHeight="1" x14ac:dyDescent="0.2">
      <c r="A57" s="107">
        <v>55</v>
      </c>
      <c r="B57" s="97" t="s">
        <v>512</v>
      </c>
      <c r="C57" s="133" t="s">
        <v>695</v>
      </c>
      <c r="D57" s="97" t="s">
        <v>623</v>
      </c>
      <c r="E57" s="4" t="s">
        <v>389</v>
      </c>
      <c r="F57" s="32" t="s">
        <v>49</v>
      </c>
      <c r="BS57" s="2">
        <v>55</v>
      </c>
    </row>
    <row r="58" spans="1:71" ht="14.25" customHeight="1" x14ac:dyDescent="0.2">
      <c r="A58" s="107">
        <v>56</v>
      </c>
      <c r="B58" s="97" t="s">
        <v>512</v>
      </c>
      <c r="C58" s="133" t="s">
        <v>695</v>
      </c>
      <c r="D58" s="97" t="s">
        <v>1113</v>
      </c>
      <c r="E58" s="4" t="s">
        <v>389</v>
      </c>
      <c r="F58" s="32" t="s">
        <v>49</v>
      </c>
      <c r="BS58" s="2">
        <v>56</v>
      </c>
    </row>
    <row r="59" spans="1:71" ht="14.25" customHeight="1" x14ac:dyDescent="0.2">
      <c r="A59" s="107">
        <v>57</v>
      </c>
      <c r="B59" s="97" t="s">
        <v>512</v>
      </c>
      <c r="C59" s="133" t="s">
        <v>695</v>
      </c>
      <c r="D59" s="97" t="s">
        <v>1114</v>
      </c>
      <c r="E59" s="4" t="s">
        <v>389</v>
      </c>
      <c r="F59" s="32" t="s">
        <v>49</v>
      </c>
      <c r="BS59" s="2">
        <v>57</v>
      </c>
    </row>
    <row r="60" spans="1:71" ht="14.25" customHeight="1" x14ac:dyDescent="0.2">
      <c r="A60" s="107">
        <v>58</v>
      </c>
      <c r="B60" s="97" t="s">
        <v>512</v>
      </c>
      <c r="C60" s="133" t="s">
        <v>695</v>
      </c>
      <c r="D60" s="97" t="s">
        <v>513</v>
      </c>
      <c r="E60" s="4" t="s">
        <v>389</v>
      </c>
      <c r="F60" s="32" t="s">
        <v>49</v>
      </c>
      <c r="BS60" s="2">
        <v>58</v>
      </c>
    </row>
    <row r="61" spans="1:71" ht="14.25" customHeight="1" x14ac:dyDescent="0.2">
      <c r="A61" s="107">
        <v>59</v>
      </c>
      <c r="B61" s="97" t="s">
        <v>512</v>
      </c>
      <c r="C61" s="133" t="s">
        <v>695</v>
      </c>
      <c r="D61" s="97" t="s">
        <v>514</v>
      </c>
      <c r="E61" s="4" t="s">
        <v>389</v>
      </c>
      <c r="F61" s="32" t="s">
        <v>49</v>
      </c>
      <c r="BS61" s="2">
        <v>59</v>
      </c>
    </row>
    <row r="62" spans="1:71" ht="14.25" customHeight="1" x14ac:dyDescent="0.2">
      <c r="A62" s="107">
        <v>60</v>
      </c>
      <c r="B62" s="97" t="s">
        <v>606</v>
      </c>
      <c r="C62" s="133" t="s">
        <v>713</v>
      </c>
      <c r="D62" s="97" t="s">
        <v>607</v>
      </c>
      <c r="E62" s="4" t="s">
        <v>158</v>
      </c>
      <c r="F62" s="32" t="s">
        <v>49</v>
      </c>
      <c r="G62" s="32" t="s">
        <v>69</v>
      </c>
      <c r="H62" s="32" t="s">
        <v>608</v>
      </c>
      <c r="BS62" s="2">
        <v>60</v>
      </c>
    </row>
    <row r="63" spans="1:71" ht="14.25" customHeight="1" x14ac:dyDescent="0.2">
      <c r="A63" s="106">
        <v>61</v>
      </c>
      <c r="B63" s="50" t="s">
        <v>46</v>
      </c>
      <c r="C63" s="133" t="s">
        <v>669</v>
      </c>
      <c r="D63" s="50" t="s">
        <v>47</v>
      </c>
      <c r="E63" s="19" t="s">
        <v>48</v>
      </c>
      <c r="F63" s="20" t="s">
        <v>49</v>
      </c>
      <c r="G63" s="32" t="s">
        <v>69</v>
      </c>
      <c r="H63" s="20" t="s">
        <v>51</v>
      </c>
      <c r="I63" s="20"/>
      <c r="J63" s="21">
        <v>10</v>
      </c>
      <c r="K63" s="22">
        <f t="shared" ref="K63:K80" si="0">J63*0.9135071</f>
        <v>9.1350709999999999</v>
      </c>
      <c r="L63" s="22" t="s">
        <v>52</v>
      </c>
      <c r="M63" s="21" t="s">
        <v>53</v>
      </c>
      <c r="N63" s="21">
        <v>0</v>
      </c>
      <c r="O63" s="21" t="s">
        <v>54</v>
      </c>
      <c r="P63" s="21" t="s">
        <v>497</v>
      </c>
      <c r="Q63" s="23" t="s">
        <v>55</v>
      </c>
      <c r="R63" s="23" t="s">
        <v>56</v>
      </c>
      <c r="S63" s="23"/>
      <c r="T63" s="24">
        <v>120</v>
      </c>
      <c r="U63" s="24"/>
      <c r="V63" s="25" t="s">
        <v>57</v>
      </c>
      <c r="W63" s="83">
        <v>10</v>
      </c>
      <c r="X63" s="129">
        <v>4</v>
      </c>
      <c r="Y63" s="81" t="s">
        <v>58</v>
      </c>
      <c r="Z63" s="90" t="s">
        <v>483</v>
      </c>
      <c r="AA63" s="26">
        <v>12</v>
      </c>
      <c r="AB63" s="26">
        <v>6</v>
      </c>
      <c r="AC63" s="27">
        <v>34</v>
      </c>
      <c r="AD63" s="27" t="s">
        <v>59</v>
      </c>
      <c r="AE63" s="27" t="s">
        <v>50</v>
      </c>
      <c r="AF63" s="27">
        <v>2.6</v>
      </c>
      <c r="AG63" s="27" t="s">
        <v>59</v>
      </c>
      <c r="AH63" s="27" t="s">
        <v>60</v>
      </c>
      <c r="AI63" s="27"/>
      <c r="AJ63" s="27"/>
      <c r="AK63" s="26">
        <v>65</v>
      </c>
      <c r="AL63" s="26" t="s">
        <v>61</v>
      </c>
      <c r="AM63" s="26" t="s">
        <v>62</v>
      </c>
      <c r="AN63" s="26">
        <v>3.8</v>
      </c>
      <c r="AO63" s="26" t="s">
        <v>61</v>
      </c>
      <c r="AP63" s="26" t="s">
        <v>60</v>
      </c>
      <c r="AQ63" s="26"/>
      <c r="AR63" s="26"/>
      <c r="AS63" s="27">
        <v>174</v>
      </c>
      <c r="AT63" s="27" t="s">
        <v>63</v>
      </c>
      <c r="AU63" s="27" t="s">
        <v>62</v>
      </c>
      <c r="AV63" s="27">
        <v>2.9</v>
      </c>
      <c r="AW63" s="27" t="s">
        <v>63</v>
      </c>
      <c r="AX63" s="27" t="s">
        <v>60</v>
      </c>
      <c r="AY63" s="27"/>
      <c r="AZ63" s="27"/>
      <c r="BA63" s="26"/>
      <c r="BB63" s="26"/>
      <c r="BC63" s="26"/>
      <c r="BD63" s="26"/>
      <c r="BE63" s="26"/>
      <c r="BF63" s="26"/>
      <c r="BG63" s="26"/>
      <c r="BH63" s="26"/>
      <c r="BI63" s="6">
        <v>1.78</v>
      </c>
      <c r="BJ63" s="6" t="s">
        <v>64</v>
      </c>
      <c r="BK63" s="6" t="s">
        <v>62</v>
      </c>
      <c r="BL63" s="6">
        <v>0.06</v>
      </c>
      <c r="BM63" s="6" t="s">
        <v>64</v>
      </c>
      <c r="BN63" s="6" t="s">
        <v>60</v>
      </c>
      <c r="BQ63" s="26" t="s">
        <v>65</v>
      </c>
      <c r="BR63" s="78"/>
      <c r="BS63" s="2">
        <v>61</v>
      </c>
    </row>
    <row r="64" spans="1:71" ht="14.25" customHeight="1" x14ac:dyDescent="0.2">
      <c r="A64" s="106">
        <v>62</v>
      </c>
      <c r="B64" s="50" t="s">
        <v>46</v>
      </c>
      <c r="C64" s="133" t="s">
        <v>669</v>
      </c>
      <c r="D64" s="50" t="s">
        <v>66</v>
      </c>
      <c r="E64" s="19" t="s">
        <v>48</v>
      </c>
      <c r="F64" s="20" t="s">
        <v>49</v>
      </c>
      <c r="G64" s="32" t="s">
        <v>69</v>
      </c>
      <c r="H64" s="20" t="s">
        <v>51</v>
      </c>
      <c r="I64" s="20"/>
      <c r="J64" s="21">
        <v>10</v>
      </c>
      <c r="K64" s="22">
        <f t="shared" si="0"/>
        <v>9.1350709999999999</v>
      </c>
      <c r="L64" s="22" t="s">
        <v>52</v>
      </c>
      <c r="M64" s="21" t="s">
        <v>53</v>
      </c>
      <c r="N64" s="21">
        <v>0</v>
      </c>
      <c r="O64" s="21" t="s">
        <v>54</v>
      </c>
      <c r="P64" s="21" t="s">
        <v>497</v>
      </c>
      <c r="Q64" s="23" t="s">
        <v>55</v>
      </c>
      <c r="R64" s="23" t="s">
        <v>56</v>
      </c>
      <c r="S64" s="23"/>
      <c r="T64" s="24">
        <v>120</v>
      </c>
      <c r="U64" s="24"/>
      <c r="V64" s="25" t="s">
        <v>57</v>
      </c>
      <c r="W64" s="83">
        <v>10</v>
      </c>
      <c r="X64" s="129">
        <v>4</v>
      </c>
      <c r="Y64" s="81" t="s">
        <v>58</v>
      </c>
      <c r="Z64" s="90" t="s">
        <v>483</v>
      </c>
      <c r="AA64" s="26">
        <v>6</v>
      </c>
      <c r="AB64" s="26">
        <v>4</v>
      </c>
      <c r="AC64" s="27">
        <v>52</v>
      </c>
      <c r="AD64" s="27" t="s">
        <v>59</v>
      </c>
      <c r="AE64" s="27" t="s">
        <v>50</v>
      </c>
      <c r="AF64" s="27">
        <v>4.5</v>
      </c>
      <c r="AG64" s="27" t="s">
        <v>59</v>
      </c>
      <c r="AH64" s="27" t="s">
        <v>60</v>
      </c>
      <c r="AI64" s="27"/>
      <c r="AJ64" s="27"/>
      <c r="AK64" s="26">
        <v>66</v>
      </c>
      <c r="AL64" s="26" t="s">
        <v>61</v>
      </c>
      <c r="AM64" s="26" t="s">
        <v>62</v>
      </c>
      <c r="AN64" s="26">
        <v>4.9000000000000004</v>
      </c>
      <c r="AO64" s="26" t="s">
        <v>61</v>
      </c>
      <c r="AP64" s="26" t="s">
        <v>60</v>
      </c>
      <c r="AQ64" s="26"/>
      <c r="AR64" s="26"/>
      <c r="AS64" s="27">
        <v>161</v>
      </c>
      <c r="AT64" s="27" t="s">
        <v>63</v>
      </c>
      <c r="AU64" s="27" t="s">
        <v>62</v>
      </c>
      <c r="AV64" s="27">
        <v>1.6</v>
      </c>
      <c r="AW64" s="27" t="s">
        <v>63</v>
      </c>
      <c r="AX64" s="27" t="s">
        <v>60</v>
      </c>
      <c r="AY64" s="27"/>
      <c r="AZ64" s="27"/>
      <c r="BA64" s="26"/>
      <c r="BB64" s="26"/>
      <c r="BC64" s="26"/>
      <c r="BD64" s="26"/>
      <c r="BE64" s="26"/>
      <c r="BF64" s="26"/>
      <c r="BG64" s="26"/>
      <c r="BH64" s="26"/>
      <c r="BI64" s="6">
        <v>1.69</v>
      </c>
      <c r="BJ64" s="6" t="s">
        <v>67</v>
      </c>
      <c r="BK64" s="6" t="s">
        <v>62</v>
      </c>
      <c r="BL64" s="6">
        <v>0.05</v>
      </c>
      <c r="BM64" s="6" t="s">
        <v>67</v>
      </c>
      <c r="BN64" s="6" t="s">
        <v>60</v>
      </c>
      <c r="BQ64" s="26" t="s">
        <v>65</v>
      </c>
      <c r="BR64" s="78"/>
      <c r="BS64" s="2">
        <v>62</v>
      </c>
    </row>
    <row r="65" spans="1:71" ht="14.25" customHeight="1" x14ac:dyDescent="0.2">
      <c r="A65" s="106">
        <v>63</v>
      </c>
      <c r="B65" s="50" t="s">
        <v>46</v>
      </c>
      <c r="C65" s="133" t="s">
        <v>669</v>
      </c>
      <c r="D65" s="50" t="s">
        <v>68</v>
      </c>
      <c r="E65" s="19" t="s">
        <v>48</v>
      </c>
      <c r="F65" s="20" t="s">
        <v>49</v>
      </c>
      <c r="G65" s="32" t="s">
        <v>69</v>
      </c>
      <c r="H65" s="20" t="s">
        <v>51</v>
      </c>
      <c r="I65" s="20"/>
      <c r="J65" s="21">
        <v>10</v>
      </c>
      <c r="K65" s="22">
        <f t="shared" si="0"/>
        <v>9.1350709999999999</v>
      </c>
      <c r="L65" s="22" t="s">
        <v>52</v>
      </c>
      <c r="M65" s="21" t="s">
        <v>53</v>
      </c>
      <c r="N65" s="21">
        <v>0</v>
      </c>
      <c r="O65" s="21" t="s">
        <v>54</v>
      </c>
      <c r="P65" s="21" t="s">
        <v>497</v>
      </c>
      <c r="Q65" s="23" t="s">
        <v>55</v>
      </c>
      <c r="R65" s="23" t="s">
        <v>56</v>
      </c>
      <c r="S65" s="23"/>
      <c r="T65" s="24">
        <v>120</v>
      </c>
      <c r="U65" s="24"/>
      <c r="V65" s="25" t="s">
        <v>57</v>
      </c>
      <c r="W65" s="83">
        <v>10</v>
      </c>
      <c r="X65" s="129">
        <v>4</v>
      </c>
      <c r="Y65" s="81" t="s">
        <v>58</v>
      </c>
      <c r="Z65" s="90" t="s">
        <v>483</v>
      </c>
      <c r="AA65" s="26">
        <v>5</v>
      </c>
      <c r="AB65" s="26">
        <v>2</v>
      </c>
      <c r="AC65" s="27">
        <v>59</v>
      </c>
      <c r="AD65" s="27" t="s">
        <v>59</v>
      </c>
      <c r="AE65" s="27" t="s">
        <v>50</v>
      </c>
      <c r="AF65" s="27">
        <v>2.7</v>
      </c>
      <c r="AG65" s="27" t="s">
        <v>59</v>
      </c>
      <c r="AH65" s="27" t="s">
        <v>60</v>
      </c>
      <c r="AI65" s="27"/>
      <c r="AJ65" s="27"/>
      <c r="AK65" s="26">
        <v>67</v>
      </c>
      <c r="AL65" s="26" t="s">
        <v>61</v>
      </c>
      <c r="AM65" s="26" t="s">
        <v>62</v>
      </c>
      <c r="AN65" s="26">
        <v>4.5</v>
      </c>
      <c r="AO65" s="26" t="s">
        <v>61</v>
      </c>
      <c r="AP65" s="26" t="s">
        <v>60</v>
      </c>
      <c r="AQ65" s="26"/>
      <c r="AR65" s="26"/>
      <c r="AS65" s="27">
        <v>164</v>
      </c>
      <c r="AT65" s="27" t="s">
        <v>63</v>
      </c>
      <c r="AU65" s="27" t="s">
        <v>62</v>
      </c>
      <c r="AV65" s="27">
        <v>1.8</v>
      </c>
      <c r="AW65" s="27" t="s">
        <v>63</v>
      </c>
      <c r="AX65" s="27" t="s">
        <v>60</v>
      </c>
      <c r="AY65" s="27"/>
      <c r="AZ65" s="27"/>
      <c r="BA65" s="26"/>
      <c r="BB65" s="26"/>
      <c r="BC65" s="26"/>
      <c r="BD65" s="26"/>
      <c r="BE65" s="26"/>
      <c r="BF65" s="26"/>
      <c r="BG65" s="26"/>
      <c r="BH65" s="26"/>
      <c r="BI65" s="6">
        <v>1.73</v>
      </c>
      <c r="BJ65" s="6" t="s">
        <v>70</v>
      </c>
      <c r="BK65" s="6" t="s">
        <v>62</v>
      </c>
      <c r="BL65" s="6">
        <v>0.06</v>
      </c>
      <c r="BM65" s="6" t="s">
        <v>70</v>
      </c>
      <c r="BN65" s="6" t="s">
        <v>60</v>
      </c>
      <c r="BQ65" s="26" t="s">
        <v>65</v>
      </c>
      <c r="BR65" s="78"/>
      <c r="BS65" s="2">
        <v>63</v>
      </c>
    </row>
    <row r="66" spans="1:71" ht="14.25" customHeight="1" x14ac:dyDescent="0.2">
      <c r="A66" s="106">
        <v>64</v>
      </c>
      <c r="B66" s="50" t="s">
        <v>46</v>
      </c>
      <c r="C66" s="133" t="s">
        <v>669</v>
      </c>
      <c r="D66" s="50" t="s">
        <v>71</v>
      </c>
      <c r="E66" s="19" t="s">
        <v>48</v>
      </c>
      <c r="F66" s="20" t="s">
        <v>49</v>
      </c>
      <c r="G66" s="32" t="s">
        <v>69</v>
      </c>
      <c r="H66" s="20" t="s">
        <v>51</v>
      </c>
      <c r="I66" s="20"/>
      <c r="J66" s="21">
        <v>10</v>
      </c>
      <c r="K66" s="22">
        <f t="shared" si="0"/>
        <v>9.1350709999999999</v>
      </c>
      <c r="L66" s="22" t="s">
        <v>52</v>
      </c>
      <c r="M66" s="21" t="s">
        <v>53</v>
      </c>
      <c r="N66" s="21">
        <v>0</v>
      </c>
      <c r="O66" s="21" t="s">
        <v>54</v>
      </c>
      <c r="P66" s="21" t="s">
        <v>497</v>
      </c>
      <c r="Q66" s="23" t="s">
        <v>55</v>
      </c>
      <c r="R66" s="23" t="s">
        <v>56</v>
      </c>
      <c r="S66" s="23"/>
      <c r="T66" s="24">
        <v>120</v>
      </c>
      <c r="U66" s="24"/>
      <c r="V66" s="25" t="s">
        <v>57</v>
      </c>
      <c r="W66" s="83">
        <v>10</v>
      </c>
      <c r="X66" s="129">
        <v>4</v>
      </c>
      <c r="Y66" s="81" t="s">
        <v>58</v>
      </c>
      <c r="Z66" s="90" t="s">
        <v>483</v>
      </c>
      <c r="AA66" s="26">
        <v>6</v>
      </c>
      <c r="AB66" s="26">
        <v>0</v>
      </c>
      <c r="AC66" s="27">
        <v>47</v>
      </c>
      <c r="AD66" s="27" t="s">
        <v>59</v>
      </c>
      <c r="AE66" s="27" t="s">
        <v>50</v>
      </c>
      <c r="AF66" s="27">
        <v>6.1</v>
      </c>
      <c r="AG66" s="27" t="s">
        <v>59</v>
      </c>
      <c r="AH66" s="27" t="s">
        <v>60</v>
      </c>
      <c r="AI66" s="27"/>
      <c r="AJ66" s="27"/>
      <c r="AK66" s="26">
        <v>66</v>
      </c>
      <c r="AL66" s="26" t="s">
        <v>61</v>
      </c>
      <c r="AM66" s="26" t="s">
        <v>62</v>
      </c>
      <c r="AN66" s="26">
        <v>4.5</v>
      </c>
      <c r="AO66" s="26" t="s">
        <v>61</v>
      </c>
      <c r="AP66" s="26" t="s">
        <v>60</v>
      </c>
      <c r="AQ66" s="26"/>
      <c r="AR66" s="26"/>
      <c r="AS66" s="27">
        <v>171</v>
      </c>
      <c r="AT66" s="27" t="s">
        <v>63</v>
      </c>
      <c r="AU66" s="27" t="s">
        <v>62</v>
      </c>
      <c r="AV66" s="27">
        <v>2.4</v>
      </c>
      <c r="AW66" s="27" t="s">
        <v>63</v>
      </c>
      <c r="AX66" s="27" t="s">
        <v>60</v>
      </c>
      <c r="AY66" s="27"/>
      <c r="AZ66" s="27"/>
      <c r="BA66" s="26"/>
      <c r="BB66" s="26"/>
      <c r="BC66" s="26"/>
      <c r="BD66" s="26"/>
      <c r="BE66" s="26"/>
      <c r="BF66" s="26"/>
      <c r="BG66" s="26"/>
      <c r="BH66" s="26"/>
      <c r="BI66" s="6">
        <v>1.76</v>
      </c>
      <c r="BJ66" s="6" t="s">
        <v>72</v>
      </c>
      <c r="BK66" s="6" t="s">
        <v>62</v>
      </c>
      <c r="BL66" s="6">
        <v>0.06</v>
      </c>
      <c r="BM66" s="6" t="s">
        <v>72</v>
      </c>
      <c r="BN66" s="6" t="s">
        <v>60</v>
      </c>
      <c r="BQ66" s="26" t="s">
        <v>65</v>
      </c>
      <c r="BR66" s="78"/>
      <c r="BS66" s="2">
        <v>64</v>
      </c>
    </row>
    <row r="67" spans="1:71" ht="14.25" customHeight="1" x14ac:dyDescent="0.2">
      <c r="A67" s="106">
        <v>65</v>
      </c>
      <c r="B67" s="50" t="s">
        <v>46</v>
      </c>
      <c r="C67" s="133" t="s">
        <v>669</v>
      </c>
      <c r="D67" s="50" t="s">
        <v>73</v>
      </c>
      <c r="E67" s="19" t="s">
        <v>48</v>
      </c>
      <c r="F67" s="20" t="s">
        <v>49</v>
      </c>
      <c r="G67" s="32" t="s">
        <v>69</v>
      </c>
      <c r="H67" s="20" t="s">
        <v>51</v>
      </c>
      <c r="I67" s="20"/>
      <c r="J67" s="21">
        <v>10</v>
      </c>
      <c r="K67" s="22">
        <f t="shared" si="0"/>
        <v>9.1350709999999999</v>
      </c>
      <c r="L67" s="22" t="s">
        <v>52</v>
      </c>
      <c r="M67" s="21" t="s">
        <v>53</v>
      </c>
      <c r="N67" s="21">
        <v>0</v>
      </c>
      <c r="O67" s="21" t="s">
        <v>54</v>
      </c>
      <c r="P67" s="21" t="s">
        <v>497</v>
      </c>
      <c r="Q67" s="23" t="s">
        <v>55</v>
      </c>
      <c r="R67" s="23" t="s">
        <v>56</v>
      </c>
      <c r="S67" s="23"/>
      <c r="T67" s="24">
        <v>120</v>
      </c>
      <c r="U67" s="24"/>
      <c r="V67" s="25" t="s">
        <v>57</v>
      </c>
      <c r="W67" s="83">
        <v>10</v>
      </c>
      <c r="X67" s="129">
        <v>4</v>
      </c>
      <c r="Y67" s="81" t="s">
        <v>58</v>
      </c>
      <c r="Z67" s="90" t="s">
        <v>483</v>
      </c>
      <c r="AA67" s="26">
        <v>6</v>
      </c>
      <c r="AB67" s="26">
        <v>2</v>
      </c>
      <c r="AC67" s="27">
        <v>53</v>
      </c>
      <c r="AD67" s="27" t="s">
        <v>59</v>
      </c>
      <c r="AE67" s="27" t="s">
        <v>50</v>
      </c>
      <c r="AF67" s="27">
        <v>6.1</v>
      </c>
      <c r="AG67" s="27" t="s">
        <v>59</v>
      </c>
      <c r="AH67" s="27" t="s">
        <v>60</v>
      </c>
      <c r="AI67" s="27"/>
      <c r="AJ67" s="27"/>
      <c r="AK67" s="26">
        <v>65</v>
      </c>
      <c r="AL67" s="26" t="s">
        <v>61</v>
      </c>
      <c r="AM67" s="26" t="s">
        <v>62</v>
      </c>
      <c r="AN67" s="26">
        <v>3.4</v>
      </c>
      <c r="AO67" s="26" t="s">
        <v>61</v>
      </c>
      <c r="AP67" s="26" t="s">
        <v>60</v>
      </c>
      <c r="AQ67" s="26"/>
      <c r="AR67" s="26"/>
      <c r="AS67" s="27">
        <v>167</v>
      </c>
      <c r="AT67" s="27" t="s">
        <v>63</v>
      </c>
      <c r="AU67" s="27" t="s">
        <v>62</v>
      </c>
      <c r="AV67" s="27">
        <v>3.7</v>
      </c>
      <c r="AW67" s="27" t="s">
        <v>63</v>
      </c>
      <c r="AX67" s="27" t="s">
        <v>60</v>
      </c>
      <c r="AY67" s="27"/>
      <c r="AZ67" s="27"/>
      <c r="BA67" s="26"/>
      <c r="BB67" s="26"/>
      <c r="BC67" s="26"/>
      <c r="BD67" s="26"/>
      <c r="BE67" s="26"/>
      <c r="BF67" s="26"/>
      <c r="BG67" s="26"/>
      <c r="BH67" s="26"/>
      <c r="BI67" s="6">
        <v>1.73</v>
      </c>
      <c r="BJ67" s="6" t="s">
        <v>74</v>
      </c>
      <c r="BK67" s="6" t="s">
        <v>62</v>
      </c>
      <c r="BL67" s="6">
        <v>0.06</v>
      </c>
      <c r="BM67" s="6" t="s">
        <v>74</v>
      </c>
      <c r="BN67" s="6" t="s">
        <v>60</v>
      </c>
      <c r="BQ67" s="26" t="s">
        <v>65</v>
      </c>
      <c r="BR67" s="78"/>
      <c r="BS67" s="2">
        <v>65</v>
      </c>
    </row>
    <row r="68" spans="1:71" ht="14.25" customHeight="1" x14ac:dyDescent="0.2">
      <c r="A68" s="106">
        <v>66</v>
      </c>
      <c r="B68" s="50" t="s">
        <v>46</v>
      </c>
      <c r="C68" s="133" t="s">
        <v>669</v>
      </c>
      <c r="D68" s="50" t="s">
        <v>75</v>
      </c>
      <c r="E68" s="19" t="s">
        <v>48</v>
      </c>
      <c r="F68" s="20" t="s">
        <v>49</v>
      </c>
      <c r="G68" s="32" t="s">
        <v>69</v>
      </c>
      <c r="H68" s="20" t="s">
        <v>51</v>
      </c>
      <c r="I68" s="20"/>
      <c r="J68" s="21">
        <v>10</v>
      </c>
      <c r="K68" s="22">
        <f t="shared" si="0"/>
        <v>9.1350709999999999</v>
      </c>
      <c r="L68" s="22" t="s">
        <v>52</v>
      </c>
      <c r="M68" s="21" t="s">
        <v>53</v>
      </c>
      <c r="N68" s="21">
        <v>0</v>
      </c>
      <c r="O68" s="21" t="s">
        <v>54</v>
      </c>
      <c r="P68" s="21" t="s">
        <v>497</v>
      </c>
      <c r="Q68" s="23" t="s">
        <v>55</v>
      </c>
      <c r="R68" s="23" t="s">
        <v>56</v>
      </c>
      <c r="S68" s="23"/>
      <c r="T68" s="24">
        <v>120</v>
      </c>
      <c r="U68" s="24"/>
      <c r="V68" s="25" t="s">
        <v>57</v>
      </c>
      <c r="W68" s="83">
        <v>10</v>
      </c>
      <c r="X68" s="129">
        <v>4</v>
      </c>
      <c r="Y68" s="81" t="s">
        <v>58</v>
      </c>
      <c r="Z68" s="90" t="s">
        <v>483</v>
      </c>
      <c r="AA68" s="26">
        <v>6</v>
      </c>
      <c r="AB68" s="26">
        <v>3</v>
      </c>
      <c r="AC68" s="27">
        <v>54</v>
      </c>
      <c r="AD68" s="27" t="s">
        <v>59</v>
      </c>
      <c r="AE68" s="27" t="s">
        <v>50</v>
      </c>
      <c r="AF68" s="27">
        <v>4.0999999999999996</v>
      </c>
      <c r="AG68" s="27" t="s">
        <v>59</v>
      </c>
      <c r="AH68" s="27" t="s">
        <v>60</v>
      </c>
      <c r="AI68" s="27"/>
      <c r="AJ68" s="27"/>
      <c r="AK68" s="26">
        <v>72</v>
      </c>
      <c r="AL68" s="26" t="s">
        <v>61</v>
      </c>
      <c r="AM68" s="26" t="s">
        <v>62</v>
      </c>
      <c r="AN68" s="26">
        <v>4.0999999999999996</v>
      </c>
      <c r="AO68" s="26" t="s">
        <v>61</v>
      </c>
      <c r="AP68" s="26" t="s">
        <v>60</v>
      </c>
      <c r="AQ68" s="26"/>
      <c r="AR68" s="26"/>
      <c r="AS68" s="27">
        <v>168</v>
      </c>
      <c r="AT68" s="27" t="s">
        <v>63</v>
      </c>
      <c r="AU68" s="27" t="s">
        <v>62</v>
      </c>
      <c r="AV68" s="27">
        <v>3.3</v>
      </c>
      <c r="AW68" s="27" t="s">
        <v>63</v>
      </c>
      <c r="AX68" s="27" t="s">
        <v>60</v>
      </c>
      <c r="AY68" s="27"/>
      <c r="AZ68" s="27"/>
      <c r="BA68" s="26"/>
      <c r="BB68" s="26"/>
      <c r="BC68" s="26"/>
      <c r="BD68" s="26"/>
      <c r="BE68" s="26"/>
      <c r="BF68" s="26"/>
      <c r="BG68" s="26"/>
      <c r="BH68" s="26"/>
      <c r="BI68" s="6">
        <v>1.82</v>
      </c>
      <c r="BJ68" s="6" t="s">
        <v>76</v>
      </c>
      <c r="BK68" s="6" t="s">
        <v>62</v>
      </c>
      <c r="BL68" s="6">
        <v>7.0000000000000007E-2</v>
      </c>
      <c r="BM68" s="6" t="s">
        <v>76</v>
      </c>
      <c r="BN68" s="6" t="s">
        <v>60</v>
      </c>
      <c r="BQ68" s="26" t="s">
        <v>65</v>
      </c>
      <c r="BR68" s="78"/>
      <c r="BS68" s="2">
        <v>66</v>
      </c>
    </row>
    <row r="69" spans="1:71" ht="14.25" customHeight="1" x14ac:dyDescent="0.2">
      <c r="A69" s="106">
        <v>67</v>
      </c>
      <c r="B69" s="50" t="s">
        <v>46</v>
      </c>
      <c r="C69" s="133" t="s">
        <v>669</v>
      </c>
      <c r="D69" s="50" t="s">
        <v>77</v>
      </c>
      <c r="E69" s="19" t="s">
        <v>48</v>
      </c>
      <c r="F69" s="20" t="s">
        <v>49</v>
      </c>
      <c r="G69" s="32" t="s">
        <v>69</v>
      </c>
      <c r="H69" s="20" t="s">
        <v>51</v>
      </c>
      <c r="I69" s="20"/>
      <c r="J69" s="21">
        <v>10</v>
      </c>
      <c r="K69" s="22">
        <f t="shared" si="0"/>
        <v>9.1350709999999999</v>
      </c>
      <c r="L69" s="22" t="s">
        <v>52</v>
      </c>
      <c r="M69" s="21" t="s">
        <v>53</v>
      </c>
      <c r="N69" s="21" t="s">
        <v>78</v>
      </c>
      <c r="O69" s="21" t="s">
        <v>54</v>
      </c>
      <c r="P69" s="21" t="s">
        <v>497</v>
      </c>
      <c r="Q69" s="23" t="s">
        <v>55</v>
      </c>
      <c r="R69" s="23" t="s">
        <v>56</v>
      </c>
      <c r="S69" s="23"/>
      <c r="T69" s="24">
        <v>120</v>
      </c>
      <c r="U69" s="24"/>
      <c r="V69" s="25" t="s">
        <v>57</v>
      </c>
      <c r="W69" s="83">
        <v>10</v>
      </c>
      <c r="X69" s="129">
        <v>4</v>
      </c>
      <c r="Y69" s="81" t="s">
        <v>58</v>
      </c>
      <c r="Z69" s="90" t="s">
        <v>483</v>
      </c>
      <c r="AA69" s="26">
        <v>12</v>
      </c>
      <c r="AB69" s="26">
        <v>6</v>
      </c>
      <c r="AC69" s="27">
        <v>34</v>
      </c>
      <c r="AD69" s="27" t="s">
        <v>59</v>
      </c>
      <c r="AE69" s="27" t="s">
        <v>50</v>
      </c>
      <c r="AF69" s="27">
        <v>2.6</v>
      </c>
      <c r="AG69" s="27" t="s">
        <v>59</v>
      </c>
      <c r="AH69" s="27" t="s">
        <v>60</v>
      </c>
      <c r="AI69" s="27"/>
      <c r="AJ69" s="27"/>
      <c r="AK69" s="26">
        <v>65</v>
      </c>
      <c r="AL69" s="26" t="s">
        <v>61</v>
      </c>
      <c r="AM69" s="26" t="s">
        <v>62</v>
      </c>
      <c r="AN69" s="26">
        <v>3.8</v>
      </c>
      <c r="AO69" s="26" t="s">
        <v>61</v>
      </c>
      <c r="AP69" s="26" t="s">
        <v>60</v>
      </c>
      <c r="AQ69" s="26"/>
      <c r="AR69" s="26"/>
      <c r="AS69" s="27">
        <v>174</v>
      </c>
      <c r="AT69" s="27" t="s">
        <v>63</v>
      </c>
      <c r="AU69" s="27" t="s">
        <v>62</v>
      </c>
      <c r="AV69" s="27">
        <v>2.9</v>
      </c>
      <c r="AW69" s="27" t="s">
        <v>63</v>
      </c>
      <c r="AX69" s="27" t="s">
        <v>60</v>
      </c>
      <c r="AY69" s="27"/>
      <c r="AZ69" s="27"/>
      <c r="BA69" s="26"/>
      <c r="BB69" s="26"/>
      <c r="BC69" s="26"/>
      <c r="BD69" s="26"/>
      <c r="BE69" s="26"/>
      <c r="BF69" s="26"/>
      <c r="BG69" s="26"/>
      <c r="BH69" s="26"/>
      <c r="BI69" s="6">
        <v>1.78</v>
      </c>
      <c r="BJ69" s="6" t="s">
        <v>64</v>
      </c>
      <c r="BK69" s="6" t="s">
        <v>62</v>
      </c>
      <c r="BL69" s="6">
        <v>0.06</v>
      </c>
      <c r="BM69" s="6" t="s">
        <v>64</v>
      </c>
      <c r="BN69" s="6" t="s">
        <v>60</v>
      </c>
      <c r="BQ69" s="26" t="s">
        <v>65</v>
      </c>
      <c r="BR69" s="78"/>
      <c r="BS69" s="2">
        <v>67</v>
      </c>
    </row>
    <row r="70" spans="1:71" ht="14.25" customHeight="1" x14ac:dyDescent="0.2">
      <c r="A70" s="106">
        <v>68</v>
      </c>
      <c r="B70" s="50" t="s">
        <v>46</v>
      </c>
      <c r="C70" s="133" t="s">
        <v>669</v>
      </c>
      <c r="D70" s="50" t="s">
        <v>79</v>
      </c>
      <c r="E70" s="19" t="s">
        <v>48</v>
      </c>
      <c r="F70" s="20" t="s">
        <v>49</v>
      </c>
      <c r="G70" s="32" t="s">
        <v>69</v>
      </c>
      <c r="H70" s="20" t="s">
        <v>51</v>
      </c>
      <c r="I70" s="20"/>
      <c r="J70" s="21">
        <v>10</v>
      </c>
      <c r="K70" s="22">
        <f t="shared" si="0"/>
        <v>9.1350709999999999</v>
      </c>
      <c r="L70" s="22" t="s">
        <v>52</v>
      </c>
      <c r="M70" s="21" t="s">
        <v>53</v>
      </c>
      <c r="N70" s="21" t="s">
        <v>78</v>
      </c>
      <c r="O70" s="21" t="s">
        <v>54</v>
      </c>
      <c r="P70" s="21" t="s">
        <v>497</v>
      </c>
      <c r="Q70" s="23" t="s">
        <v>55</v>
      </c>
      <c r="R70" s="23" t="s">
        <v>56</v>
      </c>
      <c r="S70" s="23"/>
      <c r="T70" s="24">
        <v>120</v>
      </c>
      <c r="U70" s="24"/>
      <c r="V70" s="25" t="s">
        <v>57</v>
      </c>
      <c r="W70" s="83">
        <v>10</v>
      </c>
      <c r="X70" s="129">
        <v>4</v>
      </c>
      <c r="Y70" s="81" t="s">
        <v>58</v>
      </c>
      <c r="Z70" s="90" t="s">
        <v>483</v>
      </c>
      <c r="AA70" s="26">
        <v>6</v>
      </c>
      <c r="AB70" s="26">
        <v>4</v>
      </c>
      <c r="AC70" s="27">
        <v>52</v>
      </c>
      <c r="AD70" s="27" t="s">
        <v>59</v>
      </c>
      <c r="AE70" s="27" t="s">
        <v>50</v>
      </c>
      <c r="AF70" s="27">
        <v>4.5</v>
      </c>
      <c r="AG70" s="27" t="s">
        <v>59</v>
      </c>
      <c r="AH70" s="27" t="s">
        <v>60</v>
      </c>
      <c r="AI70" s="27"/>
      <c r="AJ70" s="27"/>
      <c r="AK70" s="26">
        <v>66</v>
      </c>
      <c r="AL70" s="26" t="s">
        <v>61</v>
      </c>
      <c r="AM70" s="26" t="s">
        <v>62</v>
      </c>
      <c r="AN70" s="26">
        <v>4.9000000000000004</v>
      </c>
      <c r="AO70" s="26" t="s">
        <v>61</v>
      </c>
      <c r="AP70" s="26" t="s">
        <v>60</v>
      </c>
      <c r="AQ70" s="26"/>
      <c r="AR70" s="26"/>
      <c r="AS70" s="27">
        <v>161</v>
      </c>
      <c r="AT70" s="27" t="s">
        <v>63</v>
      </c>
      <c r="AU70" s="27" t="s">
        <v>62</v>
      </c>
      <c r="AV70" s="27">
        <v>1.6</v>
      </c>
      <c r="AW70" s="27" t="s">
        <v>63</v>
      </c>
      <c r="AX70" s="27" t="s">
        <v>60</v>
      </c>
      <c r="AY70" s="27"/>
      <c r="AZ70" s="27"/>
      <c r="BA70" s="26"/>
      <c r="BB70" s="26"/>
      <c r="BC70" s="26"/>
      <c r="BD70" s="26"/>
      <c r="BE70" s="26"/>
      <c r="BF70" s="26"/>
      <c r="BG70" s="26"/>
      <c r="BH70" s="26"/>
      <c r="BI70" s="6">
        <v>1.69</v>
      </c>
      <c r="BJ70" s="6" t="s">
        <v>67</v>
      </c>
      <c r="BK70" s="6" t="s">
        <v>62</v>
      </c>
      <c r="BL70" s="6">
        <v>0.05</v>
      </c>
      <c r="BM70" s="6" t="s">
        <v>67</v>
      </c>
      <c r="BN70" s="6" t="s">
        <v>60</v>
      </c>
      <c r="BQ70" s="26" t="s">
        <v>65</v>
      </c>
      <c r="BR70" s="78"/>
      <c r="BS70" s="2">
        <v>68</v>
      </c>
    </row>
    <row r="71" spans="1:71" ht="14.25" customHeight="1" x14ac:dyDescent="0.2">
      <c r="A71" s="106">
        <v>69</v>
      </c>
      <c r="B71" s="50" t="s">
        <v>46</v>
      </c>
      <c r="C71" s="133" t="s">
        <v>669</v>
      </c>
      <c r="D71" s="50" t="s">
        <v>80</v>
      </c>
      <c r="E71" s="19" t="s">
        <v>48</v>
      </c>
      <c r="F71" s="20" t="s">
        <v>49</v>
      </c>
      <c r="G71" s="32" t="s">
        <v>69</v>
      </c>
      <c r="H71" s="20" t="s">
        <v>51</v>
      </c>
      <c r="I71" s="20"/>
      <c r="J71" s="21">
        <v>10</v>
      </c>
      <c r="K71" s="22">
        <f t="shared" si="0"/>
        <v>9.1350709999999999</v>
      </c>
      <c r="L71" s="22" t="s">
        <v>52</v>
      </c>
      <c r="M71" s="21" t="s">
        <v>53</v>
      </c>
      <c r="N71" s="21" t="s">
        <v>78</v>
      </c>
      <c r="O71" s="21" t="s">
        <v>54</v>
      </c>
      <c r="P71" s="21" t="s">
        <v>497</v>
      </c>
      <c r="Q71" s="23" t="s">
        <v>55</v>
      </c>
      <c r="R71" s="23" t="s">
        <v>56</v>
      </c>
      <c r="S71" s="23"/>
      <c r="T71" s="24">
        <v>120</v>
      </c>
      <c r="U71" s="24"/>
      <c r="V71" s="25" t="s">
        <v>57</v>
      </c>
      <c r="W71" s="83">
        <v>10</v>
      </c>
      <c r="X71" s="129">
        <v>4</v>
      </c>
      <c r="Y71" s="81" t="s">
        <v>58</v>
      </c>
      <c r="Z71" s="90" t="s">
        <v>483</v>
      </c>
      <c r="AA71" s="26">
        <v>5</v>
      </c>
      <c r="AB71" s="26">
        <v>2</v>
      </c>
      <c r="AC71" s="27">
        <v>59</v>
      </c>
      <c r="AD71" s="27" t="s">
        <v>59</v>
      </c>
      <c r="AE71" s="27" t="s">
        <v>50</v>
      </c>
      <c r="AF71" s="27">
        <v>2.7</v>
      </c>
      <c r="AG71" s="27" t="s">
        <v>59</v>
      </c>
      <c r="AH71" s="27" t="s">
        <v>60</v>
      </c>
      <c r="AI71" s="27"/>
      <c r="AJ71" s="27"/>
      <c r="AK71" s="26">
        <v>67</v>
      </c>
      <c r="AL71" s="26" t="s">
        <v>61</v>
      </c>
      <c r="AM71" s="26" t="s">
        <v>62</v>
      </c>
      <c r="AN71" s="26">
        <v>4.5</v>
      </c>
      <c r="AO71" s="26" t="s">
        <v>61</v>
      </c>
      <c r="AP71" s="26" t="s">
        <v>60</v>
      </c>
      <c r="AQ71" s="26"/>
      <c r="AR71" s="26"/>
      <c r="AS71" s="27">
        <v>164</v>
      </c>
      <c r="AT71" s="27" t="s">
        <v>63</v>
      </c>
      <c r="AU71" s="27" t="s">
        <v>62</v>
      </c>
      <c r="AV71" s="27">
        <v>1.8</v>
      </c>
      <c r="AW71" s="27" t="s">
        <v>63</v>
      </c>
      <c r="AX71" s="27" t="s">
        <v>60</v>
      </c>
      <c r="AY71" s="27"/>
      <c r="AZ71" s="27"/>
      <c r="BA71" s="26"/>
      <c r="BB71" s="26"/>
      <c r="BC71" s="26"/>
      <c r="BD71" s="26"/>
      <c r="BE71" s="26"/>
      <c r="BF71" s="26"/>
      <c r="BG71" s="26"/>
      <c r="BH71" s="26"/>
      <c r="BI71" s="6">
        <v>1.73</v>
      </c>
      <c r="BJ71" s="6" t="s">
        <v>70</v>
      </c>
      <c r="BK71" s="6" t="s">
        <v>62</v>
      </c>
      <c r="BL71" s="6">
        <v>0.06</v>
      </c>
      <c r="BM71" s="6" t="s">
        <v>70</v>
      </c>
      <c r="BN71" s="6" t="s">
        <v>60</v>
      </c>
      <c r="BQ71" s="26" t="s">
        <v>65</v>
      </c>
      <c r="BR71" s="78"/>
      <c r="BS71" s="2">
        <v>69</v>
      </c>
    </row>
    <row r="72" spans="1:71" ht="14.25" customHeight="1" x14ac:dyDescent="0.2">
      <c r="A72" s="106">
        <v>70</v>
      </c>
      <c r="B72" s="50" t="s">
        <v>46</v>
      </c>
      <c r="C72" s="133" t="s">
        <v>669</v>
      </c>
      <c r="D72" s="50" t="s">
        <v>81</v>
      </c>
      <c r="E72" s="19" t="s">
        <v>48</v>
      </c>
      <c r="F72" s="20" t="s">
        <v>49</v>
      </c>
      <c r="G72" s="32" t="s">
        <v>69</v>
      </c>
      <c r="H72" s="20" t="s">
        <v>51</v>
      </c>
      <c r="I72" s="20"/>
      <c r="J72" s="21">
        <v>10</v>
      </c>
      <c r="K72" s="22">
        <f t="shared" si="0"/>
        <v>9.1350709999999999</v>
      </c>
      <c r="L72" s="22" t="s">
        <v>52</v>
      </c>
      <c r="M72" s="21" t="s">
        <v>53</v>
      </c>
      <c r="N72" s="21" t="s">
        <v>78</v>
      </c>
      <c r="O72" s="21" t="s">
        <v>54</v>
      </c>
      <c r="P72" s="21" t="s">
        <v>497</v>
      </c>
      <c r="Q72" s="23" t="s">
        <v>55</v>
      </c>
      <c r="R72" s="23" t="s">
        <v>56</v>
      </c>
      <c r="S72" s="23"/>
      <c r="T72" s="24">
        <v>120</v>
      </c>
      <c r="U72" s="24"/>
      <c r="V72" s="25" t="s">
        <v>57</v>
      </c>
      <c r="W72" s="83">
        <v>10</v>
      </c>
      <c r="X72" s="129">
        <v>4</v>
      </c>
      <c r="Y72" s="81" t="s">
        <v>58</v>
      </c>
      <c r="Z72" s="90" t="s">
        <v>483</v>
      </c>
      <c r="AA72" s="26">
        <v>6</v>
      </c>
      <c r="AB72" s="26">
        <v>0</v>
      </c>
      <c r="AC72" s="27">
        <v>47</v>
      </c>
      <c r="AD72" s="27" t="s">
        <v>59</v>
      </c>
      <c r="AE72" s="27" t="s">
        <v>50</v>
      </c>
      <c r="AF72" s="27">
        <v>6.1</v>
      </c>
      <c r="AG72" s="27" t="s">
        <v>59</v>
      </c>
      <c r="AH72" s="27" t="s">
        <v>60</v>
      </c>
      <c r="AI72" s="27"/>
      <c r="AJ72" s="27"/>
      <c r="AK72" s="26">
        <v>66</v>
      </c>
      <c r="AL72" s="26" t="s">
        <v>61</v>
      </c>
      <c r="AM72" s="26" t="s">
        <v>62</v>
      </c>
      <c r="AN72" s="26">
        <v>4.5</v>
      </c>
      <c r="AO72" s="26" t="s">
        <v>61</v>
      </c>
      <c r="AP72" s="26" t="s">
        <v>60</v>
      </c>
      <c r="AQ72" s="26"/>
      <c r="AR72" s="26"/>
      <c r="AS72" s="27">
        <v>171</v>
      </c>
      <c r="AT72" s="27" t="s">
        <v>63</v>
      </c>
      <c r="AU72" s="27" t="s">
        <v>62</v>
      </c>
      <c r="AV72" s="27">
        <v>2.4</v>
      </c>
      <c r="AW72" s="27" t="s">
        <v>63</v>
      </c>
      <c r="AX72" s="27" t="s">
        <v>60</v>
      </c>
      <c r="AY72" s="27"/>
      <c r="AZ72" s="27"/>
      <c r="BA72" s="26"/>
      <c r="BB72" s="26"/>
      <c r="BC72" s="26"/>
      <c r="BD72" s="26"/>
      <c r="BE72" s="26"/>
      <c r="BF72" s="26"/>
      <c r="BG72" s="26"/>
      <c r="BH72" s="26"/>
      <c r="BI72" s="6">
        <v>1.76</v>
      </c>
      <c r="BJ72" s="6" t="s">
        <v>72</v>
      </c>
      <c r="BK72" s="6" t="s">
        <v>62</v>
      </c>
      <c r="BL72" s="6">
        <v>0.06</v>
      </c>
      <c r="BM72" s="6" t="s">
        <v>72</v>
      </c>
      <c r="BN72" s="6" t="s">
        <v>60</v>
      </c>
      <c r="BQ72" s="26" t="s">
        <v>65</v>
      </c>
      <c r="BR72" s="78"/>
      <c r="BS72" s="2">
        <v>70</v>
      </c>
    </row>
    <row r="73" spans="1:71" ht="14.25" customHeight="1" x14ac:dyDescent="0.2">
      <c r="A73" s="106">
        <v>71</v>
      </c>
      <c r="B73" s="50" t="s">
        <v>46</v>
      </c>
      <c r="C73" s="133" t="s">
        <v>669</v>
      </c>
      <c r="D73" s="50" t="s">
        <v>82</v>
      </c>
      <c r="E73" s="19" t="s">
        <v>48</v>
      </c>
      <c r="F73" s="20" t="s">
        <v>49</v>
      </c>
      <c r="G73" s="32" t="s">
        <v>69</v>
      </c>
      <c r="H73" s="20" t="s">
        <v>51</v>
      </c>
      <c r="I73" s="20"/>
      <c r="J73" s="21">
        <v>10</v>
      </c>
      <c r="K73" s="22">
        <f t="shared" si="0"/>
        <v>9.1350709999999999</v>
      </c>
      <c r="L73" s="22" t="s">
        <v>52</v>
      </c>
      <c r="M73" s="21" t="s">
        <v>53</v>
      </c>
      <c r="N73" s="21" t="s">
        <v>78</v>
      </c>
      <c r="O73" s="21" t="s">
        <v>54</v>
      </c>
      <c r="P73" s="21" t="s">
        <v>497</v>
      </c>
      <c r="Q73" s="23" t="s">
        <v>55</v>
      </c>
      <c r="R73" s="23" t="s">
        <v>56</v>
      </c>
      <c r="S73" s="23"/>
      <c r="T73" s="24">
        <v>120</v>
      </c>
      <c r="U73" s="24"/>
      <c r="V73" s="25" t="s">
        <v>57</v>
      </c>
      <c r="W73" s="83">
        <v>10</v>
      </c>
      <c r="X73" s="129">
        <v>4</v>
      </c>
      <c r="Y73" s="81" t="s">
        <v>58</v>
      </c>
      <c r="Z73" s="90" t="s">
        <v>483</v>
      </c>
      <c r="AA73" s="26">
        <v>6</v>
      </c>
      <c r="AB73" s="26">
        <v>2</v>
      </c>
      <c r="AC73" s="27">
        <v>53</v>
      </c>
      <c r="AD73" s="27" t="s">
        <v>59</v>
      </c>
      <c r="AE73" s="27" t="s">
        <v>50</v>
      </c>
      <c r="AF73" s="27">
        <v>6.1</v>
      </c>
      <c r="AG73" s="27" t="s">
        <v>59</v>
      </c>
      <c r="AH73" s="27" t="s">
        <v>60</v>
      </c>
      <c r="AI73" s="27"/>
      <c r="AJ73" s="27"/>
      <c r="AK73" s="26">
        <v>65</v>
      </c>
      <c r="AL73" s="26" t="s">
        <v>61</v>
      </c>
      <c r="AM73" s="26" t="s">
        <v>62</v>
      </c>
      <c r="AN73" s="26">
        <v>3.4</v>
      </c>
      <c r="AO73" s="26" t="s">
        <v>61</v>
      </c>
      <c r="AP73" s="26" t="s">
        <v>60</v>
      </c>
      <c r="AQ73" s="26"/>
      <c r="AR73" s="26"/>
      <c r="AS73" s="27">
        <v>167</v>
      </c>
      <c r="AT73" s="27" t="s">
        <v>63</v>
      </c>
      <c r="AU73" s="27" t="s">
        <v>62</v>
      </c>
      <c r="AV73" s="27">
        <v>3.7</v>
      </c>
      <c r="AW73" s="27" t="s">
        <v>63</v>
      </c>
      <c r="AX73" s="27" t="s">
        <v>60</v>
      </c>
      <c r="AY73" s="27"/>
      <c r="AZ73" s="27"/>
      <c r="BA73" s="26"/>
      <c r="BB73" s="26"/>
      <c r="BC73" s="26"/>
      <c r="BD73" s="26"/>
      <c r="BE73" s="26"/>
      <c r="BF73" s="26"/>
      <c r="BG73" s="26"/>
      <c r="BH73" s="26"/>
      <c r="BI73" s="6">
        <v>1.73</v>
      </c>
      <c r="BJ73" s="6" t="s">
        <v>74</v>
      </c>
      <c r="BK73" s="6" t="s">
        <v>62</v>
      </c>
      <c r="BL73" s="6">
        <v>0.06</v>
      </c>
      <c r="BM73" s="6" t="s">
        <v>74</v>
      </c>
      <c r="BN73" s="6" t="s">
        <v>60</v>
      </c>
      <c r="BQ73" s="26" t="s">
        <v>65</v>
      </c>
      <c r="BR73" s="78"/>
      <c r="BS73" s="2">
        <v>71</v>
      </c>
    </row>
    <row r="74" spans="1:71" ht="14.25" customHeight="1" x14ac:dyDescent="0.2">
      <c r="A74" s="106">
        <v>72</v>
      </c>
      <c r="B74" s="50" t="s">
        <v>46</v>
      </c>
      <c r="C74" s="133" t="s">
        <v>669</v>
      </c>
      <c r="D74" s="50" t="s">
        <v>83</v>
      </c>
      <c r="E74" s="19" t="s">
        <v>48</v>
      </c>
      <c r="F74" s="20" t="s">
        <v>49</v>
      </c>
      <c r="G74" s="32" t="s">
        <v>69</v>
      </c>
      <c r="H74" s="20" t="s">
        <v>51</v>
      </c>
      <c r="I74" s="20"/>
      <c r="J74" s="21">
        <v>10</v>
      </c>
      <c r="K74" s="22">
        <f t="shared" si="0"/>
        <v>9.1350709999999999</v>
      </c>
      <c r="L74" s="22" t="s">
        <v>52</v>
      </c>
      <c r="M74" s="21" t="s">
        <v>53</v>
      </c>
      <c r="N74" s="21" t="s">
        <v>78</v>
      </c>
      <c r="O74" s="21" t="s">
        <v>54</v>
      </c>
      <c r="P74" s="21" t="s">
        <v>497</v>
      </c>
      <c r="Q74" s="23" t="s">
        <v>55</v>
      </c>
      <c r="R74" s="23" t="s">
        <v>56</v>
      </c>
      <c r="S74" s="23"/>
      <c r="T74" s="24">
        <v>120</v>
      </c>
      <c r="U74" s="24"/>
      <c r="V74" s="25" t="s">
        <v>57</v>
      </c>
      <c r="W74" s="83">
        <v>10</v>
      </c>
      <c r="X74" s="129">
        <v>4</v>
      </c>
      <c r="Y74" s="81" t="s">
        <v>58</v>
      </c>
      <c r="Z74" s="90" t="s">
        <v>483</v>
      </c>
      <c r="AA74" s="26">
        <v>6</v>
      </c>
      <c r="AB74" s="26">
        <v>3</v>
      </c>
      <c r="AC74" s="27">
        <v>54</v>
      </c>
      <c r="AD74" s="27" t="s">
        <v>59</v>
      </c>
      <c r="AE74" s="27" t="s">
        <v>50</v>
      </c>
      <c r="AF74" s="27">
        <v>4.0999999999999996</v>
      </c>
      <c r="AG74" s="27" t="s">
        <v>59</v>
      </c>
      <c r="AH74" s="27" t="s">
        <v>60</v>
      </c>
      <c r="AI74" s="27"/>
      <c r="AJ74" s="27"/>
      <c r="AK74" s="26">
        <v>72</v>
      </c>
      <c r="AL74" s="26" t="s">
        <v>61</v>
      </c>
      <c r="AM74" s="26" t="s">
        <v>62</v>
      </c>
      <c r="AN74" s="26">
        <v>4.0999999999999996</v>
      </c>
      <c r="AO74" s="26" t="s">
        <v>61</v>
      </c>
      <c r="AP74" s="26" t="s">
        <v>60</v>
      </c>
      <c r="AQ74" s="26"/>
      <c r="AR74" s="26"/>
      <c r="AS74" s="27">
        <v>168</v>
      </c>
      <c r="AT74" s="27" t="s">
        <v>63</v>
      </c>
      <c r="AU74" s="27" t="s">
        <v>62</v>
      </c>
      <c r="AV74" s="27">
        <v>3.3</v>
      </c>
      <c r="AW74" s="27" t="s">
        <v>63</v>
      </c>
      <c r="AX74" s="27" t="s">
        <v>60</v>
      </c>
      <c r="AY74" s="27"/>
      <c r="AZ74" s="27"/>
      <c r="BA74" s="26"/>
      <c r="BB74" s="26"/>
      <c r="BC74" s="26"/>
      <c r="BD74" s="26"/>
      <c r="BE74" s="26"/>
      <c r="BF74" s="26"/>
      <c r="BG74" s="26"/>
      <c r="BH74" s="26"/>
      <c r="BI74" s="6">
        <v>1.82</v>
      </c>
      <c r="BJ74" s="6" t="s">
        <v>76</v>
      </c>
      <c r="BK74" s="6" t="s">
        <v>62</v>
      </c>
      <c r="BL74" s="6">
        <v>7.0000000000000007E-2</v>
      </c>
      <c r="BM74" s="6" t="s">
        <v>76</v>
      </c>
      <c r="BN74" s="6" t="s">
        <v>60</v>
      </c>
      <c r="BQ74" s="26" t="s">
        <v>65</v>
      </c>
      <c r="BR74" s="78"/>
      <c r="BS74" s="2">
        <v>72</v>
      </c>
    </row>
    <row r="75" spans="1:71" ht="14.25" customHeight="1" x14ac:dyDescent="0.2">
      <c r="A75" s="106">
        <v>73</v>
      </c>
      <c r="B75" s="50" t="s">
        <v>46</v>
      </c>
      <c r="C75" s="133" t="s">
        <v>669</v>
      </c>
      <c r="D75" s="50" t="s">
        <v>84</v>
      </c>
      <c r="E75" s="19" t="s">
        <v>48</v>
      </c>
      <c r="F75" s="20" t="s">
        <v>49</v>
      </c>
      <c r="G75" s="32" t="s">
        <v>69</v>
      </c>
      <c r="H75" s="20" t="s">
        <v>51</v>
      </c>
      <c r="I75" s="20"/>
      <c r="J75" s="21">
        <v>10</v>
      </c>
      <c r="K75" s="22">
        <f t="shared" si="0"/>
        <v>9.1350709999999999</v>
      </c>
      <c r="L75" s="22" t="s">
        <v>52</v>
      </c>
      <c r="M75" s="21" t="s">
        <v>53</v>
      </c>
      <c r="N75" s="21" t="s">
        <v>78</v>
      </c>
      <c r="O75" s="21" t="s">
        <v>54</v>
      </c>
      <c r="P75" s="21" t="s">
        <v>497</v>
      </c>
      <c r="Q75" s="23" t="s">
        <v>55</v>
      </c>
      <c r="R75" s="23" t="s">
        <v>56</v>
      </c>
      <c r="S75" s="23"/>
      <c r="T75" s="24">
        <v>120</v>
      </c>
      <c r="U75" s="24"/>
      <c r="V75" s="25" t="s">
        <v>57</v>
      </c>
      <c r="W75" s="83">
        <v>10</v>
      </c>
      <c r="X75" s="129">
        <v>4</v>
      </c>
      <c r="Y75" s="81" t="s">
        <v>58</v>
      </c>
      <c r="Z75" s="90" t="s">
        <v>483</v>
      </c>
      <c r="AA75" s="26">
        <v>12</v>
      </c>
      <c r="AB75" s="26">
        <v>6</v>
      </c>
      <c r="AC75" s="27">
        <v>34</v>
      </c>
      <c r="AD75" s="27" t="s">
        <v>59</v>
      </c>
      <c r="AE75" s="27" t="s">
        <v>50</v>
      </c>
      <c r="AF75" s="27">
        <v>2.6</v>
      </c>
      <c r="AG75" s="27" t="s">
        <v>59</v>
      </c>
      <c r="AH75" s="27" t="s">
        <v>60</v>
      </c>
      <c r="AI75" s="27"/>
      <c r="AJ75" s="27"/>
      <c r="AK75" s="26">
        <v>65</v>
      </c>
      <c r="AL75" s="26" t="s">
        <v>61</v>
      </c>
      <c r="AM75" s="26" t="s">
        <v>62</v>
      </c>
      <c r="AN75" s="26">
        <v>3.8</v>
      </c>
      <c r="AO75" s="26" t="s">
        <v>61</v>
      </c>
      <c r="AP75" s="26" t="s">
        <v>60</v>
      </c>
      <c r="AQ75" s="26"/>
      <c r="AR75" s="26"/>
      <c r="AS75" s="27">
        <v>174</v>
      </c>
      <c r="AT75" s="27" t="s">
        <v>63</v>
      </c>
      <c r="AU75" s="27" t="s">
        <v>62</v>
      </c>
      <c r="AV75" s="27">
        <v>2.9</v>
      </c>
      <c r="AW75" s="27" t="s">
        <v>63</v>
      </c>
      <c r="AX75" s="27" t="s">
        <v>60</v>
      </c>
      <c r="AY75" s="27"/>
      <c r="AZ75" s="27"/>
      <c r="BA75" s="26"/>
      <c r="BB75" s="26"/>
      <c r="BC75" s="26"/>
      <c r="BD75" s="26"/>
      <c r="BE75" s="26"/>
      <c r="BF75" s="26"/>
      <c r="BG75" s="26"/>
      <c r="BH75" s="26"/>
      <c r="BI75" s="6">
        <v>1.78</v>
      </c>
      <c r="BJ75" s="6" t="s">
        <v>64</v>
      </c>
      <c r="BK75" s="6" t="s">
        <v>62</v>
      </c>
      <c r="BL75" s="6">
        <v>0.06</v>
      </c>
      <c r="BM75" s="6" t="s">
        <v>64</v>
      </c>
      <c r="BN75" s="6" t="s">
        <v>60</v>
      </c>
      <c r="BQ75" s="26" t="s">
        <v>65</v>
      </c>
      <c r="BR75" s="78"/>
      <c r="BS75" s="2">
        <v>73</v>
      </c>
    </row>
    <row r="76" spans="1:71" ht="14.25" customHeight="1" x14ac:dyDescent="0.2">
      <c r="A76" s="106">
        <v>74</v>
      </c>
      <c r="B76" s="50" t="s">
        <v>46</v>
      </c>
      <c r="C76" s="133" t="s">
        <v>669</v>
      </c>
      <c r="D76" s="50" t="s">
        <v>85</v>
      </c>
      <c r="E76" s="19" t="s">
        <v>48</v>
      </c>
      <c r="F76" s="20" t="s">
        <v>49</v>
      </c>
      <c r="G76" s="32" t="s">
        <v>69</v>
      </c>
      <c r="H76" s="20" t="s">
        <v>51</v>
      </c>
      <c r="I76" s="20"/>
      <c r="J76" s="21">
        <v>10</v>
      </c>
      <c r="K76" s="22">
        <f t="shared" si="0"/>
        <v>9.1350709999999999</v>
      </c>
      <c r="L76" s="22" t="s">
        <v>52</v>
      </c>
      <c r="M76" s="21" t="s">
        <v>53</v>
      </c>
      <c r="N76" s="21" t="s">
        <v>86</v>
      </c>
      <c r="O76" s="21" t="s">
        <v>54</v>
      </c>
      <c r="P76" s="21" t="s">
        <v>497</v>
      </c>
      <c r="Q76" s="23" t="s">
        <v>55</v>
      </c>
      <c r="R76" s="23" t="s">
        <v>56</v>
      </c>
      <c r="S76" s="23"/>
      <c r="T76" s="24">
        <v>120</v>
      </c>
      <c r="U76" s="24"/>
      <c r="V76" s="25" t="s">
        <v>57</v>
      </c>
      <c r="W76" s="83">
        <v>10</v>
      </c>
      <c r="X76" s="129">
        <v>4</v>
      </c>
      <c r="Y76" s="81" t="s">
        <v>58</v>
      </c>
      <c r="Z76" s="90" t="s">
        <v>483</v>
      </c>
      <c r="AA76" s="26">
        <v>6</v>
      </c>
      <c r="AB76" s="26">
        <v>4</v>
      </c>
      <c r="AC76" s="27">
        <v>52</v>
      </c>
      <c r="AD76" s="27" t="s">
        <v>59</v>
      </c>
      <c r="AE76" s="27" t="s">
        <v>50</v>
      </c>
      <c r="AF76" s="27">
        <v>4.5</v>
      </c>
      <c r="AG76" s="27" t="s">
        <v>59</v>
      </c>
      <c r="AH76" s="27" t="s">
        <v>60</v>
      </c>
      <c r="AI76" s="27"/>
      <c r="AJ76" s="27"/>
      <c r="AK76" s="26">
        <v>66</v>
      </c>
      <c r="AL76" s="26" t="s">
        <v>61</v>
      </c>
      <c r="AM76" s="26" t="s">
        <v>62</v>
      </c>
      <c r="AN76" s="26">
        <v>4.9000000000000004</v>
      </c>
      <c r="AO76" s="26" t="s">
        <v>61</v>
      </c>
      <c r="AP76" s="26" t="s">
        <v>60</v>
      </c>
      <c r="AQ76" s="26"/>
      <c r="AR76" s="26"/>
      <c r="AS76" s="27">
        <v>161</v>
      </c>
      <c r="AT76" s="27" t="s">
        <v>63</v>
      </c>
      <c r="AU76" s="27" t="s">
        <v>62</v>
      </c>
      <c r="AV76" s="27">
        <v>1.6</v>
      </c>
      <c r="AW76" s="27" t="s">
        <v>63</v>
      </c>
      <c r="AX76" s="27" t="s">
        <v>60</v>
      </c>
      <c r="AY76" s="27"/>
      <c r="AZ76" s="27"/>
      <c r="BA76" s="26"/>
      <c r="BB76" s="26"/>
      <c r="BC76" s="26"/>
      <c r="BD76" s="26"/>
      <c r="BE76" s="26"/>
      <c r="BF76" s="26"/>
      <c r="BG76" s="26"/>
      <c r="BH76" s="26"/>
      <c r="BI76" s="6">
        <v>1.69</v>
      </c>
      <c r="BJ76" s="6" t="s">
        <v>67</v>
      </c>
      <c r="BK76" s="6" t="s">
        <v>62</v>
      </c>
      <c r="BL76" s="6">
        <v>0.05</v>
      </c>
      <c r="BM76" s="6" t="s">
        <v>67</v>
      </c>
      <c r="BN76" s="6" t="s">
        <v>60</v>
      </c>
      <c r="BQ76" s="26" t="s">
        <v>65</v>
      </c>
      <c r="BR76" s="78"/>
      <c r="BS76" s="2">
        <v>74</v>
      </c>
    </row>
    <row r="77" spans="1:71" ht="14.25" customHeight="1" x14ac:dyDescent="0.2">
      <c r="A77" s="106">
        <v>75</v>
      </c>
      <c r="B77" s="50" t="s">
        <v>46</v>
      </c>
      <c r="C77" s="133" t="s">
        <v>669</v>
      </c>
      <c r="D77" s="50" t="s">
        <v>87</v>
      </c>
      <c r="E77" s="19" t="s">
        <v>48</v>
      </c>
      <c r="F77" s="20" t="s">
        <v>49</v>
      </c>
      <c r="G77" s="32" t="s">
        <v>69</v>
      </c>
      <c r="H77" s="20" t="s">
        <v>51</v>
      </c>
      <c r="I77" s="20"/>
      <c r="J77" s="21">
        <v>10</v>
      </c>
      <c r="K77" s="22">
        <f t="shared" si="0"/>
        <v>9.1350709999999999</v>
      </c>
      <c r="L77" s="22" t="s">
        <v>52</v>
      </c>
      <c r="M77" s="21" t="s">
        <v>53</v>
      </c>
      <c r="N77" s="21" t="s">
        <v>86</v>
      </c>
      <c r="O77" s="21" t="s">
        <v>54</v>
      </c>
      <c r="P77" s="21" t="s">
        <v>497</v>
      </c>
      <c r="Q77" s="23" t="s">
        <v>55</v>
      </c>
      <c r="R77" s="23" t="s">
        <v>56</v>
      </c>
      <c r="S77" s="23"/>
      <c r="T77" s="24">
        <v>120</v>
      </c>
      <c r="U77" s="24"/>
      <c r="V77" s="25" t="s">
        <v>57</v>
      </c>
      <c r="W77" s="83">
        <v>10</v>
      </c>
      <c r="X77" s="129">
        <v>4</v>
      </c>
      <c r="Y77" s="81" t="s">
        <v>58</v>
      </c>
      <c r="Z77" s="90" t="s">
        <v>483</v>
      </c>
      <c r="AA77" s="26">
        <v>5</v>
      </c>
      <c r="AB77" s="26">
        <v>2</v>
      </c>
      <c r="AC77" s="27">
        <v>59</v>
      </c>
      <c r="AD77" s="27" t="s">
        <v>59</v>
      </c>
      <c r="AE77" s="27" t="s">
        <v>50</v>
      </c>
      <c r="AF77" s="27">
        <v>2.7</v>
      </c>
      <c r="AG77" s="27" t="s">
        <v>59</v>
      </c>
      <c r="AH77" s="27" t="s">
        <v>60</v>
      </c>
      <c r="AI77" s="27"/>
      <c r="AJ77" s="27"/>
      <c r="AK77" s="26">
        <v>67</v>
      </c>
      <c r="AL77" s="26" t="s">
        <v>61</v>
      </c>
      <c r="AM77" s="26" t="s">
        <v>62</v>
      </c>
      <c r="AN77" s="26">
        <v>4.5</v>
      </c>
      <c r="AO77" s="26" t="s">
        <v>61</v>
      </c>
      <c r="AP77" s="26" t="s">
        <v>60</v>
      </c>
      <c r="AQ77" s="26"/>
      <c r="AR77" s="26"/>
      <c r="AS77" s="27">
        <v>164</v>
      </c>
      <c r="AT77" s="27" t="s">
        <v>63</v>
      </c>
      <c r="AU77" s="27" t="s">
        <v>62</v>
      </c>
      <c r="AV77" s="27">
        <v>1.8</v>
      </c>
      <c r="AW77" s="27" t="s">
        <v>63</v>
      </c>
      <c r="AX77" s="27" t="s">
        <v>60</v>
      </c>
      <c r="AY77" s="27"/>
      <c r="AZ77" s="27"/>
      <c r="BA77" s="26"/>
      <c r="BB77" s="26"/>
      <c r="BC77" s="26"/>
      <c r="BD77" s="26"/>
      <c r="BE77" s="26"/>
      <c r="BF77" s="26"/>
      <c r="BG77" s="26"/>
      <c r="BH77" s="26"/>
      <c r="BI77" s="6">
        <v>1.73</v>
      </c>
      <c r="BJ77" s="6" t="s">
        <v>70</v>
      </c>
      <c r="BK77" s="6" t="s">
        <v>62</v>
      </c>
      <c r="BL77" s="6">
        <v>0.06</v>
      </c>
      <c r="BM77" s="6" t="s">
        <v>70</v>
      </c>
      <c r="BN77" s="6" t="s">
        <v>60</v>
      </c>
      <c r="BQ77" s="26" t="s">
        <v>65</v>
      </c>
      <c r="BR77" s="78"/>
      <c r="BS77" s="2">
        <v>75</v>
      </c>
    </row>
    <row r="78" spans="1:71" ht="14.25" customHeight="1" x14ac:dyDescent="0.2">
      <c r="A78" s="106">
        <v>76</v>
      </c>
      <c r="B78" s="50" t="s">
        <v>46</v>
      </c>
      <c r="C78" s="133" t="s">
        <v>669</v>
      </c>
      <c r="D78" s="50" t="s">
        <v>88</v>
      </c>
      <c r="E78" s="19" t="s">
        <v>48</v>
      </c>
      <c r="F78" s="20" t="s">
        <v>49</v>
      </c>
      <c r="G78" s="32" t="s">
        <v>69</v>
      </c>
      <c r="H78" s="20" t="s">
        <v>51</v>
      </c>
      <c r="I78" s="20"/>
      <c r="J78" s="21">
        <v>10</v>
      </c>
      <c r="K78" s="22">
        <f t="shared" si="0"/>
        <v>9.1350709999999999</v>
      </c>
      <c r="L78" s="22" t="s">
        <v>52</v>
      </c>
      <c r="M78" s="21" t="s">
        <v>53</v>
      </c>
      <c r="N78" s="21" t="s">
        <v>86</v>
      </c>
      <c r="O78" s="21" t="s">
        <v>54</v>
      </c>
      <c r="P78" s="21" t="s">
        <v>497</v>
      </c>
      <c r="Q78" s="23" t="s">
        <v>55</v>
      </c>
      <c r="R78" s="23" t="s">
        <v>56</v>
      </c>
      <c r="S78" s="23"/>
      <c r="T78" s="24">
        <v>120</v>
      </c>
      <c r="U78" s="24"/>
      <c r="V78" s="25" t="s">
        <v>57</v>
      </c>
      <c r="W78" s="83">
        <v>10</v>
      </c>
      <c r="X78" s="129">
        <v>4</v>
      </c>
      <c r="Y78" s="81" t="s">
        <v>58</v>
      </c>
      <c r="Z78" s="90" t="s">
        <v>483</v>
      </c>
      <c r="AA78" s="26">
        <v>6</v>
      </c>
      <c r="AB78" s="26">
        <v>0</v>
      </c>
      <c r="AC78" s="27">
        <v>47</v>
      </c>
      <c r="AD78" s="27" t="s">
        <v>59</v>
      </c>
      <c r="AE78" s="27" t="s">
        <v>50</v>
      </c>
      <c r="AF78" s="27">
        <v>6.1</v>
      </c>
      <c r="AG78" s="27" t="s">
        <v>59</v>
      </c>
      <c r="AH78" s="27" t="s">
        <v>60</v>
      </c>
      <c r="AI78" s="27"/>
      <c r="AJ78" s="27"/>
      <c r="AK78" s="26">
        <v>66</v>
      </c>
      <c r="AL78" s="26" t="s">
        <v>61</v>
      </c>
      <c r="AM78" s="26" t="s">
        <v>62</v>
      </c>
      <c r="AN78" s="26">
        <v>4.5</v>
      </c>
      <c r="AO78" s="26" t="s">
        <v>61</v>
      </c>
      <c r="AP78" s="26" t="s">
        <v>60</v>
      </c>
      <c r="AQ78" s="26"/>
      <c r="AR78" s="26"/>
      <c r="AS78" s="27">
        <v>171</v>
      </c>
      <c r="AT78" s="27" t="s">
        <v>63</v>
      </c>
      <c r="AU78" s="27" t="s">
        <v>62</v>
      </c>
      <c r="AV78" s="27">
        <v>2.4</v>
      </c>
      <c r="AW78" s="27" t="s">
        <v>63</v>
      </c>
      <c r="AX78" s="27" t="s">
        <v>60</v>
      </c>
      <c r="AY78" s="27"/>
      <c r="AZ78" s="27"/>
      <c r="BA78" s="26"/>
      <c r="BB78" s="26"/>
      <c r="BC78" s="26"/>
      <c r="BD78" s="26"/>
      <c r="BE78" s="26"/>
      <c r="BF78" s="26"/>
      <c r="BG78" s="26"/>
      <c r="BH78" s="26"/>
      <c r="BI78" s="6">
        <v>1.76</v>
      </c>
      <c r="BJ78" s="6" t="s">
        <v>72</v>
      </c>
      <c r="BK78" s="6" t="s">
        <v>62</v>
      </c>
      <c r="BL78" s="6">
        <v>0.06</v>
      </c>
      <c r="BM78" s="6" t="s">
        <v>72</v>
      </c>
      <c r="BN78" s="6" t="s">
        <v>60</v>
      </c>
      <c r="BQ78" s="26" t="s">
        <v>65</v>
      </c>
      <c r="BR78" s="78"/>
      <c r="BS78" s="2">
        <v>76</v>
      </c>
    </row>
    <row r="79" spans="1:71" ht="14.25" customHeight="1" x14ac:dyDescent="0.2">
      <c r="A79" s="106">
        <v>77</v>
      </c>
      <c r="B79" s="50" t="s">
        <v>46</v>
      </c>
      <c r="C79" s="133" t="s">
        <v>669</v>
      </c>
      <c r="D79" s="50" t="s">
        <v>89</v>
      </c>
      <c r="E79" s="19" t="s">
        <v>48</v>
      </c>
      <c r="F79" s="20" t="s">
        <v>49</v>
      </c>
      <c r="G79" s="32" t="s">
        <v>69</v>
      </c>
      <c r="H79" s="20" t="s">
        <v>51</v>
      </c>
      <c r="I79" s="20"/>
      <c r="J79" s="21">
        <v>10</v>
      </c>
      <c r="K79" s="22">
        <f t="shared" si="0"/>
        <v>9.1350709999999999</v>
      </c>
      <c r="L79" s="22" t="s">
        <v>52</v>
      </c>
      <c r="M79" s="21" t="s">
        <v>53</v>
      </c>
      <c r="N79" s="21" t="s">
        <v>86</v>
      </c>
      <c r="O79" s="21" t="s">
        <v>54</v>
      </c>
      <c r="P79" s="21" t="s">
        <v>497</v>
      </c>
      <c r="Q79" s="23" t="s">
        <v>55</v>
      </c>
      <c r="R79" s="23" t="s">
        <v>56</v>
      </c>
      <c r="S79" s="23"/>
      <c r="T79" s="24">
        <v>120</v>
      </c>
      <c r="U79" s="24"/>
      <c r="V79" s="25" t="s">
        <v>57</v>
      </c>
      <c r="W79" s="83">
        <v>10</v>
      </c>
      <c r="X79" s="129">
        <v>4</v>
      </c>
      <c r="Y79" s="81" t="s">
        <v>58</v>
      </c>
      <c r="Z79" s="90" t="s">
        <v>483</v>
      </c>
      <c r="AA79" s="26">
        <v>6</v>
      </c>
      <c r="AB79" s="26">
        <v>2</v>
      </c>
      <c r="AC79" s="27">
        <v>53</v>
      </c>
      <c r="AD79" s="27" t="s">
        <v>59</v>
      </c>
      <c r="AE79" s="27" t="s">
        <v>50</v>
      </c>
      <c r="AF79" s="27">
        <v>6.1</v>
      </c>
      <c r="AG79" s="27" t="s">
        <v>59</v>
      </c>
      <c r="AH79" s="27" t="s">
        <v>60</v>
      </c>
      <c r="AI79" s="27"/>
      <c r="AJ79" s="27"/>
      <c r="AK79" s="26">
        <v>65</v>
      </c>
      <c r="AL79" s="26" t="s">
        <v>61</v>
      </c>
      <c r="AM79" s="26" t="s">
        <v>62</v>
      </c>
      <c r="AN79" s="26">
        <v>3.4</v>
      </c>
      <c r="AO79" s="26" t="s">
        <v>61</v>
      </c>
      <c r="AP79" s="26" t="s">
        <v>60</v>
      </c>
      <c r="AQ79" s="26"/>
      <c r="AR79" s="26"/>
      <c r="AS79" s="27">
        <v>167</v>
      </c>
      <c r="AT79" s="27" t="s">
        <v>63</v>
      </c>
      <c r="AU79" s="27" t="s">
        <v>62</v>
      </c>
      <c r="AV79" s="27">
        <v>3.7</v>
      </c>
      <c r="AW79" s="27" t="s">
        <v>63</v>
      </c>
      <c r="AX79" s="27" t="s">
        <v>60</v>
      </c>
      <c r="AY79" s="27"/>
      <c r="AZ79" s="27"/>
      <c r="BA79" s="26"/>
      <c r="BB79" s="26"/>
      <c r="BC79" s="26"/>
      <c r="BD79" s="26"/>
      <c r="BE79" s="26"/>
      <c r="BF79" s="26"/>
      <c r="BG79" s="26"/>
      <c r="BH79" s="26"/>
      <c r="BI79" s="6">
        <v>1.73</v>
      </c>
      <c r="BJ79" s="6" t="s">
        <v>74</v>
      </c>
      <c r="BK79" s="6" t="s">
        <v>62</v>
      </c>
      <c r="BL79" s="6">
        <v>0.06</v>
      </c>
      <c r="BM79" s="6" t="s">
        <v>74</v>
      </c>
      <c r="BN79" s="6" t="s">
        <v>60</v>
      </c>
      <c r="BQ79" s="26" t="s">
        <v>65</v>
      </c>
      <c r="BR79" s="78"/>
      <c r="BS79" s="2">
        <v>77</v>
      </c>
    </row>
    <row r="80" spans="1:71" ht="14.25" customHeight="1" x14ac:dyDescent="0.2">
      <c r="A80" s="106">
        <v>78</v>
      </c>
      <c r="B80" s="50" t="s">
        <v>46</v>
      </c>
      <c r="C80" s="133" t="s">
        <v>669</v>
      </c>
      <c r="D80" s="50" t="s">
        <v>90</v>
      </c>
      <c r="E80" s="19" t="s">
        <v>48</v>
      </c>
      <c r="F80" s="20" t="s">
        <v>49</v>
      </c>
      <c r="G80" s="32" t="s">
        <v>69</v>
      </c>
      <c r="H80" s="20" t="s">
        <v>51</v>
      </c>
      <c r="I80" s="20"/>
      <c r="J80" s="21">
        <v>10</v>
      </c>
      <c r="K80" s="22">
        <f t="shared" si="0"/>
        <v>9.1350709999999999</v>
      </c>
      <c r="L80" s="22" t="s">
        <v>52</v>
      </c>
      <c r="M80" s="21" t="s">
        <v>53</v>
      </c>
      <c r="N80" s="21" t="s">
        <v>86</v>
      </c>
      <c r="O80" s="21" t="s">
        <v>54</v>
      </c>
      <c r="P80" s="21" t="s">
        <v>497</v>
      </c>
      <c r="Q80" s="23" t="s">
        <v>55</v>
      </c>
      <c r="R80" s="23" t="s">
        <v>56</v>
      </c>
      <c r="S80" s="23"/>
      <c r="T80" s="24">
        <v>120</v>
      </c>
      <c r="U80" s="24"/>
      <c r="V80" s="25" t="s">
        <v>57</v>
      </c>
      <c r="W80" s="83">
        <v>10</v>
      </c>
      <c r="X80" s="129">
        <v>4</v>
      </c>
      <c r="Y80" s="81" t="s">
        <v>58</v>
      </c>
      <c r="Z80" s="90" t="s">
        <v>483</v>
      </c>
      <c r="AA80" s="26">
        <v>6</v>
      </c>
      <c r="AB80" s="26">
        <v>3</v>
      </c>
      <c r="AC80" s="27">
        <v>54</v>
      </c>
      <c r="AD80" s="27" t="s">
        <v>59</v>
      </c>
      <c r="AE80" s="27" t="s">
        <v>50</v>
      </c>
      <c r="AF80" s="27">
        <v>4.0999999999999996</v>
      </c>
      <c r="AG80" s="27" t="s">
        <v>59</v>
      </c>
      <c r="AH80" s="27" t="s">
        <v>60</v>
      </c>
      <c r="AI80" s="27"/>
      <c r="AJ80" s="27"/>
      <c r="AK80" s="26">
        <v>72</v>
      </c>
      <c r="AL80" s="26" t="s">
        <v>61</v>
      </c>
      <c r="AM80" s="26" t="s">
        <v>62</v>
      </c>
      <c r="AN80" s="26">
        <v>4.0999999999999996</v>
      </c>
      <c r="AO80" s="26" t="s">
        <v>61</v>
      </c>
      <c r="AP80" s="26" t="s">
        <v>60</v>
      </c>
      <c r="AQ80" s="26"/>
      <c r="AR80" s="26"/>
      <c r="AS80" s="27">
        <v>168</v>
      </c>
      <c r="AT80" s="27" t="s">
        <v>63</v>
      </c>
      <c r="AU80" s="27" t="s">
        <v>62</v>
      </c>
      <c r="AV80" s="27">
        <v>3.3</v>
      </c>
      <c r="AW80" s="27" t="s">
        <v>63</v>
      </c>
      <c r="AX80" s="27" t="s">
        <v>60</v>
      </c>
      <c r="AY80" s="27"/>
      <c r="AZ80" s="27"/>
      <c r="BA80" s="26"/>
      <c r="BB80" s="26"/>
      <c r="BC80" s="26"/>
      <c r="BD80" s="26"/>
      <c r="BE80" s="26"/>
      <c r="BF80" s="26"/>
      <c r="BG80" s="26"/>
      <c r="BH80" s="26"/>
      <c r="BI80" s="6">
        <v>1.82</v>
      </c>
      <c r="BJ80" s="6" t="s">
        <v>76</v>
      </c>
      <c r="BK80" s="6" t="s">
        <v>62</v>
      </c>
      <c r="BL80" s="6">
        <v>7.0000000000000007E-2</v>
      </c>
      <c r="BM80" s="6" t="s">
        <v>76</v>
      </c>
      <c r="BN80" s="6" t="s">
        <v>60</v>
      </c>
      <c r="BQ80" s="26" t="s">
        <v>65</v>
      </c>
      <c r="BR80" s="78"/>
      <c r="BS80" s="2">
        <v>78</v>
      </c>
    </row>
    <row r="81" spans="1:71" ht="14.25" customHeight="1" x14ac:dyDescent="0.2">
      <c r="A81" s="106">
        <v>79</v>
      </c>
      <c r="B81" s="97" t="s">
        <v>489</v>
      </c>
      <c r="C81" s="133" t="s">
        <v>692</v>
      </c>
      <c r="D81" s="97" t="s">
        <v>490</v>
      </c>
      <c r="E81" s="4" t="s">
        <v>142</v>
      </c>
      <c r="F81" s="32" t="s">
        <v>49</v>
      </c>
      <c r="G81" s="32" t="s">
        <v>69</v>
      </c>
      <c r="H81" s="32" t="s">
        <v>51</v>
      </c>
      <c r="J81" s="28">
        <v>200</v>
      </c>
      <c r="L81" s="34" t="s">
        <v>52</v>
      </c>
      <c r="M81" s="28" t="s">
        <v>53</v>
      </c>
      <c r="N81" s="28">
        <v>0</v>
      </c>
      <c r="O81" s="28" t="s">
        <v>54</v>
      </c>
      <c r="P81" s="28" t="s">
        <v>115</v>
      </c>
      <c r="R81" s="29" t="s">
        <v>493</v>
      </c>
      <c r="T81" s="29">
        <v>200</v>
      </c>
      <c r="U81" s="29" t="s">
        <v>500</v>
      </c>
      <c r="V81" s="31" t="s">
        <v>57</v>
      </c>
      <c r="Z81" s="90" t="s">
        <v>483</v>
      </c>
      <c r="AA81" s="7">
        <v>28</v>
      </c>
      <c r="AB81" s="7">
        <v>0</v>
      </c>
      <c r="AC81" s="6">
        <v>23</v>
      </c>
      <c r="AD81" s="6" t="s">
        <v>59</v>
      </c>
      <c r="AE81" s="6" t="s">
        <v>50</v>
      </c>
      <c r="AI81" s="6">
        <v>20</v>
      </c>
      <c r="AJ81" s="6">
        <v>32</v>
      </c>
      <c r="AK81" s="7">
        <v>70.900000000000006</v>
      </c>
      <c r="AL81" s="7" t="s">
        <v>61</v>
      </c>
      <c r="AM81" s="7" t="s">
        <v>62</v>
      </c>
      <c r="AQ81" s="7">
        <v>56.8</v>
      </c>
      <c r="AR81" s="7">
        <v>89.5</v>
      </c>
      <c r="BS81" s="2">
        <v>79</v>
      </c>
    </row>
    <row r="82" spans="1:71" ht="14.25" customHeight="1" x14ac:dyDescent="0.2">
      <c r="A82" s="106">
        <v>80</v>
      </c>
      <c r="B82" s="97" t="s">
        <v>489</v>
      </c>
      <c r="C82" s="133" t="s">
        <v>692</v>
      </c>
      <c r="D82" s="97" t="s">
        <v>490</v>
      </c>
      <c r="E82" s="4" t="s">
        <v>380</v>
      </c>
      <c r="F82" s="32" t="s">
        <v>49</v>
      </c>
      <c r="G82" s="32" t="s">
        <v>69</v>
      </c>
      <c r="H82" s="32" t="s">
        <v>146</v>
      </c>
      <c r="J82" s="28">
        <v>200</v>
      </c>
      <c r="L82" s="34" t="s">
        <v>52</v>
      </c>
      <c r="M82" s="28" t="s">
        <v>53</v>
      </c>
      <c r="N82" s="28">
        <v>0</v>
      </c>
      <c r="O82" s="28" t="s">
        <v>54</v>
      </c>
      <c r="P82" s="28" t="s">
        <v>115</v>
      </c>
      <c r="R82" s="29" t="s">
        <v>493</v>
      </c>
      <c r="T82" s="29">
        <v>200</v>
      </c>
      <c r="U82" s="29" t="s">
        <v>500</v>
      </c>
      <c r="V82" s="31" t="s">
        <v>57</v>
      </c>
      <c r="Z82" s="90" t="s">
        <v>483</v>
      </c>
      <c r="AA82" s="7">
        <v>28</v>
      </c>
      <c r="AB82" s="7">
        <v>0</v>
      </c>
      <c r="AC82" s="6">
        <v>23</v>
      </c>
      <c r="AD82" s="6" t="s">
        <v>59</v>
      </c>
      <c r="AE82" s="6" t="s">
        <v>50</v>
      </c>
      <c r="AI82" s="6">
        <v>20</v>
      </c>
      <c r="AJ82" s="6">
        <v>32</v>
      </c>
      <c r="AK82" s="7">
        <v>70.900000000000006</v>
      </c>
      <c r="AL82" s="7" t="s">
        <v>61</v>
      </c>
      <c r="AM82" s="7" t="s">
        <v>62</v>
      </c>
      <c r="AQ82" s="7">
        <v>56.8</v>
      </c>
      <c r="AR82" s="7">
        <v>89.5</v>
      </c>
      <c r="BS82" s="2">
        <v>80</v>
      </c>
    </row>
    <row r="83" spans="1:71" ht="14.25" customHeight="1" x14ac:dyDescent="0.2">
      <c r="A83" s="106">
        <v>81</v>
      </c>
      <c r="B83" s="97" t="s">
        <v>489</v>
      </c>
      <c r="C83" s="133" t="s">
        <v>692</v>
      </c>
      <c r="D83" s="97" t="s">
        <v>499</v>
      </c>
      <c r="E83" s="4" t="s">
        <v>142</v>
      </c>
      <c r="F83" s="32" t="s">
        <v>49</v>
      </c>
      <c r="G83" s="32" t="s">
        <v>69</v>
      </c>
      <c r="H83" s="32" t="s">
        <v>51</v>
      </c>
      <c r="J83" s="28">
        <v>200</v>
      </c>
      <c r="L83" s="34" t="s">
        <v>52</v>
      </c>
      <c r="M83" s="28" t="s">
        <v>53</v>
      </c>
      <c r="N83" s="28">
        <v>0</v>
      </c>
      <c r="O83" s="28" t="s">
        <v>54</v>
      </c>
      <c r="P83" s="28" t="s">
        <v>115</v>
      </c>
      <c r="R83" s="29" t="s">
        <v>493</v>
      </c>
      <c r="T83" s="29">
        <v>200</v>
      </c>
      <c r="U83" s="29" t="s">
        <v>500</v>
      </c>
      <c r="V83" s="31" t="s">
        <v>494</v>
      </c>
      <c r="W83" s="72">
        <v>0</v>
      </c>
      <c r="Y83" s="31" t="s">
        <v>495</v>
      </c>
      <c r="Z83" s="90" t="s">
        <v>483</v>
      </c>
      <c r="AA83" s="7">
        <v>28</v>
      </c>
      <c r="AB83" s="7">
        <v>0</v>
      </c>
      <c r="AC83" s="6">
        <v>23</v>
      </c>
      <c r="AD83" s="6" t="s">
        <v>59</v>
      </c>
      <c r="AE83" s="6" t="s">
        <v>50</v>
      </c>
      <c r="AI83" s="6">
        <v>20</v>
      </c>
      <c r="AJ83" s="6">
        <v>32</v>
      </c>
      <c r="AK83" s="7">
        <v>70.900000000000006</v>
      </c>
      <c r="AL83" s="7" t="s">
        <v>61</v>
      </c>
      <c r="AM83" s="7" t="s">
        <v>62</v>
      </c>
      <c r="AQ83" s="7">
        <v>56.8</v>
      </c>
      <c r="AR83" s="7">
        <v>89.5</v>
      </c>
      <c r="BS83" s="2">
        <v>81</v>
      </c>
    </row>
    <row r="84" spans="1:71" ht="14.25" customHeight="1" x14ac:dyDescent="0.2">
      <c r="A84" s="106">
        <v>82</v>
      </c>
      <c r="B84" s="97" t="s">
        <v>489</v>
      </c>
      <c r="C84" s="133" t="s">
        <v>692</v>
      </c>
      <c r="D84" s="97" t="s">
        <v>499</v>
      </c>
      <c r="E84" s="4" t="s">
        <v>380</v>
      </c>
      <c r="F84" s="32" t="s">
        <v>49</v>
      </c>
      <c r="G84" s="32" t="s">
        <v>69</v>
      </c>
      <c r="H84" s="32" t="s">
        <v>146</v>
      </c>
      <c r="J84" s="28">
        <v>200</v>
      </c>
      <c r="L84" s="34" t="s">
        <v>52</v>
      </c>
      <c r="M84" s="28" t="s">
        <v>53</v>
      </c>
      <c r="N84" s="28">
        <v>0</v>
      </c>
      <c r="O84" s="28" t="s">
        <v>54</v>
      </c>
      <c r="P84" s="28" t="s">
        <v>115</v>
      </c>
      <c r="R84" s="29" t="s">
        <v>493</v>
      </c>
      <c r="T84" s="29">
        <v>200</v>
      </c>
      <c r="U84" s="29" t="s">
        <v>500</v>
      </c>
      <c r="V84" s="31" t="s">
        <v>494</v>
      </c>
      <c r="W84" s="72">
        <v>0</v>
      </c>
      <c r="Y84" s="31" t="s">
        <v>495</v>
      </c>
      <c r="Z84" s="90" t="s">
        <v>483</v>
      </c>
      <c r="AA84" s="7">
        <v>28</v>
      </c>
      <c r="AB84" s="7">
        <v>0</v>
      </c>
      <c r="AC84" s="6">
        <v>23</v>
      </c>
      <c r="AD84" s="6" t="s">
        <v>59</v>
      </c>
      <c r="AE84" s="6" t="s">
        <v>50</v>
      </c>
      <c r="AI84" s="6">
        <v>20</v>
      </c>
      <c r="AJ84" s="6">
        <v>32</v>
      </c>
      <c r="AK84" s="7">
        <v>70.900000000000006</v>
      </c>
      <c r="AL84" s="7" t="s">
        <v>61</v>
      </c>
      <c r="AM84" s="7" t="s">
        <v>62</v>
      </c>
      <c r="AQ84" s="7">
        <v>56.8</v>
      </c>
      <c r="AR84" s="7">
        <v>89.5</v>
      </c>
      <c r="BS84" s="2">
        <v>82</v>
      </c>
    </row>
    <row r="85" spans="1:71" ht="14.25" customHeight="1" x14ac:dyDescent="0.2">
      <c r="A85" s="106">
        <v>83</v>
      </c>
      <c r="B85" s="97" t="s">
        <v>489</v>
      </c>
      <c r="C85" s="133" t="s">
        <v>692</v>
      </c>
      <c r="D85" s="97" t="s">
        <v>491</v>
      </c>
      <c r="E85" s="4" t="s">
        <v>142</v>
      </c>
      <c r="F85" s="32" t="s">
        <v>49</v>
      </c>
      <c r="G85" s="32" t="s">
        <v>69</v>
      </c>
      <c r="H85" s="32" t="s">
        <v>120</v>
      </c>
      <c r="J85" s="28">
        <v>200</v>
      </c>
      <c r="L85" s="34" t="s">
        <v>52</v>
      </c>
      <c r="M85" s="28" t="s">
        <v>53</v>
      </c>
      <c r="N85" s="21" t="s">
        <v>492</v>
      </c>
      <c r="O85" s="28" t="s">
        <v>54</v>
      </c>
      <c r="P85" s="28" t="s">
        <v>497</v>
      </c>
      <c r="R85" s="29" t="s">
        <v>493</v>
      </c>
      <c r="T85" s="29">
        <v>200</v>
      </c>
      <c r="U85" s="29" t="s">
        <v>500</v>
      </c>
      <c r="V85" s="31" t="s">
        <v>494</v>
      </c>
      <c r="W85" s="72">
        <v>0</v>
      </c>
      <c r="Z85" s="90" t="s">
        <v>483</v>
      </c>
      <c r="AA85" s="7">
        <v>28</v>
      </c>
      <c r="AB85" s="7">
        <v>0</v>
      </c>
      <c r="AC85" s="6">
        <v>23</v>
      </c>
      <c r="AD85" s="6" t="s">
        <v>59</v>
      </c>
      <c r="AE85" s="6" t="s">
        <v>50</v>
      </c>
      <c r="AI85" s="6">
        <v>20</v>
      </c>
      <c r="AJ85" s="6">
        <v>32</v>
      </c>
      <c r="AK85" s="7">
        <v>70.900000000000006</v>
      </c>
      <c r="AL85" s="7" t="s">
        <v>61</v>
      </c>
      <c r="AM85" s="7" t="s">
        <v>62</v>
      </c>
      <c r="AQ85" s="7">
        <v>56.8</v>
      </c>
      <c r="AR85" s="7">
        <v>89.5</v>
      </c>
      <c r="BS85" s="2">
        <v>83</v>
      </c>
    </row>
    <row r="86" spans="1:71" ht="14.25" customHeight="1" x14ac:dyDescent="0.2">
      <c r="A86" s="106">
        <v>84</v>
      </c>
      <c r="B86" s="97" t="s">
        <v>489</v>
      </c>
      <c r="C86" s="133" t="s">
        <v>692</v>
      </c>
      <c r="D86" s="97" t="s">
        <v>491</v>
      </c>
      <c r="E86" s="4" t="s">
        <v>380</v>
      </c>
      <c r="F86" s="32" t="s">
        <v>49</v>
      </c>
      <c r="G86" s="32" t="s">
        <v>69</v>
      </c>
      <c r="H86" s="32" t="s">
        <v>120</v>
      </c>
      <c r="J86" s="28">
        <v>200</v>
      </c>
      <c r="L86" s="34" t="s">
        <v>52</v>
      </c>
      <c r="M86" s="28" t="s">
        <v>53</v>
      </c>
      <c r="N86" s="21" t="s">
        <v>492</v>
      </c>
      <c r="O86" s="28" t="s">
        <v>54</v>
      </c>
      <c r="P86" s="28" t="s">
        <v>497</v>
      </c>
      <c r="R86" s="29" t="s">
        <v>493</v>
      </c>
      <c r="T86" s="29">
        <v>200</v>
      </c>
      <c r="U86" s="29" t="s">
        <v>500</v>
      </c>
      <c r="V86" s="31" t="s">
        <v>494</v>
      </c>
      <c r="W86" s="72">
        <v>0</v>
      </c>
      <c r="Z86" s="90" t="s">
        <v>483</v>
      </c>
      <c r="AA86" s="7">
        <v>28</v>
      </c>
      <c r="AB86" s="7">
        <v>0</v>
      </c>
      <c r="AC86" s="6">
        <v>23</v>
      </c>
      <c r="AD86" s="6" t="s">
        <v>59</v>
      </c>
      <c r="AE86" s="6" t="s">
        <v>50</v>
      </c>
      <c r="AI86" s="6">
        <v>20</v>
      </c>
      <c r="AJ86" s="6">
        <v>32</v>
      </c>
      <c r="AK86" s="7">
        <v>70.900000000000006</v>
      </c>
      <c r="AL86" s="7" t="s">
        <v>61</v>
      </c>
      <c r="AM86" s="7" t="s">
        <v>62</v>
      </c>
      <c r="AQ86" s="7">
        <v>56.8</v>
      </c>
      <c r="AR86" s="7">
        <v>89.5</v>
      </c>
      <c r="BS86" s="2">
        <v>84</v>
      </c>
    </row>
    <row r="87" spans="1:71" ht="14.25" customHeight="1" x14ac:dyDescent="0.2">
      <c r="A87" s="106">
        <v>85</v>
      </c>
      <c r="B87" s="97" t="s">
        <v>502</v>
      </c>
      <c r="C87" s="133" t="s">
        <v>693</v>
      </c>
      <c r="D87" s="97" t="s">
        <v>490</v>
      </c>
      <c r="E87" s="4" t="s">
        <v>142</v>
      </c>
      <c r="F87" s="32" t="s">
        <v>49</v>
      </c>
      <c r="G87" s="32" t="s">
        <v>69</v>
      </c>
      <c r="H87" s="32" t="s">
        <v>51</v>
      </c>
      <c r="J87" s="28">
        <v>200</v>
      </c>
      <c r="L87" s="34" t="s">
        <v>52</v>
      </c>
      <c r="M87" s="28" t="s">
        <v>53</v>
      </c>
      <c r="N87" s="28">
        <v>0</v>
      </c>
      <c r="O87" s="28" t="s">
        <v>54</v>
      </c>
      <c r="P87" s="28" t="s">
        <v>115</v>
      </c>
      <c r="R87" s="29" t="s">
        <v>504</v>
      </c>
      <c r="T87" s="29">
        <v>200</v>
      </c>
      <c r="U87" s="29" t="s">
        <v>507</v>
      </c>
      <c r="V87" s="31" t="s">
        <v>57</v>
      </c>
      <c r="X87" s="123">
        <v>4</v>
      </c>
      <c r="Y87" s="31" t="s">
        <v>506</v>
      </c>
      <c r="Z87" s="90" t="s">
        <v>483</v>
      </c>
      <c r="AA87" s="7">
        <v>27</v>
      </c>
      <c r="AB87" s="7">
        <v>0</v>
      </c>
      <c r="AD87" s="6" t="s">
        <v>59</v>
      </c>
      <c r="AI87" s="6">
        <v>18</v>
      </c>
      <c r="AJ87" s="6">
        <v>34</v>
      </c>
      <c r="AL87" s="7" t="s">
        <v>508</v>
      </c>
      <c r="AQ87" s="7">
        <v>134</v>
      </c>
      <c r="AR87" s="7">
        <v>206</v>
      </c>
      <c r="BS87" s="2">
        <v>85</v>
      </c>
    </row>
    <row r="88" spans="1:71" ht="14.25" customHeight="1" x14ac:dyDescent="0.2">
      <c r="A88" s="106">
        <v>86</v>
      </c>
      <c r="B88" s="97" t="s">
        <v>502</v>
      </c>
      <c r="C88" s="133" t="s">
        <v>693</v>
      </c>
      <c r="D88" s="97" t="s">
        <v>490</v>
      </c>
      <c r="E88" s="4" t="s">
        <v>380</v>
      </c>
      <c r="F88" s="32" t="s">
        <v>49</v>
      </c>
      <c r="G88" s="32" t="s">
        <v>69</v>
      </c>
      <c r="H88" s="32" t="s">
        <v>146</v>
      </c>
      <c r="J88" s="28">
        <v>200</v>
      </c>
      <c r="L88" s="34" t="s">
        <v>52</v>
      </c>
      <c r="M88" s="28" t="s">
        <v>53</v>
      </c>
      <c r="N88" s="28">
        <v>0</v>
      </c>
      <c r="O88" s="28" t="s">
        <v>54</v>
      </c>
      <c r="P88" s="28" t="s">
        <v>115</v>
      </c>
      <c r="R88" s="29" t="s">
        <v>504</v>
      </c>
      <c r="T88" s="29">
        <v>200</v>
      </c>
      <c r="U88" s="29" t="s">
        <v>507</v>
      </c>
      <c r="V88" s="31" t="s">
        <v>57</v>
      </c>
      <c r="X88" s="123">
        <v>4</v>
      </c>
      <c r="Y88" s="31" t="s">
        <v>506</v>
      </c>
      <c r="Z88" s="90" t="s">
        <v>483</v>
      </c>
      <c r="AA88" s="7">
        <v>27</v>
      </c>
      <c r="AB88" s="7">
        <v>0</v>
      </c>
      <c r="AD88" s="6" t="s">
        <v>59</v>
      </c>
      <c r="AI88" s="6">
        <v>18</v>
      </c>
      <c r="AJ88" s="6">
        <v>34</v>
      </c>
      <c r="AL88" s="7" t="s">
        <v>508</v>
      </c>
      <c r="AQ88" s="7">
        <v>134</v>
      </c>
      <c r="AR88" s="7">
        <v>206</v>
      </c>
      <c r="BS88" s="2">
        <v>86</v>
      </c>
    </row>
    <row r="89" spans="1:71" ht="14.25" customHeight="1" x14ac:dyDescent="0.2">
      <c r="A89" s="106">
        <v>87</v>
      </c>
      <c r="B89" s="97" t="s">
        <v>502</v>
      </c>
      <c r="C89" s="133" t="s">
        <v>693</v>
      </c>
      <c r="D89" s="97" t="s">
        <v>501</v>
      </c>
      <c r="E89" s="4" t="s">
        <v>142</v>
      </c>
      <c r="F89" s="32" t="s">
        <v>49</v>
      </c>
      <c r="G89" s="32" t="s">
        <v>69</v>
      </c>
      <c r="H89" s="32" t="s">
        <v>120</v>
      </c>
      <c r="J89" s="28">
        <v>200</v>
      </c>
      <c r="L89" s="34" t="s">
        <v>52</v>
      </c>
      <c r="M89" s="28" t="s">
        <v>53</v>
      </c>
      <c r="N89" s="28" t="s">
        <v>510</v>
      </c>
      <c r="O89" s="28" t="s">
        <v>54</v>
      </c>
      <c r="P89" s="28" t="s">
        <v>505</v>
      </c>
      <c r="R89" s="29" t="s">
        <v>504</v>
      </c>
      <c r="T89" s="29">
        <v>200</v>
      </c>
      <c r="U89" s="29" t="s">
        <v>507</v>
      </c>
      <c r="V89" s="31" t="s">
        <v>57</v>
      </c>
      <c r="X89" s="123">
        <v>4</v>
      </c>
      <c r="Y89" s="31" t="s">
        <v>506</v>
      </c>
      <c r="Z89" s="90" t="s">
        <v>483</v>
      </c>
      <c r="AA89" s="7">
        <v>27</v>
      </c>
      <c r="AB89" s="7">
        <v>0</v>
      </c>
      <c r="AD89" s="6" t="s">
        <v>59</v>
      </c>
      <c r="AI89" s="6">
        <v>18</v>
      </c>
      <c r="AJ89" s="6">
        <v>34</v>
      </c>
      <c r="AL89" s="7" t="s">
        <v>508</v>
      </c>
      <c r="AQ89" s="7">
        <v>134</v>
      </c>
      <c r="AR89" s="7">
        <v>206</v>
      </c>
      <c r="BS89" s="2">
        <v>87</v>
      </c>
    </row>
    <row r="90" spans="1:71" ht="14.25" customHeight="1" x14ac:dyDescent="0.2">
      <c r="A90" s="106">
        <v>88</v>
      </c>
      <c r="B90" s="97" t="s">
        <v>502</v>
      </c>
      <c r="C90" s="133" t="s">
        <v>693</v>
      </c>
      <c r="D90" s="97" t="s">
        <v>501</v>
      </c>
      <c r="E90" s="4" t="s">
        <v>380</v>
      </c>
      <c r="F90" s="32" t="s">
        <v>49</v>
      </c>
      <c r="G90" s="32" t="s">
        <v>69</v>
      </c>
      <c r="H90" s="32" t="s">
        <v>122</v>
      </c>
      <c r="J90" s="28">
        <v>200</v>
      </c>
      <c r="L90" s="34" t="s">
        <v>52</v>
      </c>
      <c r="M90" s="28" t="s">
        <v>53</v>
      </c>
      <c r="N90" s="28" t="s">
        <v>510</v>
      </c>
      <c r="O90" s="28" t="s">
        <v>54</v>
      </c>
      <c r="P90" s="28" t="s">
        <v>505</v>
      </c>
      <c r="R90" s="29" t="s">
        <v>504</v>
      </c>
      <c r="T90" s="29">
        <v>200</v>
      </c>
      <c r="U90" s="29" t="s">
        <v>507</v>
      </c>
      <c r="V90" s="31" t="s">
        <v>57</v>
      </c>
      <c r="X90" s="123">
        <v>4</v>
      </c>
      <c r="Y90" s="31" t="s">
        <v>506</v>
      </c>
      <c r="Z90" s="90" t="s">
        <v>483</v>
      </c>
      <c r="AA90" s="7">
        <v>27</v>
      </c>
      <c r="AB90" s="7">
        <v>0</v>
      </c>
      <c r="AD90" s="6" t="s">
        <v>59</v>
      </c>
      <c r="AI90" s="6">
        <v>18</v>
      </c>
      <c r="AJ90" s="6">
        <v>34</v>
      </c>
      <c r="AL90" s="7" t="s">
        <v>508</v>
      </c>
      <c r="AQ90" s="7">
        <v>134</v>
      </c>
      <c r="AR90" s="7">
        <v>206</v>
      </c>
      <c r="BS90" s="2">
        <v>88</v>
      </c>
    </row>
    <row r="91" spans="1:71" ht="14.25" customHeight="1" x14ac:dyDescent="0.2">
      <c r="A91" s="106">
        <v>89</v>
      </c>
      <c r="B91" s="97" t="s">
        <v>502</v>
      </c>
      <c r="C91" s="133" t="s">
        <v>693</v>
      </c>
      <c r="D91" s="97" t="s">
        <v>499</v>
      </c>
      <c r="E91" s="4" t="s">
        <v>142</v>
      </c>
      <c r="F91" s="32" t="s">
        <v>49</v>
      </c>
      <c r="G91" s="32" t="s">
        <v>69</v>
      </c>
      <c r="H91" s="32" t="s">
        <v>51</v>
      </c>
      <c r="J91" s="28">
        <v>200</v>
      </c>
      <c r="L91" s="34" t="s">
        <v>52</v>
      </c>
      <c r="M91" s="28" t="s">
        <v>53</v>
      </c>
      <c r="N91" s="28">
        <v>0</v>
      </c>
      <c r="O91" s="28" t="s">
        <v>54</v>
      </c>
      <c r="P91" s="28" t="s">
        <v>115</v>
      </c>
      <c r="R91" s="29" t="s">
        <v>504</v>
      </c>
      <c r="T91" s="29">
        <v>200</v>
      </c>
      <c r="U91" s="29" t="s">
        <v>507</v>
      </c>
      <c r="V91" s="31" t="s">
        <v>494</v>
      </c>
      <c r="W91" s="72">
        <v>0</v>
      </c>
      <c r="X91" s="123">
        <v>4</v>
      </c>
      <c r="Y91" s="31" t="s">
        <v>506</v>
      </c>
      <c r="Z91" s="90" t="s">
        <v>483</v>
      </c>
      <c r="AA91" s="7">
        <v>27</v>
      </c>
      <c r="AB91" s="7">
        <v>0</v>
      </c>
      <c r="AD91" s="6" t="s">
        <v>59</v>
      </c>
      <c r="AI91" s="6">
        <v>18</v>
      </c>
      <c r="AJ91" s="6">
        <v>34</v>
      </c>
      <c r="AL91" s="7" t="s">
        <v>508</v>
      </c>
      <c r="AQ91" s="7">
        <v>134</v>
      </c>
      <c r="AR91" s="7">
        <v>206</v>
      </c>
      <c r="BS91" s="2">
        <v>89</v>
      </c>
    </row>
    <row r="92" spans="1:71" ht="14.25" customHeight="1" x14ac:dyDescent="0.2">
      <c r="A92" s="106">
        <v>90</v>
      </c>
      <c r="B92" s="97" t="s">
        <v>502</v>
      </c>
      <c r="C92" s="133" t="s">
        <v>693</v>
      </c>
      <c r="D92" s="97" t="s">
        <v>499</v>
      </c>
      <c r="E92" s="4" t="s">
        <v>380</v>
      </c>
      <c r="F92" s="32" t="s">
        <v>49</v>
      </c>
      <c r="G92" s="32" t="s">
        <v>69</v>
      </c>
      <c r="H92" s="32" t="s">
        <v>146</v>
      </c>
      <c r="J92" s="28">
        <v>200</v>
      </c>
      <c r="L92" s="34" t="s">
        <v>52</v>
      </c>
      <c r="M92" s="28" t="s">
        <v>53</v>
      </c>
      <c r="N92" s="28">
        <v>0</v>
      </c>
      <c r="O92" s="28" t="s">
        <v>54</v>
      </c>
      <c r="P92" s="28" t="s">
        <v>115</v>
      </c>
      <c r="R92" s="29" t="s">
        <v>504</v>
      </c>
      <c r="T92" s="29">
        <v>200</v>
      </c>
      <c r="U92" s="29" t="s">
        <v>507</v>
      </c>
      <c r="V92" s="31" t="s">
        <v>494</v>
      </c>
      <c r="W92" s="72">
        <v>0</v>
      </c>
      <c r="X92" s="123">
        <v>4</v>
      </c>
      <c r="Y92" s="31" t="s">
        <v>506</v>
      </c>
      <c r="Z92" s="90" t="s">
        <v>483</v>
      </c>
      <c r="AA92" s="7">
        <v>27</v>
      </c>
      <c r="AB92" s="7">
        <v>0</v>
      </c>
      <c r="AD92" s="6" t="s">
        <v>59</v>
      </c>
      <c r="AI92" s="6">
        <v>18</v>
      </c>
      <c r="AJ92" s="6">
        <v>34</v>
      </c>
      <c r="AL92" s="7" t="s">
        <v>508</v>
      </c>
      <c r="AQ92" s="7">
        <v>134</v>
      </c>
      <c r="AR92" s="7">
        <v>206</v>
      </c>
      <c r="BS92" s="2">
        <v>90</v>
      </c>
    </row>
    <row r="93" spans="1:71" ht="14.25" customHeight="1" x14ac:dyDescent="0.2">
      <c r="A93" s="106">
        <v>91</v>
      </c>
      <c r="B93" s="97" t="s">
        <v>502</v>
      </c>
      <c r="C93" s="133" t="s">
        <v>693</v>
      </c>
      <c r="D93" s="97" t="s">
        <v>491</v>
      </c>
      <c r="E93" s="4" t="s">
        <v>142</v>
      </c>
      <c r="F93" s="32" t="s">
        <v>49</v>
      </c>
      <c r="G93" s="32" t="s">
        <v>69</v>
      </c>
      <c r="H93" s="32" t="s">
        <v>120</v>
      </c>
      <c r="J93" s="28">
        <v>200</v>
      </c>
      <c r="L93" s="34" t="s">
        <v>52</v>
      </c>
      <c r="M93" s="28" t="s">
        <v>53</v>
      </c>
      <c r="N93" s="28" t="s">
        <v>510</v>
      </c>
      <c r="O93" s="28" t="s">
        <v>54</v>
      </c>
      <c r="P93" s="28" t="s">
        <v>505</v>
      </c>
      <c r="R93" s="29" t="s">
        <v>504</v>
      </c>
      <c r="T93" s="29">
        <v>200</v>
      </c>
      <c r="U93" s="29" t="s">
        <v>507</v>
      </c>
      <c r="V93" s="31" t="s">
        <v>494</v>
      </c>
      <c r="W93" s="72">
        <v>0</v>
      </c>
      <c r="X93" s="123">
        <v>4</v>
      </c>
      <c r="Y93" s="31" t="s">
        <v>506</v>
      </c>
      <c r="Z93" s="90" t="s">
        <v>483</v>
      </c>
      <c r="AA93" s="7">
        <v>27</v>
      </c>
      <c r="AB93" s="7">
        <v>0</v>
      </c>
      <c r="AD93" s="6" t="s">
        <v>59</v>
      </c>
      <c r="AI93" s="6">
        <v>18</v>
      </c>
      <c r="AJ93" s="6">
        <v>34</v>
      </c>
      <c r="AL93" s="7" t="s">
        <v>508</v>
      </c>
      <c r="AQ93" s="7">
        <v>134</v>
      </c>
      <c r="AR93" s="7">
        <v>206</v>
      </c>
      <c r="BS93" s="2">
        <v>91</v>
      </c>
    </row>
    <row r="94" spans="1:71" ht="14.25" customHeight="1" x14ac:dyDescent="0.2">
      <c r="A94" s="106">
        <v>92</v>
      </c>
      <c r="B94" s="97" t="s">
        <v>502</v>
      </c>
      <c r="C94" s="133" t="s">
        <v>693</v>
      </c>
      <c r="D94" s="97" t="s">
        <v>491</v>
      </c>
      <c r="E94" s="4" t="s">
        <v>380</v>
      </c>
      <c r="F94" s="32" t="s">
        <v>49</v>
      </c>
      <c r="G94" s="32" t="s">
        <v>69</v>
      </c>
      <c r="H94" s="32" t="s">
        <v>122</v>
      </c>
      <c r="J94" s="28">
        <v>200</v>
      </c>
      <c r="L94" s="34" t="s">
        <v>52</v>
      </c>
      <c r="M94" s="28" t="s">
        <v>53</v>
      </c>
      <c r="N94" s="28" t="s">
        <v>510</v>
      </c>
      <c r="O94" s="28" t="s">
        <v>54</v>
      </c>
      <c r="P94" s="28" t="s">
        <v>505</v>
      </c>
      <c r="R94" s="29" t="s">
        <v>504</v>
      </c>
      <c r="T94" s="29">
        <v>200</v>
      </c>
      <c r="U94" s="29" t="s">
        <v>507</v>
      </c>
      <c r="V94" s="31" t="s">
        <v>494</v>
      </c>
      <c r="W94" s="72">
        <v>0</v>
      </c>
      <c r="X94" s="123">
        <v>4</v>
      </c>
      <c r="Y94" s="31" t="s">
        <v>506</v>
      </c>
      <c r="Z94" s="90" t="s">
        <v>483</v>
      </c>
      <c r="AA94" s="7">
        <v>27</v>
      </c>
      <c r="AB94" s="7">
        <v>0</v>
      </c>
      <c r="AD94" s="6" t="s">
        <v>59</v>
      </c>
      <c r="AI94" s="6">
        <v>18</v>
      </c>
      <c r="AJ94" s="6">
        <v>34</v>
      </c>
      <c r="AL94" s="7" t="s">
        <v>508</v>
      </c>
      <c r="AQ94" s="7">
        <v>134</v>
      </c>
      <c r="AR94" s="7">
        <v>206</v>
      </c>
      <c r="BS94" s="2">
        <v>92</v>
      </c>
    </row>
    <row r="95" spans="1:71" ht="14.25" customHeight="1" x14ac:dyDescent="0.2">
      <c r="A95" s="105">
        <v>93</v>
      </c>
      <c r="B95" s="2" t="s">
        <v>956</v>
      </c>
      <c r="C95" s="131" t="s">
        <v>955</v>
      </c>
      <c r="D95" s="2" t="s">
        <v>957</v>
      </c>
      <c r="E95" s="4" t="s">
        <v>142</v>
      </c>
      <c r="F95" s="32" t="s">
        <v>49</v>
      </c>
      <c r="G95" s="32" t="s">
        <v>69</v>
      </c>
      <c r="H95" s="32" t="s">
        <v>51</v>
      </c>
      <c r="J95" s="28">
        <v>200</v>
      </c>
      <c r="L95" s="34" t="s">
        <v>52</v>
      </c>
      <c r="M95" s="28" t="s">
        <v>53</v>
      </c>
      <c r="N95" s="28">
        <v>0</v>
      </c>
      <c r="O95" s="28" t="s">
        <v>54</v>
      </c>
      <c r="P95" s="28" t="s">
        <v>115</v>
      </c>
      <c r="R95" s="29" t="s">
        <v>960</v>
      </c>
      <c r="T95" s="29">
        <v>200</v>
      </c>
      <c r="U95" s="29" t="s">
        <v>961</v>
      </c>
      <c r="V95" s="31" t="s">
        <v>494</v>
      </c>
      <c r="W95" s="72">
        <v>0</v>
      </c>
      <c r="X95" s="123">
        <v>4</v>
      </c>
      <c r="Y95" s="31" t="s">
        <v>966</v>
      </c>
      <c r="Z95" s="91" t="s">
        <v>483</v>
      </c>
      <c r="AA95" s="7">
        <v>30</v>
      </c>
      <c r="AB95" s="7">
        <v>0</v>
      </c>
      <c r="AC95" s="6">
        <v>34</v>
      </c>
      <c r="AD95" s="6" t="s">
        <v>59</v>
      </c>
      <c r="AE95" s="6" t="s">
        <v>50</v>
      </c>
      <c r="AI95" s="6">
        <v>19</v>
      </c>
      <c r="AJ95" s="6">
        <v>34</v>
      </c>
      <c r="AK95" s="7">
        <v>167</v>
      </c>
      <c r="AL95" s="7" t="s">
        <v>965</v>
      </c>
      <c r="AM95" s="7" t="s">
        <v>50</v>
      </c>
      <c r="AQ95" s="7">
        <v>130</v>
      </c>
      <c r="AR95" s="7">
        <v>206</v>
      </c>
      <c r="BS95" s="2">
        <v>93</v>
      </c>
    </row>
    <row r="96" spans="1:71" ht="14.25" customHeight="1" x14ac:dyDescent="0.2">
      <c r="A96" s="105">
        <v>94</v>
      </c>
      <c r="B96" s="2" t="s">
        <v>956</v>
      </c>
      <c r="C96" s="131" t="s">
        <v>955</v>
      </c>
      <c r="D96" s="2" t="s">
        <v>957</v>
      </c>
      <c r="E96" s="4" t="s">
        <v>380</v>
      </c>
      <c r="F96" s="32" t="s">
        <v>49</v>
      </c>
      <c r="G96" s="32" t="s">
        <v>69</v>
      </c>
      <c r="H96" s="32" t="s">
        <v>146</v>
      </c>
      <c r="J96" s="28">
        <v>200</v>
      </c>
      <c r="L96" s="34" t="s">
        <v>52</v>
      </c>
      <c r="M96" s="28" t="s">
        <v>53</v>
      </c>
      <c r="N96" s="28">
        <v>0</v>
      </c>
      <c r="O96" s="28" t="s">
        <v>54</v>
      </c>
      <c r="P96" s="28" t="s">
        <v>115</v>
      </c>
      <c r="R96" s="29" t="s">
        <v>960</v>
      </c>
      <c r="T96" s="29">
        <v>200</v>
      </c>
      <c r="U96" s="29" t="s">
        <v>961</v>
      </c>
      <c r="V96" s="31" t="s">
        <v>494</v>
      </c>
      <c r="W96" s="72">
        <v>0</v>
      </c>
      <c r="X96" s="123">
        <v>4</v>
      </c>
      <c r="Y96" s="31" t="s">
        <v>966</v>
      </c>
      <c r="Z96" s="91" t="s">
        <v>483</v>
      </c>
      <c r="AA96" s="7">
        <v>30</v>
      </c>
      <c r="AB96" s="7">
        <v>0</v>
      </c>
      <c r="AC96" s="6">
        <v>34</v>
      </c>
      <c r="AD96" s="6" t="s">
        <v>59</v>
      </c>
      <c r="AE96" s="6" t="s">
        <v>50</v>
      </c>
      <c r="AI96" s="6">
        <v>19</v>
      </c>
      <c r="AJ96" s="6">
        <v>34</v>
      </c>
      <c r="AK96" s="7">
        <v>167</v>
      </c>
      <c r="AL96" s="7" t="s">
        <v>965</v>
      </c>
      <c r="AM96" s="7" t="s">
        <v>50</v>
      </c>
      <c r="AQ96" s="7">
        <v>130</v>
      </c>
      <c r="AR96" s="7">
        <v>206</v>
      </c>
      <c r="BS96" s="2">
        <v>94</v>
      </c>
    </row>
    <row r="97" spans="1:71" ht="14.25" customHeight="1" x14ac:dyDescent="0.2">
      <c r="A97" s="105">
        <v>95</v>
      </c>
      <c r="B97" s="2" t="s">
        <v>956</v>
      </c>
      <c r="C97" s="131" t="s">
        <v>955</v>
      </c>
      <c r="D97" s="2" t="s">
        <v>958</v>
      </c>
      <c r="E97" s="4" t="s">
        <v>142</v>
      </c>
      <c r="F97" s="32" t="s">
        <v>49</v>
      </c>
      <c r="G97" s="32" t="s">
        <v>69</v>
      </c>
      <c r="H97" s="32" t="s">
        <v>51</v>
      </c>
      <c r="J97" s="28">
        <v>200</v>
      </c>
      <c r="L97" s="34" t="s">
        <v>52</v>
      </c>
      <c r="M97" s="28" t="s">
        <v>53</v>
      </c>
      <c r="N97" s="28">
        <v>0</v>
      </c>
      <c r="O97" s="28" t="s">
        <v>54</v>
      </c>
      <c r="P97" s="28" t="s">
        <v>115</v>
      </c>
      <c r="R97" s="29" t="s">
        <v>963</v>
      </c>
      <c r="T97" s="29">
        <v>200</v>
      </c>
      <c r="U97" s="29" t="s">
        <v>962</v>
      </c>
      <c r="V97" s="31" t="s">
        <v>494</v>
      </c>
      <c r="W97" s="72">
        <v>0</v>
      </c>
      <c r="X97" s="123">
        <v>4</v>
      </c>
      <c r="Y97" s="31" t="s">
        <v>966</v>
      </c>
      <c r="Z97" s="91" t="s">
        <v>483</v>
      </c>
      <c r="AA97" s="7">
        <v>30</v>
      </c>
      <c r="AB97" s="7">
        <v>0</v>
      </c>
      <c r="AC97" s="6">
        <v>34</v>
      </c>
      <c r="AD97" s="6" t="s">
        <v>59</v>
      </c>
      <c r="AE97" s="6" t="s">
        <v>50</v>
      </c>
      <c r="AI97" s="6">
        <v>19</v>
      </c>
      <c r="AJ97" s="6">
        <v>34</v>
      </c>
      <c r="AK97" s="7">
        <v>167</v>
      </c>
      <c r="AL97" s="7" t="s">
        <v>965</v>
      </c>
      <c r="AM97" s="7" t="s">
        <v>50</v>
      </c>
      <c r="AQ97" s="7">
        <v>130</v>
      </c>
      <c r="AR97" s="7">
        <v>206</v>
      </c>
      <c r="BS97" s="2">
        <v>95</v>
      </c>
    </row>
    <row r="98" spans="1:71" ht="14.25" customHeight="1" x14ac:dyDescent="0.2">
      <c r="A98" s="105">
        <v>96</v>
      </c>
      <c r="B98" s="2" t="s">
        <v>956</v>
      </c>
      <c r="C98" s="131" t="s">
        <v>955</v>
      </c>
      <c r="D98" s="2" t="s">
        <v>958</v>
      </c>
      <c r="E98" s="4" t="s">
        <v>380</v>
      </c>
      <c r="F98" s="32" t="s">
        <v>49</v>
      </c>
      <c r="G98" s="32" t="s">
        <v>69</v>
      </c>
      <c r="H98" s="32" t="s">
        <v>146</v>
      </c>
      <c r="J98" s="28">
        <v>200</v>
      </c>
      <c r="L98" s="34" t="s">
        <v>52</v>
      </c>
      <c r="M98" s="28" t="s">
        <v>53</v>
      </c>
      <c r="N98" s="28">
        <v>0</v>
      </c>
      <c r="O98" s="28" t="s">
        <v>54</v>
      </c>
      <c r="P98" s="28" t="s">
        <v>115</v>
      </c>
      <c r="R98" s="29" t="s">
        <v>963</v>
      </c>
      <c r="T98" s="29">
        <v>200</v>
      </c>
      <c r="U98" s="29" t="s">
        <v>962</v>
      </c>
      <c r="V98" s="31" t="s">
        <v>494</v>
      </c>
      <c r="W98" s="72">
        <v>0</v>
      </c>
      <c r="X98" s="123">
        <v>4</v>
      </c>
      <c r="Y98" s="31" t="s">
        <v>966</v>
      </c>
      <c r="Z98" s="91" t="s">
        <v>483</v>
      </c>
      <c r="AA98" s="7">
        <v>30</v>
      </c>
      <c r="AB98" s="7">
        <v>0</v>
      </c>
      <c r="AC98" s="6">
        <v>34</v>
      </c>
      <c r="AD98" s="6" t="s">
        <v>59</v>
      </c>
      <c r="AE98" s="6" t="s">
        <v>50</v>
      </c>
      <c r="AI98" s="6">
        <v>19</v>
      </c>
      <c r="AJ98" s="6">
        <v>34</v>
      </c>
      <c r="AK98" s="7">
        <v>167</v>
      </c>
      <c r="AL98" s="7" t="s">
        <v>965</v>
      </c>
      <c r="AM98" s="7" t="s">
        <v>50</v>
      </c>
      <c r="AQ98" s="7">
        <v>130</v>
      </c>
      <c r="AR98" s="7">
        <v>206</v>
      </c>
      <c r="BS98" s="2">
        <v>96</v>
      </c>
    </row>
    <row r="99" spans="1:71" ht="14.25" customHeight="1" x14ac:dyDescent="0.2">
      <c r="A99" s="105">
        <v>97</v>
      </c>
      <c r="B99" s="2" t="s">
        <v>956</v>
      </c>
      <c r="C99" s="131" t="s">
        <v>955</v>
      </c>
      <c r="D99" s="2" t="s">
        <v>959</v>
      </c>
      <c r="E99" s="4" t="s">
        <v>142</v>
      </c>
      <c r="F99" s="32" t="s">
        <v>49</v>
      </c>
      <c r="G99" s="32" t="s">
        <v>69</v>
      </c>
      <c r="H99" s="32" t="s">
        <v>51</v>
      </c>
      <c r="J99" s="28">
        <v>200</v>
      </c>
      <c r="L99" s="34" t="s">
        <v>52</v>
      </c>
      <c r="M99" s="28" t="s">
        <v>53</v>
      </c>
      <c r="N99" s="28">
        <v>0</v>
      </c>
      <c r="O99" s="28" t="s">
        <v>54</v>
      </c>
      <c r="P99" s="28" t="s">
        <v>115</v>
      </c>
      <c r="R99" s="29" t="s">
        <v>964</v>
      </c>
      <c r="T99" s="29">
        <v>200</v>
      </c>
      <c r="U99" s="29" t="s">
        <v>962</v>
      </c>
      <c r="V99" s="31" t="s">
        <v>494</v>
      </c>
      <c r="W99" s="72">
        <v>0</v>
      </c>
      <c r="X99" s="123">
        <v>4</v>
      </c>
      <c r="Y99" s="31" t="s">
        <v>966</v>
      </c>
      <c r="Z99" s="91" t="s">
        <v>483</v>
      </c>
      <c r="AA99" s="7">
        <v>30</v>
      </c>
      <c r="AB99" s="7">
        <v>0</v>
      </c>
      <c r="AC99" s="6">
        <v>34</v>
      </c>
      <c r="AD99" s="6" t="s">
        <v>59</v>
      </c>
      <c r="AE99" s="6" t="s">
        <v>50</v>
      </c>
      <c r="AI99" s="6">
        <v>19</v>
      </c>
      <c r="AJ99" s="6">
        <v>34</v>
      </c>
      <c r="AK99" s="7">
        <v>167</v>
      </c>
      <c r="AL99" s="7" t="s">
        <v>965</v>
      </c>
      <c r="AM99" s="7" t="s">
        <v>50</v>
      </c>
      <c r="AQ99" s="7">
        <v>130</v>
      </c>
      <c r="AR99" s="7">
        <v>206</v>
      </c>
      <c r="BS99" s="2">
        <v>97</v>
      </c>
    </row>
    <row r="100" spans="1:71" ht="14.25" customHeight="1" x14ac:dyDescent="0.2">
      <c r="A100" s="105">
        <v>98</v>
      </c>
      <c r="B100" s="2" t="s">
        <v>956</v>
      </c>
      <c r="C100" s="131" t="s">
        <v>955</v>
      </c>
      <c r="D100" s="2" t="s">
        <v>959</v>
      </c>
      <c r="E100" s="4" t="s">
        <v>380</v>
      </c>
      <c r="F100" s="32" t="s">
        <v>49</v>
      </c>
      <c r="G100" s="32" t="s">
        <v>69</v>
      </c>
      <c r="H100" s="32" t="s">
        <v>146</v>
      </c>
      <c r="J100" s="28">
        <v>200</v>
      </c>
      <c r="L100" s="34" t="s">
        <v>52</v>
      </c>
      <c r="M100" s="28" t="s">
        <v>53</v>
      </c>
      <c r="N100" s="28">
        <v>0</v>
      </c>
      <c r="O100" s="28" t="s">
        <v>54</v>
      </c>
      <c r="P100" s="28" t="s">
        <v>115</v>
      </c>
      <c r="R100" s="29" t="s">
        <v>964</v>
      </c>
      <c r="T100" s="29">
        <v>200</v>
      </c>
      <c r="U100" s="29" t="s">
        <v>962</v>
      </c>
      <c r="V100" s="31" t="s">
        <v>494</v>
      </c>
      <c r="W100" s="72">
        <v>0</v>
      </c>
      <c r="X100" s="123">
        <v>4</v>
      </c>
      <c r="Y100" s="31" t="s">
        <v>966</v>
      </c>
      <c r="Z100" s="91" t="s">
        <v>483</v>
      </c>
      <c r="AA100" s="7">
        <v>30</v>
      </c>
      <c r="AB100" s="7">
        <v>0</v>
      </c>
      <c r="AC100" s="6">
        <v>34</v>
      </c>
      <c r="AD100" s="6" t="s">
        <v>59</v>
      </c>
      <c r="AE100" s="6" t="s">
        <v>50</v>
      </c>
      <c r="AI100" s="6">
        <v>19</v>
      </c>
      <c r="AJ100" s="6">
        <v>34</v>
      </c>
      <c r="AK100" s="7">
        <v>167</v>
      </c>
      <c r="AL100" s="7" t="s">
        <v>965</v>
      </c>
      <c r="AM100" s="7" t="s">
        <v>50</v>
      </c>
      <c r="AQ100" s="7">
        <v>130</v>
      </c>
      <c r="AR100" s="7">
        <v>206</v>
      </c>
      <c r="BS100" s="2">
        <v>98</v>
      </c>
    </row>
    <row r="101" spans="1:71" ht="14.25" customHeight="1" x14ac:dyDescent="0.2">
      <c r="A101" s="106">
        <v>99</v>
      </c>
      <c r="B101" s="97" t="s">
        <v>240</v>
      </c>
      <c r="C101" s="133" t="s">
        <v>684</v>
      </c>
      <c r="D101" s="97" t="s">
        <v>200</v>
      </c>
      <c r="E101" s="4" t="s">
        <v>201</v>
      </c>
      <c r="F101" s="32" t="s">
        <v>49</v>
      </c>
      <c r="G101" s="32" t="s">
        <v>69</v>
      </c>
      <c r="H101" s="32" t="s">
        <v>222</v>
      </c>
      <c r="J101" s="28">
        <v>21</v>
      </c>
      <c r="L101" s="34" t="s">
        <v>202</v>
      </c>
      <c r="M101" s="28" t="s">
        <v>114</v>
      </c>
      <c r="N101" s="28" t="s">
        <v>154</v>
      </c>
      <c r="O101" s="28" t="s">
        <v>54</v>
      </c>
      <c r="P101" s="28" t="s">
        <v>241</v>
      </c>
      <c r="R101" s="29" t="s">
        <v>242</v>
      </c>
      <c r="S101" s="30">
        <v>30</v>
      </c>
      <c r="Z101" s="90" t="s">
        <v>483</v>
      </c>
      <c r="AA101" s="7">
        <v>35</v>
      </c>
      <c r="AB101" s="7">
        <v>14</v>
      </c>
      <c r="AC101" s="6">
        <v>7</v>
      </c>
      <c r="AD101" s="6" t="s">
        <v>59</v>
      </c>
      <c r="AE101" s="6" t="s">
        <v>50</v>
      </c>
      <c r="AF101" s="6">
        <v>4.3</v>
      </c>
      <c r="AG101" s="6" t="s">
        <v>59</v>
      </c>
      <c r="AH101" s="6" t="s">
        <v>60</v>
      </c>
      <c r="AK101" s="7">
        <v>23.5</v>
      </c>
      <c r="AL101" s="7" t="s">
        <v>61</v>
      </c>
      <c r="AM101" s="7" t="s">
        <v>62</v>
      </c>
      <c r="AN101" s="7">
        <v>12.4</v>
      </c>
      <c r="AO101" s="7" t="s">
        <v>61</v>
      </c>
      <c r="AP101" s="7" t="s">
        <v>60</v>
      </c>
      <c r="AQ101" s="7">
        <v>1</v>
      </c>
      <c r="AR101" s="7">
        <v>15</v>
      </c>
      <c r="AS101" s="6">
        <v>114</v>
      </c>
      <c r="AT101" s="6" t="s">
        <v>63</v>
      </c>
      <c r="AU101" s="6" t="s">
        <v>62</v>
      </c>
      <c r="AV101" s="6">
        <v>25</v>
      </c>
      <c r="AW101" s="6" t="s">
        <v>63</v>
      </c>
      <c r="AX101" s="6" t="s">
        <v>60</v>
      </c>
      <c r="BQ101" s="7" t="s">
        <v>208</v>
      </c>
      <c r="BR101" s="6" t="s">
        <v>243</v>
      </c>
      <c r="BS101" s="2">
        <v>99</v>
      </c>
    </row>
    <row r="102" spans="1:71" ht="14.25" customHeight="1" x14ac:dyDescent="0.2">
      <c r="A102" s="106">
        <v>100</v>
      </c>
      <c r="B102" s="97" t="s">
        <v>609</v>
      </c>
      <c r="C102" s="133" t="s">
        <v>782</v>
      </c>
      <c r="D102" s="97" t="s">
        <v>783</v>
      </c>
      <c r="E102" s="4" t="s">
        <v>158</v>
      </c>
      <c r="F102" s="32" t="s">
        <v>49</v>
      </c>
      <c r="G102" s="32" t="s">
        <v>69</v>
      </c>
      <c r="H102" s="32" t="s">
        <v>784</v>
      </c>
      <c r="J102" s="28">
        <v>450</v>
      </c>
      <c r="L102" s="34" t="s">
        <v>52</v>
      </c>
      <c r="M102" s="28" t="s">
        <v>53</v>
      </c>
      <c r="N102" s="28">
        <v>0</v>
      </c>
      <c r="O102" s="28" t="s">
        <v>54</v>
      </c>
      <c r="P102" s="28" t="s">
        <v>115</v>
      </c>
      <c r="R102" s="29" t="s">
        <v>785</v>
      </c>
      <c r="T102" s="29">
        <v>100</v>
      </c>
      <c r="V102" s="31" t="s">
        <v>57</v>
      </c>
      <c r="W102" s="72">
        <v>12</v>
      </c>
      <c r="X102" s="123">
        <v>1</v>
      </c>
      <c r="Z102" s="91" t="s">
        <v>483</v>
      </c>
      <c r="AA102" s="7">
        <v>8</v>
      </c>
      <c r="AB102" s="7">
        <v>5</v>
      </c>
      <c r="AC102" s="6">
        <v>43</v>
      </c>
      <c r="AD102" s="6" t="s">
        <v>59</v>
      </c>
      <c r="AE102" s="6" t="s">
        <v>788</v>
      </c>
      <c r="AI102" s="6">
        <v>32</v>
      </c>
      <c r="AJ102" s="6">
        <v>60</v>
      </c>
      <c r="AK102" s="7">
        <v>80</v>
      </c>
      <c r="AL102" s="7" t="s">
        <v>61</v>
      </c>
      <c r="AM102" s="7" t="s">
        <v>788</v>
      </c>
      <c r="AQ102" s="7">
        <v>56</v>
      </c>
      <c r="AR102" s="7">
        <v>95</v>
      </c>
      <c r="BS102" s="2">
        <v>100</v>
      </c>
    </row>
    <row r="103" spans="1:71" ht="14.25" customHeight="1" x14ac:dyDescent="0.2">
      <c r="A103" s="106">
        <v>101</v>
      </c>
      <c r="B103" s="97" t="s">
        <v>609</v>
      </c>
      <c r="C103" s="133" t="s">
        <v>782</v>
      </c>
      <c r="D103" s="97" t="s">
        <v>789</v>
      </c>
      <c r="E103" s="4" t="s">
        <v>158</v>
      </c>
      <c r="F103" s="32" t="s">
        <v>49</v>
      </c>
      <c r="G103" s="32" t="s">
        <v>69</v>
      </c>
      <c r="H103" s="32" t="s">
        <v>786</v>
      </c>
      <c r="J103" s="28">
        <v>600</v>
      </c>
      <c r="L103" s="34" t="s">
        <v>52</v>
      </c>
      <c r="M103" s="28" t="s">
        <v>53</v>
      </c>
      <c r="N103" s="28">
        <v>0</v>
      </c>
      <c r="O103" s="28" t="s">
        <v>54</v>
      </c>
      <c r="P103" s="28" t="s">
        <v>115</v>
      </c>
      <c r="R103" s="29" t="s">
        <v>787</v>
      </c>
      <c r="T103" s="29">
        <v>100</v>
      </c>
      <c r="V103" s="31" t="s">
        <v>57</v>
      </c>
      <c r="W103" s="72">
        <v>12</v>
      </c>
      <c r="X103" s="123">
        <v>2</v>
      </c>
      <c r="Z103" s="91" t="s">
        <v>483</v>
      </c>
      <c r="AA103" s="7">
        <v>12</v>
      </c>
      <c r="AB103" s="7">
        <v>6</v>
      </c>
      <c r="AC103" s="6">
        <v>45</v>
      </c>
      <c r="AD103" s="6" t="s">
        <v>59</v>
      </c>
      <c r="AE103" s="6" t="s">
        <v>788</v>
      </c>
      <c r="AI103" s="6">
        <v>26</v>
      </c>
      <c r="AJ103" s="6">
        <v>57</v>
      </c>
      <c r="AK103" s="7">
        <v>71</v>
      </c>
      <c r="AL103" s="7" t="s">
        <v>61</v>
      </c>
      <c r="AM103" s="7" t="s">
        <v>788</v>
      </c>
      <c r="AQ103" s="7">
        <v>55</v>
      </c>
      <c r="AR103" s="7">
        <v>89</v>
      </c>
      <c r="AS103" s="6">
        <v>166</v>
      </c>
      <c r="AT103" s="6" t="s">
        <v>63</v>
      </c>
      <c r="AU103" s="6" t="s">
        <v>788</v>
      </c>
      <c r="AY103" s="6">
        <v>151</v>
      </c>
      <c r="AZ103" s="6">
        <v>194</v>
      </c>
      <c r="BS103" s="2">
        <v>101</v>
      </c>
    </row>
    <row r="104" spans="1:71" ht="14.25" customHeight="1" x14ac:dyDescent="0.2">
      <c r="A104" s="106">
        <v>102</v>
      </c>
      <c r="B104" s="97" t="s">
        <v>244</v>
      </c>
      <c r="C104" s="133" t="s">
        <v>685</v>
      </c>
      <c r="D104" s="97" t="s">
        <v>245</v>
      </c>
      <c r="E104" s="4" t="s">
        <v>246</v>
      </c>
      <c r="F104" s="32" t="s">
        <v>49</v>
      </c>
      <c r="G104" s="32" t="s">
        <v>69</v>
      </c>
      <c r="H104" s="32" t="s">
        <v>247</v>
      </c>
      <c r="J104" s="28">
        <v>0.5</v>
      </c>
      <c r="L104" s="34" t="s">
        <v>248</v>
      </c>
      <c r="M104" s="28" t="s">
        <v>114</v>
      </c>
      <c r="N104" s="28">
        <v>0</v>
      </c>
      <c r="O104" s="28" t="s">
        <v>54</v>
      </c>
      <c r="P104" s="28" t="s">
        <v>203</v>
      </c>
      <c r="R104" s="29" t="s">
        <v>249</v>
      </c>
      <c r="S104" s="30">
        <v>60</v>
      </c>
      <c r="Z104" s="90" t="s">
        <v>483</v>
      </c>
      <c r="AA104" s="7">
        <v>10</v>
      </c>
      <c r="AB104" s="7">
        <v>5</v>
      </c>
      <c r="AC104" s="6">
        <v>27.4</v>
      </c>
      <c r="AD104" s="6" t="s">
        <v>59</v>
      </c>
      <c r="AE104" s="6" t="s">
        <v>50</v>
      </c>
      <c r="AI104" s="6">
        <v>20</v>
      </c>
      <c r="AJ104" s="6">
        <v>50</v>
      </c>
      <c r="AK104" s="7">
        <v>64.099999999999994</v>
      </c>
      <c r="AL104" s="7" t="s">
        <v>61</v>
      </c>
      <c r="AM104" s="7" t="s">
        <v>62</v>
      </c>
      <c r="AQ104" s="7">
        <v>55</v>
      </c>
      <c r="AR104" s="7">
        <v>78</v>
      </c>
      <c r="BQ104" s="7" t="s">
        <v>250</v>
      </c>
      <c r="BR104" s="6" t="s">
        <v>251</v>
      </c>
      <c r="BS104" s="2">
        <v>102</v>
      </c>
    </row>
    <row r="105" spans="1:71" ht="14.25" customHeight="1" x14ac:dyDescent="0.2">
      <c r="A105" s="106">
        <v>103</v>
      </c>
      <c r="B105" s="97" t="s">
        <v>244</v>
      </c>
      <c r="C105" s="133" t="s">
        <v>685</v>
      </c>
      <c r="D105" s="97" t="s">
        <v>252</v>
      </c>
      <c r="E105" s="4" t="s">
        <v>246</v>
      </c>
      <c r="F105" s="32" t="s">
        <v>49</v>
      </c>
      <c r="G105" s="32" t="s">
        <v>69</v>
      </c>
      <c r="H105" s="32" t="s">
        <v>247</v>
      </c>
      <c r="J105" s="28">
        <v>1</v>
      </c>
      <c r="L105" s="34" t="s">
        <v>248</v>
      </c>
      <c r="M105" s="28" t="s">
        <v>114</v>
      </c>
      <c r="N105" s="28">
        <v>0</v>
      </c>
      <c r="O105" s="28" t="s">
        <v>54</v>
      </c>
      <c r="P105" s="28" t="s">
        <v>203</v>
      </c>
      <c r="R105" s="29" t="s">
        <v>249</v>
      </c>
      <c r="S105" s="30">
        <v>60</v>
      </c>
      <c r="Z105" s="90" t="s">
        <v>483</v>
      </c>
      <c r="AA105" s="7">
        <v>10</v>
      </c>
      <c r="AB105" s="7">
        <v>5</v>
      </c>
      <c r="AC105" s="6">
        <v>27.4</v>
      </c>
      <c r="AD105" s="6" t="s">
        <v>59</v>
      </c>
      <c r="AE105" s="6" t="s">
        <v>50</v>
      </c>
      <c r="AI105" s="6">
        <v>20</v>
      </c>
      <c r="AJ105" s="6">
        <v>50</v>
      </c>
      <c r="AK105" s="7">
        <v>64.099999999999994</v>
      </c>
      <c r="AL105" s="7" t="s">
        <v>61</v>
      </c>
      <c r="AM105" s="7" t="s">
        <v>62</v>
      </c>
      <c r="AQ105" s="7">
        <v>55</v>
      </c>
      <c r="AR105" s="7">
        <v>78</v>
      </c>
      <c r="BQ105" s="7" t="s">
        <v>250</v>
      </c>
      <c r="BR105" s="6" t="s">
        <v>251</v>
      </c>
      <c r="BS105" s="2">
        <v>103</v>
      </c>
    </row>
    <row r="106" spans="1:71" ht="14.25" customHeight="1" x14ac:dyDescent="0.2">
      <c r="A106" s="107">
        <v>104</v>
      </c>
      <c r="B106" s="2" t="s">
        <v>918</v>
      </c>
      <c r="C106" s="131" t="s">
        <v>919</v>
      </c>
      <c r="D106" s="2" t="s">
        <v>920</v>
      </c>
      <c r="E106" s="4" t="s">
        <v>389</v>
      </c>
      <c r="F106" s="32" t="s">
        <v>49</v>
      </c>
      <c r="G106" s="32" t="s">
        <v>69</v>
      </c>
      <c r="H106" s="32" t="s">
        <v>51</v>
      </c>
      <c r="BS106" s="2">
        <v>104</v>
      </c>
    </row>
    <row r="107" spans="1:71" ht="14.25" customHeight="1" x14ac:dyDescent="0.2">
      <c r="A107" s="107">
        <v>105</v>
      </c>
      <c r="B107" s="2" t="s">
        <v>918</v>
      </c>
      <c r="C107" s="131" t="s">
        <v>919</v>
      </c>
      <c r="D107" s="2" t="s">
        <v>921</v>
      </c>
      <c r="E107" s="4" t="s">
        <v>389</v>
      </c>
      <c r="F107" s="32" t="s">
        <v>49</v>
      </c>
      <c r="G107" s="32" t="s">
        <v>69</v>
      </c>
      <c r="H107" s="32" t="s">
        <v>51</v>
      </c>
      <c r="BS107" s="2">
        <v>105</v>
      </c>
    </row>
    <row r="108" spans="1:71" ht="14.25" customHeight="1" x14ac:dyDescent="0.2">
      <c r="A108" s="107">
        <v>106</v>
      </c>
      <c r="B108" s="2" t="s">
        <v>918</v>
      </c>
      <c r="C108" s="131" t="s">
        <v>919</v>
      </c>
      <c r="D108" s="2" t="s">
        <v>923</v>
      </c>
      <c r="E108" s="4" t="s">
        <v>389</v>
      </c>
      <c r="F108" s="32" t="s">
        <v>49</v>
      </c>
      <c r="G108" s="32" t="s">
        <v>69</v>
      </c>
      <c r="H108" s="32" t="s">
        <v>51</v>
      </c>
      <c r="BS108" s="2">
        <v>106</v>
      </c>
    </row>
    <row r="109" spans="1:71" ht="14.25" customHeight="1" x14ac:dyDescent="0.2">
      <c r="A109" s="107">
        <v>107</v>
      </c>
      <c r="B109" s="2" t="s">
        <v>918</v>
      </c>
      <c r="C109" s="131" t="s">
        <v>919</v>
      </c>
      <c r="D109" s="2" t="s">
        <v>922</v>
      </c>
      <c r="E109" s="4" t="s">
        <v>389</v>
      </c>
      <c r="F109" s="32" t="s">
        <v>49</v>
      </c>
      <c r="G109" s="32" t="s">
        <v>69</v>
      </c>
      <c r="H109" s="32" t="s">
        <v>51</v>
      </c>
      <c r="BS109" s="2">
        <v>107</v>
      </c>
    </row>
    <row r="110" spans="1:71" ht="14.25" customHeight="1" x14ac:dyDescent="0.2">
      <c r="A110" s="106">
        <v>108</v>
      </c>
      <c r="B110" s="97" t="s">
        <v>271</v>
      </c>
      <c r="C110" s="133" t="s">
        <v>688</v>
      </c>
      <c r="D110" s="97" t="s">
        <v>200</v>
      </c>
      <c r="E110" s="4" t="s">
        <v>272</v>
      </c>
      <c r="F110" s="32" t="s">
        <v>49</v>
      </c>
      <c r="G110" s="32" t="s">
        <v>69</v>
      </c>
      <c r="H110" s="32" t="s">
        <v>51</v>
      </c>
      <c r="J110" s="28">
        <v>5</v>
      </c>
      <c r="L110" s="34" t="s">
        <v>202</v>
      </c>
      <c r="M110" s="28" t="s">
        <v>114</v>
      </c>
      <c r="N110" s="28">
        <v>0</v>
      </c>
      <c r="O110" s="28" t="s">
        <v>54</v>
      </c>
      <c r="P110" s="28" t="s">
        <v>273</v>
      </c>
      <c r="R110" s="29" t="s">
        <v>274</v>
      </c>
      <c r="Z110" s="90" t="s">
        <v>483</v>
      </c>
      <c r="AA110" s="7">
        <v>10</v>
      </c>
      <c r="AB110" s="7">
        <v>3</v>
      </c>
      <c r="AC110" s="6">
        <v>45.5</v>
      </c>
      <c r="AD110" s="6" t="s">
        <v>59</v>
      </c>
      <c r="AE110" s="6" t="s">
        <v>50</v>
      </c>
      <c r="AI110" s="6">
        <v>22</v>
      </c>
      <c r="AJ110" s="6">
        <v>64</v>
      </c>
      <c r="AK110" s="7">
        <v>71.099999999999994</v>
      </c>
      <c r="AL110" s="7" t="s">
        <v>61</v>
      </c>
      <c r="AM110" s="7" t="s">
        <v>62</v>
      </c>
      <c r="AQ110" s="7">
        <v>50</v>
      </c>
      <c r="AR110" s="7">
        <v>111</v>
      </c>
      <c r="BQ110" s="7" t="s">
        <v>275</v>
      </c>
      <c r="BR110" s="6" t="s">
        <v>276</v>
      </c>
      <c r="BS110" s="2">
        <v>108</v>
      </c>
    </row>
    <row r="111" spans="1:71" ht="14.25" customHeight="1" x14ac:dyDescent="0.2">
      <c r="A111" s="107">
        <v>109</v>
      </c>
      <c r="B111" s="2" t="s">
        <v>751</v>
      </c>
      <c r="C111" s="131" t="s">
        <v>752</v>
      </c>
      <c r="D111" s="2" t="s">
        <v>753</v>
      </c>
      <c r="E111" s="4" t="s">
        <v>158</v>
      </c>
      <c r="F111" s="32" t="s">
        <v>49</v>
      </c>
      <c r="G111" s="32" t="s">
        <v>69</v>
      </c>
      <c r="H111" s="32" t="s">
        <v>120</v>
      </c>
      <c r="BS111" s="2">
        <v>109</v>
      </c>
    </row>
    <row r="112" spans="1:71" ht="14.25" customHeight="1" x14ac:dyDescent="0.2">
      <c r="A112" s="107">
        <v>110</v>
      </c>
      <c r="B112" s="97" t="s">
        <v>612</v>
      </c>
      <c r="C112" s="133" t="s">
        <v>714</v>
      </c>
      <c r="D112" s="97" t="s">
        <v>613</v>
      </c>
      <c r="E112" s="4" t="s">
        <v>158</v>
      </c>
      <c r="F112" s="32" t="s">
        <v>49</v>
      </c>
      <c r="G112" s="32" t="s">
        <v>69</v>
      </c>
      <c r="H112" s="32" t="s">
        <v>615</v>
      </c>
      <c r="BS112" s="2">
        <v>110</v>
      </c>
    </row>
    <row r="113" spans="1:71" ht="14.25" customHeight="1" x14ac:dyDescent="0.2">
      <c r="A113" s="107">
        <v>111</v>
      </c>
      <c r="B113" s="97" t="s">
        <v>612</v>
      </c>
      <c r="C113" s="133" t="s">
        <v>714</v>
      </c>
      <c r="D113" s="97" t="s">
        <v>614</v>
      </c>
      <c r="E113" s="4" t="s">
        <v>158</v>
      </c>
      <c r="F113" s="32" t="s">
        <v>49</v>
      </c>
      <c r="G113" s="32" t="s">
        <v>69</v>
      </c>
      <c r="H113" s="32" t="s">
        <v>615</v>
      </c>
      <c r="BS113" s="2">
        <v>111</v>
      </c>
    </row>
    <row r="114" spans="1:71" ht="14.25" customHeight="1" x14ac:dyDescent="0.2">
      <c r="A114" s="107">
        <v>112</v>
      </c>
      <c r="B114" s="97" t="s">
        <v>515</v>
      </c>
      <c r="C114" s="133" t="s">
        <v>696</v>
      </c>
      <c r="D114" s="97" t="s">
        <v>129</v>
      </c>
      <c r="E114" s="4" t="s">
        <v>389</v>
      </c>
      <c r="F114" s="32" t="s">
        <v>49</v>
      </c>
      <c r="BS114" s="2">
        <v>112</v>
      </c>
    </row>
    <row r="115" spans="1:71" ht="14.25" customHeight="1" x14ac:dyDescent="0.2">
      <c r="A115" s="107">
        <v>113</v>
      </c>
      <c r="B115" s="97" t="s">
        <v>515</v>
      </c>
      <c r="C115" s="133" t="s">
        <v>696</v>
      </c>
      <c r="D115" s="97" t="s">
        <v>157</v>
      </c>
      <c r="E115" s="4" t="s">
        <v>389</v>
      </c>
      <c r="F115" s="32" t="s">
        <v>49</v>
      </c>
      <c r="BS115" s="2">
        <v>113</v>
      </c>
    </row>
    <row r="116" spans="1:71" ht="14.25" customHeight="1" x14ac:dyDescent="0.2">
      <c r="A116" s="107">
        <v>114</v>
      </c>
      <c r="B116" s="97" t="s">
        <v>515</v>
      </c>
      <c r="C116" s="133" t="s">
        <v>696</v>
      </c>
      <c r="D116" s="97" t="s">
        <v>516</v>
      </c>
      <c r="E116" s="4" t="s">
        <v>389</v>
      </c>
      <c r="F116" s="32" t="s">
        <v>49</v>
      </c>
      <c r="BS116" s="2">
        <v>114</v>
      </c>
    </row>
    <row r="117" spans="1:71" ht="14.25" customHeight="1" x14ac:dyDescent="0.2">
      <c r="A117" s="107">
        <v>115</v>
      </c>
      <c r="B117" s="97" t="s">
        <v>515</v>
      </c>
      <c r="C117" s="133" t="s">
        <v>696</v>
      </c>
      <c r="D117" s="97" t="s">
        <v>129</v>
      </c>
      <c r="E117" s="4" t="s">
        <v>517</v>
      </c>
      <c r="F117" s="32" t="s">
        <v>49</v>
      </c>
      <c r="BS117" s="2">
        <v>115</v>
      </c>
    </row>
    <row r="118" spans="1:71" ht="14.25" customHeight="1" x14ac:dyDescent="0.2">
      <c r="A118" s="107">
        <v>116</v>
      </c>
      <c r="B118" s="97" t="s">
        <v>515</v>
      </c>
      <c r="C118" s="133" t="s">
        <v>696</v>
      </c>
      <c r="D118" s="97" t="s">
        <v>157</v>
      </c>
      <c r="E118" s="4" t="s">
        <v>517</v>
      </c>
      <c r="F118" s="32" t="s">
        <v>49</v>
      </c>
      <c r="BS118" s="2">
        <v>116</v>
      </c>
    </row>
    <row r="119" spans="1:71" ht="14.25" customHeight="1" x14ac:dyDescent="0.2">
      <c r="A119" s="107">
        <v>117</v>
      </c>
      <c r="B119" s="97" t="s">
        <v>515</v>
      </c>
      <c r="C119" s="133" t="s">
        <v>696</v>
      </c>
      <c r="D119" s="97" t="s">
        <v>516</v>
      </c>
      <c r="E119" s="4" t="s">
        <v>517</v>
      </c>
      <c r="F119" s="32" t="s">
        <v>49</v>
      </c>
      <c r="BS119" s="2">
        <v>117</v>
      </c>
    </row>
    <row r="120" spans="1:71" ht="14.25" customHeight="1" x14ac:dyDescent="0.2">
      <c r="A120" s="107">
        <v>118</v>
      </c>
      <c r="B120" s="2" t="s">
        <v>800</v>
      </c>
      <c r="C120" s="131" t="s">
        <v>802</v>
      </c>
      <c r="D120" s="2" t="s">
        <v>797</v>
      </c>
      <c r="E120" s="4" t="s">
        <v>389</v>
      </c>
      <c r="F120" s="32" t="s">
        <v>49</v>
      </c>
      <c r="G120" s="32" t="s">
        <v>69</v>
      </c>
      <c r="H120" s="32" t="s">
        <v>122</v>
      </c>
      <c r="BS120" s="2">
        <v>118</v>
      </c>
    </row>
    <row r="121" spans="1:71" ht="14.25" customHeight="1" x14ac:dyDescent="0.2">
      <c r="A121" s="107">
        <v>119</v>
      </c>
      <c r="B121" s="2" t="s">
        <v>800</v>
      </c>
      <c r="C121" s="131" t="s">
        <v>802</v>
      </c>
      <c r="D121" s="2" t="s">
        <v>798</v>
      </c>
      <c r="E121" s="4" t="s">
        <v>389</v>
      </c>
      <c r="F121" s="32" t="s">
        <v>49</v>
      </c>
      <c r="G121" s="32" t="s">
        <v>69</v>
      </c>
      <c r="H121" s="32" t="s">
        <v>122</v>
      </c>
      <c r="BS121" s="2">
        <v>119</v>
      </c>
    </row>
    <row r="122" spans="1:71" ht="14.25" customHeight="1" x14ac:dyDescent="0.2">
      <c r="A122" s="107">
        <v>120</v>
      </c>
      <c r="B122" s="2" t="s">
        <v>800</v>
      </c>
      <c r="C122" s="131" t="s">
        <v>802</v>
      </c>
      <c r="D122" s="2" t="s">
        <v>797</v>
      </c>
      <c r="E122" s="4" t="s">
        <v>801</v>
      </c>
      <c r="F122" s="32" t="s">
        <v>49</v>
      </c>
      <c r="G122" s="32" t="s">
        <v>69</v>
      </c>
      <c r="H122" s="32" t="s">
        <v>120</v>
      </c>
      <c r="BS122" s="2">
        <v>120</v>
      </c>
    </row>
    <row r="123" spans="1:71" ht="14.25" customHeight="1" x14ac:dyDescent="0.2">
      <c r="A123" s="106">
        <v>121</v>
      </c>
      <c r="B123" s="97" t="s">
        <v>283</v>
      </c>
      <c r="C123" s="133" t="s">
        <v>690</v>
      </c>
      <c r="D123" s="97" t="s">
        <v>200</v>
      </c>
      <c r="E123" s="4" t="s">
        <v>272</v>
      </c>
      <c r="F123" s="32" t="s">
        <v>284</v>
      </c>
      <c r="G123" s="32" t="s">
        <v>69</v>
      </c>
      <c r="H123" s="32" t="s">
        <v>262</v>
      </c>
      <c r="I123" s="32" t="s">
        <v>285</v>
      </c>
      <c r="J123" s="28">
        <v>15</v>
      </c>
      <c r="L123" s="34" t="s">
        <v>286</v>
      </c>
      <c r="M123" s="28" t="s">
        <v>114</v>
      </c>
      <c r="N123" s="28">
        <v>0</v>
      </c>
      <c r="O123" s="28" t="s">
        <v>54</v>
      </c>
      <c r="P123" s="28" t="s">
        <v>273</v>
      </c>
      <c r="S123" s="30">
        <v>1</v>
      </c>
      <c r="Z123" s="90" t="s">
        <v>483</v>
      </c>
      <c r="AA123" s="7">
        <v>7</v>
      </c>
      <c r="AC123" s="6">
        <v>5.2</v>
      </c>
      <c r="AD123" s="6" t="s">
        <v>109</v>
      </c>
      <c r="AE123" s="6" t="s">
        <v>50</v>
      </c>
      <c r="AF123" s="6">
        <v>2.1</v>
      </c>
      <c r="AG123" s="6" t="s">
        <v>109</v>
      </c>
      <c r="AH123" s="6" t="s">
        <v>60</v>
      </c>
      <c r="AK123" s="7">
        <v>5.3</v>
      </c>
      <c r="AL123" s="7" t="s">
        <v>61</v>
      </c>
      <c r="AM123" s="7" t="s">
        <v>62</v>
      </c>
      <c r="AN123" s="7">
        <v>1.1000000000000001</v>
      </c>
      <c r="AO123" s="7" t="s">
        <v>61</v>
      </c>
      <c r="AP123" s="7" t="s">
        <v>60</v>
      </c>
      <c r="BI123" s="6">
        <v>0.31</v>
      </c>
      <c r="BJ123" s="6" t="s">
        <v>64</v>
      </c>
      <c r="BK123" s="6" t="s">
        <v>62</v>
      </c>
      <c r="BL123" s="6">
        <v>0.05</v>
      </c>
      <c r="BM123" s="6" t="s">
        <v>64</v>
      </c>
      <c r="BN123" s="6" t="s">
        <v>60</v>
      </c>
      <c r="BQ123" s="7" t="s">
        <v>226</v>
      </c>
      <c r="BR123" s="79" t="s">
        <v>287</v>
      </c>
      <c r="BS123" s="2">
        <v>121</v>
      </c>
    </row>
    <row r="124" spans="1:71" ht="14.25" customHeight="1" x14ac:dyDescent="0.2">
      <c r="A124" s="106">
        <v>122</v>
      </c>
      <c r="B124" s="97" t="s">
        <v>283</v>
      </c>
      <c r="C124" s="133" t="s">
        <v>690</v>
      </c>
      <c r="D124" s="97" t="s">
        <v>200</v>
      </c>
      <c r="E124" s="4" t="s">
        <v>272</v>
      </c>
      <c r="F124" s="32" t="s">
        <v>284</v>
      </c>
      <c r="G124" s="32" t="s">
        <v>69</v>
      </c>
      <c r="H124" s="32" t="s">
        <v>262</v>
      </c>
      <c r="I124" s="32" t="s">
        <v>285</v>
      </c>
      <c r="J124" s="28">
        <v>15</v>
      </c>
      <c r="L124" s="34" t="s">
        <v>286</v>
      </c>
      <c r="M124" s="28" t="s">
        <v>114</v>
      </c>
      <c r="N124" s="28">
        <v>0</v>
      </c>
      <c r="O124" s="28" t="s">
        <v>54</v>
      </c>
      <c r="P124" s="28" t="s">
        <v>273</v>
      </c>
      <c r="S124" s="30">
        <v>1</v>
      </c>
      <c r="Z124" s="90" t="s">
        <v>483</v>
      </c>
      <c r="AA124" s="7">
        <v>6</v>
      </c>
      <c r="AC124" s="6">
        <v>15.5</v>
      </c>
      <c r="AD124" s="6" t="s">
        <v>109</v>
      </c>
      <c r="AE124" s="6" t="s">
        <v>50</v>
      </c>
      <c r="AF124" s="6">
        <v>5.2</v>
      </c>
      <c r="AG124" s="6" t="s">
        <v>109</v>
      </c>
      <c r="AH124" s="6" t="s">
        <v>60</v>
      </c>
      <c r="AK124" s="7">
        <v>8.9</v>
      </c>
      <c r="AL124" s="7" t="s">
        <v>61</v>
      </c>
      <c r="AM124" s="7" t="s">
        <v>62</v>
      </c>
      <c r="AN124" s="7">
        <v>1.6</v>
      </c>
      <c r="AO124" s="7" t="s">
        <v>61</v>
      </c>
      <c r="AP124" s="7" t="s">
        <v>60</v>
      </c>
      <c r="BI124" s="6">
        <v>0.44</v>
      </c>
      <c r="BJ124" s="6" t="s">
        <v>64</v>
      </c>
      <c r="BK124" s="6" t="s">
        <v>62</v>
      </c>
      <c r="BL124" s="6">
        <v>0.04</v>
      </c>
      <c r="BM124" s="6" t="s">
        <v>64</v>
      </c>
      <c r="BN124" s="6" t="s">
        <v>60</v>
      </c>
      <c r="BQ124" s="7" t="s">
        <v>226</v>
      </c>
      <c r="BR124" s="79" t="s">
        <v>287</v>
      </c>
      <c r="BS124" s="2">
        <v>122</v>
      </c>
    </row>
    <row r="125" spans="1:71" ht="14.25" customHeight="1" x14ac:dyDescent="0.2">
      <c r="A125" s="106">
        <v>123</v>
      </c>
      <c r="B125" s="50" t="s">
        <v>91</v>
      </c>
      <c r="C125" s="133" t="s">
        <v>670</v>
      </c>
      <c r="D125" s="97" t="s">
        <v>92</v>
      </c>
      <c r="E125" s="19" t="s">
        <v>48</v>
      </c>
      <c r="F125" s="20" t="s">
        <v>49</v>
      </c>
      <c r="G125" s="32" t="s">
        <v>69</v>
      </c>
      <c r="H125" s="20" t="s">
        <v>51</v>
      </c>
      <c r="I125" s="20"/>
      <c r="J125" s="28">
        <v>5</v>
      </c>
      <c r="K125" s="22">
        <f>J125*0.9135071</f>
        <v>4.5675355</v>
      </c>
      <c r="L125" s="22" t="s">
        <v>52</v>
      </c>
      <c r="M125" s="21" t="s">
        <v>53</v>
      </c>
      <c r="N125" s="21" t="s">
        <v>93</v>
      </c>
      <c r="O125" s="21" t="s">
        <v>54</v>
      </c>
      <c r="P125" s="21" t="s">
        <v>498</v>
      </c>
      <c r="Q125" s="23" t="s">
        <v>55</v>
      </c>
      <c r="R125" s="29" t="s">
        <v>94</v>
      </c>
      <c r="T125" s="30"/>
      <c r="U125" s="30"/>
      <c r="Y125" s="81"/>
      <c r="Z125" s="90" t="s">
        <v>483</v>
      </c>
      <c r="AA125" s="7">
        <v>13</v>
      </c>
      <c r="AB125" s="7">
        <v>1</v>
      </c>
      <c r="AC125" s="6">
        <v>28</v>
      </c>
      <c r="AD125" s="27" t="s">
        <v>59</v>
      </c>
      <c r="AI125" s="6">
        <v>20</v>
      </c>
      <c r="AJ125" s="6">
        <v>42</v>
      </c>
      <c r="AK125" s="7">
        <v>75.2</v>
      </c>
      <c r="AQ125" s="7">
        <v>59.9</v>
      </c>
      <c r="AR125" s="7">
        <v>93.5</v>
      </c>
      <c r="AS125" s="6">
        <v>178.9</v>
      </c>
      <c r="AY125" s="6">
        <v>165</v>
      </c>
      <c r="AZ125" s="6">
        <v>191</v>
      </c>
      <c r="BA125" s="7">
        <v>23.5</v>
      </c>
      <c r="BG125" s="7">
        <v>19.3</v>
      </c>
      <c r="BH125" s="7">
        <v>28.8</v>
      </c>
      <c r="BI125" s="6">
        <v>23.5</v>
      </c>
      <c r="BO125" s="6">
        <v>19.3</v>
      </c>
      <c r="BP125" s="6">
        <v>28.8</v>
      </c>
      <c r="BQ125" s="7" t="s">
        <v>65</v>
      </c>
      <c r="BS125" s="2">
        <v>123</v>
      </c>
    </row>
    <row r="126" spans="1:71" ht="14.25" customHeight="1" x14ac:dyDescent="0.2">
      <c r="A126" s="106">
        <v>124</v>
      </c>
      <c r="B126" s="50" t="s">
        <v>91</v>
      </c>
      <c r="C126" s="133" t="s">
        <v>670</v>
      </c>
      <c r="D126" s="97" t="s">
        <v>95</v>
      </c>
      <c r="E126" s="19" t="s">
        <v>48</v>
      </c>
      <c r="F126" s="20" t="s">
        <v>49</v>
      </c>
      <c r="G126" s="32" t="s">
        <v>69</v>
      </c>
      <c r="H126" s="20" t="s">
        <v>51</v>
      </c>
      <c r="I126" s="20"/>
      <c r="J126" s="28">
        <v>7.5</v>
      </c>
      <c r="K126" s="22">
        <f>J126*0.9135071</f>
        <v>6.85130325</v>
      </c>
      <c r="L126" s="22" t="s">
        <v>52</v>
      </c>
      <c r="M126" s="21" t="s">
        <v>53</v>
      </c>
      <c r="N126" s="21" t="s">
        <v>96</v>
      </c>
      <c r="O126" s="21" t="s">
        <v>54</v>
      </c>
      <c r="P126" s="21" t="s">
        <v>498</v>
      </c>
      <c r="Q126" s="23" t="s">
        <v>55</v>
      </c>
      <c r="R126" s="29" t="s">
        <v>94</v>
      </c>
      <c r="T126" s="30"/>
      <c r="U126" s="30"/>
      <c r="Y126" s="81"/>
      <c r="Z126" s="90" t="s">
        <v>483</v>
      </c>
      <c r="AA126" s="7">
        <v>13</v>
      </c>
      <c r="AB126" s="7">
        <v>1</v>
      </c>
      <c r="AC126" s="6">
        <v>28</v>
      </c>
      <c r="AD126" s="27" t="s">
        <v>59</v>
      </c>
      <c r="AI126" s="6">
        <v>20</v>
      </c>
      <c r="AJ126" s="6">
        <v>42</v>
      </c>
      <c r="AK126" s="7">
        <v>75.2</v>
      </c>
      <c r="AQ126" s="7">
        <v>59.9</v>
      </c>
      <c r="AR126" s="7">
        <v>93.5</v>
      </c>
      <c r="AS126" s="6">
        <v>178.9</v>
      </c>
      <c r="AY126" s="6">
        <v>165</v>
      </c>
      <c r="AZ126" s="6">
        <v>191</v>
      </c>
      <c r="BA126" s="7">
        <v>23.5</v>
      </c>
      <c r="BG126" s="7">
        <v>19.3</v>
      </c>
      <c r="BH126" s="7">
        <v>28.8</v>
      </c>
      <c r="BI126" s="6">
        <v>23.5</v>
      </c>
      <c r="BO126" s="6">
        <v>19.3</v>
      </c>
      <c r="BP126" s="6">
        <v>28.8</v>
      </c>
      <c r="BQ126" s="7" t="s">
        <v>65</v>
      </c>
      <c r="BS126" s="2">
        <v>124</v>
      </c>
    </row>
    <row r="127" spans="1:71" ht="14.25" customHeight="1" x14ac:dyDescent="0.2">
      <c r="A127" s="106">
        <v>125</v>
      </c>
      <c r="B127" s="50" t="s">
        <v>91</v>
      </c>
      <c r="C127" s="133" t="s">
        <v>670</v>
      </c>
      <c r="D127" s="97" t="s">
        <v>97</v>
      </c>
      <c r="E127" s="19" t="s">
        <v>48</v>
      </c>
      <c r="F127" s="20" t="s">
        <v>49</v>
      </c>
      <c r="G127" s="32" t="s">
        <v>69</v>
      </c>
      <c r="H127" s="20" t="s">
        <v>51</v>
      </c>
      <c r="I127" s="20"/>
      <c r="J127" s="28">
        <v>15</v>
      </c>
      <c r="K127" s="22">
        <f>J127*0.9135071</f>
        <v>13.7026065</v>
      </c>
      <c r="L127" s="22" t="s">
        <v>52</v>
      </c>
      <c r="M127" s="21" t="s">
        <v>53</v>
      </c>
      <c r="N127" s="21" t="s">
        <v>98</v>
      </c>
      <c r="O127" s="21" t="s">
        <v>54</v>
      </c>
      <c r="P127" s="21" t="s">
        <v>498</v>
      </c>
      <c r="Q127" s="23" t="s">
        <v>55</v>
      </c>
      <c r="R127" s="29" t="s">
        <v>94</v>
      </c>
      <c r="T127" s="30"/>
      <c r="U127" s="30"/>
      <c r="Y127" s="81"/>
      <c r="Z127" s="90" t="s">
        <v>483</v>
      </c>
      <c r="AA127" s="7">
        <v>13</v>
      </c>
      <c r="AB127" s="7">
        <v>1</v>
      </c>
      <c r="AC127" s="6">
        <v>28</v>
      </c>
      <c r="AD127" s="27" t="s">
        <v>59</v>
      </c>
      <c r="AI127" s="6">
        <v>20</v>
      </c>
      <c r="AJ127" s="6">
        <v>42</v>
      </c>
      <c r="AK127" s="7">
        <v>75.2</v>
      </c>
      <c r="AQ127" s="7">
        <v>59.9</v>
      </c>
      <c r="AR127" s="7">
        <v>93.5</v>
      </c>
      <c r="AS127" s="6">
        <v>178.9</v>
      </c>
      <c r="AY127" s="6">
        <v>165</v>
      </c>
      <c r="AZ127" s="6">
        <v>191</v>
      </c>
      <c r="BA127" s="7">
        <v>23.5</v>
      </c>
      <c r="BG127" s="7">
        <v>19.3</v>
      </c>
      <c r="BH127" s="7">
        <v>28.8</v>
      </c>
      <c r="BI127" s="6">
        <v>23.5</v>
      </c>
      <c r="BO127" s="6">
        <v>19.3</v>
      </c>
      <c r="BP127" s="6">
        <v>28.8</v>
      </c>
      <c r="BQ127" s="7" t="s">
        <v>65</v>
      </c>
      <c r="BS127" s="2">
        <v>125</v>
      </c>
    </row>
    <row r="128" spans="1:71" ht="14.25" customHeight="1" x14ac:dyDescent="0.2">
      <c r="A128" s="106">
        <v>126</v>
      </c>
      <c r="B128" s="50" t="s">
        <v>91</v>
      </c>
      <c r="C128" s="133" t="s">
        <v>670</v>
      </c>
      <c r="D128" s="97" t="s">
        <v>99</v>
      </c>
      <c r="E128" s="19" t="s">
        <v>48</v>
      </c>
      <c r="F128" s="20" t="s">
        <v>49</v>
      </c>
      <c r="G128" s="32" t="s">
        <v>69</v>
      </c>
      <c r="H128" s="20" t="s">
        <v>51</v>
      </c>
      <c r="I128" s="20"/>
      <c r="J128" s="28">
        <v>20</v>
      </c>
      <c r="K128" s="22">
        <f>J128*0.9135071</f>
        <v>18.270142</v>
      </c>
      <c r="L128" s="22" t="s">
        <v>52</v>
      </c>
      <c r="M128" s="21" t="s">
        <v>53</v>
      </c>
      <c r="N128" s="21" t="s">
        <v>100</v>
      </c>
      <c r="O128" s="21" t="s">
        <v>54</v>
      </c>
      <c r="P128" s="21" t="s">
        <v>498</v>
      </c>
      <c r="Q128" s="23" t="s">
        <v>55</v>
      </c>
      <c r="R128" s="29" t="s">
        <v>94</v>
      </c>
      <c r="T128" s="30"/>
      <c r="U128" s="30"/>
      <c r="Z128" s="90" t="s">
        <v>483</v>
      </c>
      <c r="AA128" s="7">
        <v>13</v>
      </c>
      <c r="AB128" s="7">
        <v>1</v>
      </c>
      <c r="AC128" s="6">
        <v>28</v>
      </c>
      <c r="AD128" s="27" t="s">
        <v>59</v>
      </c>
      <c r="AI128" s="6">
        <v>20</v>
      </c>
      <c r="AJ128" s="6">
        <v>42</v>
      </c>
      <c r="AK128" s="7">
        <v>75.2</v>
      </c>
      <c r="AQ128" s="7">
        <v>59.9</v>
      </c>
      <c r="AR128" s="7">
        <v>93.5</v>
      </c>
      <c r="AS128" s="6">
        <v>178.9</v>
      </c>
      <c r="AY128" s="6">
        <v>165</v>
      </c>
      <c r="AZ128" s="6">
        <v>191</v>
      </c>
      <c r="BA128" s="7">
        <v>23.5</v>
      </c>
      <c r="BG128" s="7">
        <v>19.3</v>
      </c>
      <c r="BH128" s="7">
        <v>28.8</v>
      </c>
      <c r="BI128" s="6">
        <v>23.5</v>
      </c>
      <c r="BO128" s="6">
        <v>19.3</v>
      </c>
      <c r="BP128" s="6">
        <v>28.8</v>
      </c>
      <c r="BQ128" s="7" t="s">
        <v>65</v>
      </c>
      <c r="BS128" s="2">
        <v>126</v>
      </c>
    </row>
    <row r="129" spans="1:71" ht="14.25" customHeight="1" x14ac:dyDescent="0.2">
      <c r="A129" s="106">
        <v>127</v>
      </c>
      <c r="B129" s="50" t="s">
        <v>91</v>
      </c>
      <c r="C129" s="133" t="s">
        <v>670</v>
      </c>
      <c r="D129" s="97" t="s">
        <v>101</v>
      </c>
      <c r="E129" s="19" t="s">
        <v>48</v>
      </c>
      <c r="F129" s="20" t="s">
        <v>49</v>
      </c>
      <c r="G129" s="32" t="s">
        <v>69</v>
      </c>
      <c r="H129" s="20" t="s">
        <v>51</v>
      </c>
      <c r="I129" s="20"/>
      <c r="J129" s="28">
        <v>30</v>
      </c>
      <c r="K129" s="22">
        <f>J129*0.9135071</f>
        <v>27.405213</v>
      </c>
      <c r="L129" s="22" t="s">
        <v>52</v>
      </c>
      <c r="M129" s="21" t="s">
        <v>53</v>
      </c>
      <c r="N129" s="21" t="s">
        <v>102</v>
      </c>
      <c r="O129" s="21" t="s">
        <v>54</v>
      </c>
      <c r="P129" s="21" t="s">
        <v>498</v>
      </c>
      <c r="Q129" s="23" t="s">
        <v>55</v>
      </c>
      <c r="R129" s="29" t="s">
        <v>94</v>
      </c>
      <c r="T129" s="30"/>
      <c r="U129" s="30"/>
      <c r="Z129" s="90" t="s">
        <v>483</v>
      </c>
      <c r="AA129" s="7">
        <v>13</v>
      </c>
      <c r="AB129" s="7">
        <v>1</v>
      </c>
      <c r="AC129" s="6">
        <v>28</v>
      </c>
      <c r="AD129" s="27" t="s">
        <v>59</v>
      </c>
      <c r="AI129" s="6">
        <v>20</v>
      </c>
      <c r="AJ129" s="6">
        <v>42</v>
      </c>
      <c r="AK129" s="7">
        <v>75.2</v>
      </c>
      <c r="AQ129" s="7">
        <v>59.9</v>
      </c>
      <c r="AR129" s="7">
        <v>93.5</v>
      </c>
      <c r="AS129" s="6">
        <v>178.9</v>
      </c>
      <c r="AY129" s="6">
        <v>165</v>
      </c>
      <c r="AZ129" s="6">
        <v>191</v>
      </c>
      <c r="BA129" s="7">
        <v>23.5</v>
      </c>
      <c r="BG129" s="7">
        <v>19.3</v>
      </c>
      <c r="BH129" s="7">
        <v>28.8</v>
      </c>
      <c r="BI129" s="6">
        <v>23.5</v>
      </c>
      <c r="BO129" s="6">
        <v>19.3</v>
      </c>
      <c r="BP129" s="6">
        <v>28.8</v>
      </c>
      <c r="BQ129" s="7" t="s">
        <v>65</v>
      </c>
      <c r="BS129" s="2">
        <v>127</v>
      </c>
    </row>
    <row r="130" spans="1:71" ht="14.25" customHeight="1" x14ac:dyDescent="0.2">
      <c r="A130" s="107">
        <v>128</v>
      </c>
      <c r="B130" s="97" t="s">
        <v>518</v>
      </c>
      <c r="C130" s="133" t="s">
        <v>697</v>
      </c>
      <c r="D130" s="97" t="s">
        <v>519</v>
      </c>
      <c r="E130" s="4" t="s">
        <v>389</v>
      </c>
      <c r="F130" s="32" t="s">
        <v>49</v>
      </c>
      <c r="BS130" s="2">
        <v>128</v>
      </c>
    </row>
    <row r="131" spans="1:71" ht="14.25" customHeight="1" x14ac:dyDescent="0.2">
      <c r="A131" s="107">
        <v>129</v>
      </c>
      <c r="B131" s="97" t="s">
        <v>518</v>
      </c>
      <c r="C131" s="133" t="s">
        <v>697</v>
      </c>
      <c r="D131" s="97" t="s">
        <v>520</v>
      </c>
      <c r="E131" s="4" t="s">
        <v>389</v>
      </c>
      <c r="F131" s="32" t="s">
        <v>49</v>
      </c>
      <c r="BS131" s="2">
        <v>129</v>
      </c>
    </row>
    <row r="132" spans="1:71" ht="14.25" customHeight="1" x14ac:dyDescent="0.2">
      <c r="A132" s="107">
        <v>130</v>
      </c>
      <c r="B132" s="97" t="s">
        <v>518</v>
      </c>
      <c r="C132" s="133" t="s">
        <v>697</v>
      </c>
      <c r="D132" s="97" t="s">
        <v>521</v>
      </c>
      <c r="E132" s="4" t="s">
        <v>389</v>
      </c>
      <c r="F132" s="32" t="s">
        <v>49</v>
      </c>
      <c r="BS132" s="2">
        <v>130</v>
      </c>
    </row>
    <row r="133" spans="1:71" ht="14.25" customHeight="1" x14ac:dyDescent="0.2">
      <c r="A133" s="107">
        <v>131</v>
      </c>
      <c r="B133" s="97" t="s">
        <v>518</v>
      </c>
      <c r="C133" s="133" t="s">
        <v>697</v>
      </c>
      <c r="D133" s="97" t="s">
        <v>522</v>
      </c>
      <c r="E133" s="4" t="s">
        <v>389</v>
      </c>
      <c r="F133" s="32" t="s">
        <v>49</v>
      </c>
      <c r="BS133" s="2">
        <v>131</v>
      </c>
    </row>
    <row r="134" spans="1:71" ht="14.25" customHeight="1" x14ac:dyDescent="0.2">
      <c r="A134" s="107">
        <v>132</v>
      </c>
      <c r="B134" s="97" t="s">
        <v>518</v>
      </c>
      <c r="C134" s="133" t="s">
        <v>697</v>
      </c>
      <c r="D134" s="97" t="s">
        <v>523</v>
      </c>
      <c r="E134" s="4" t="s">
        <v>389</v>
      </c>
      <c r="F134" s="32" t="s">
        <v>49</v>
      </c>
      <c r="BS134" s="2">
        <v>132</v>
      </c>
    </row>
    <row r="135" spans="1:71" ht="14.25" customHeight="1" x14ac:dyDescent="0.2">
      <c r="A135" s="107">
        <v>133</v>
      </c>
      <c r="B135" s="97" t="s">
        <v>518</v>
      </c>
      <c r="C135" s="133" t="s">
        <v>697</v>
      </c>
      <c r="D135" s="97" t="s">
        <v>524</v>
      </c>
      <c r="E135" s="4" t="s">
        <v>389</v>
      </c>
      <c r="F135" s="32" t="s">
        <v>49</v>
      </c>
      <c r="BS135" s="2">
        <v>133</v>
      </c>
    </row>
    <row r="136" spans="1:71" ht="14.25" customHeight="1" x14ac:dyDescent="0.2">
      <c r="A136" s="106">
        <v>134</v>
      </c>
      <c r="B136" s="50" t="s">
        <v>103</v>
      </c>
      <c r="C136" s="133" t="s">
        <v>671</v>
      </c>
      <c r="D136" s="97" t="s">
        <v>104</v>
      </c>
      <c r="E136" s="19" t="s">
        <v>48</v>
      </c>
      <c r="F136" s="20" t="s">
        <v>49</v>
      </c>
      <c r="G136" s="32" t="s">
        <v>69</v>
      </c>
      <c r="H136" s="20" t="s">
        <v>51</v>
      </c>
      <c r="I136" s="20"/>
      <c r="J136" s="28">
        <v>3.6</v>
      </c>
      <c r="K136" s="22">
        <f t="shared" ref="K136:K156" si="1">J136*0.9135071</f>
        <v>3.2886255600000003</v>
      </c>
      <c r="L136" s="22" t="s">
        <v>52</v>
      </c>
      <c r="M136" s="28" t="s">
        <v>53</v>
      </c>
      <c r="N136" s="28">
        <v>0</v>
      </c>
      <c r="O136" s="28" t="s">
        <v>54</v>
      </c>
      <c r="P136" s="28" t="s">
        <v>105</v>
      </c>
      <c r="Q136" s="23" t="s">
        <v>55</v>
      </c>
      <c r="R136" s="29" t="s">
        <v>106</v>
      </c>
      <c r="S136" s="29"/>
      <c r="T136" s="30">
        <v>100</v>
      </c>
      <c r="U136" s="30"/>
      <c r="V136" s="31" t="s">
        <v>57</v>
      </c>
      <c r="W136" s="71" t="s">
        <v>107</v>
      </c>
      <c r="Y136" s="31" t="s">
        <v>108</v>
      </c>
      <c r="Z136" s="90" t="s">
        <v>483</v>
      </c>
      <c r="AA136" s="7">
        <v>24</v>
      </c>
      <c r="AB136" s="7">
        <v>11</v>
      </c>
      <c r="AC136" s="6">
        <v>49</v>
      </c>
      <c r="AD136" s="27" t="s">
        <v>109</v>
      </c>
      <c r="AE136" s="6" t="s">
        <v>50</v>
      </c>
      <c r="AF136" s="6">
        <v>12.3</v>
      </c>
      <c r="AG136" s="6" t="s">
        <v>109</v>
      </c>
      <c r="AH136" s="6" t="s">
        <v>60</v>
      </c>
      <c r="AI136" s="6">
        <v>26</v>
      </c>
      <c r="AJ136" s="6">
        <v>74</v>
      </c>
      <c r="AK136" s="7">
        <v>19.2</v>
      </c>
      <c r="AL136" s="7" t="s">
        <v>61</v>
      </c>
      <c r="AM136" s="7" t="s">
        <v>50</v>
      </c>
      <c r="AN136" s="7">
        <v>3.5</v>
      </c>
      <c r="AO136" s="7" t="s">
        <v>61</v>
      </c>
      <c r="AP136" s="7" t="s">
        <v>60</v>
      </c>
      <c r="AQ136" s="7">
        <v>14.2</v>
      </c>
      <c r="AR136" s="7">
        <v>26.9</v>
      </c>
      <c r="BQ136" s="7" t="s">
        <v>110</v>
      </c>
      <c r="BS136" s="2">
        <v>134</v>
      </c>
    </row>
    <row r="137" spans="1:71" ht="14.25" customHeight="1" x14ac:dyDescent="0.2">
      <c r="A137" s="106">
        <v>135</v>
      </c>
      <c r="B137" s="97" t="s">
        <v>103</v>
      </c>
      <c r="C137" s="133" t="s">
        <v>671</v>
      </c>
      <c r="D137" s="97" t="s">
        <v>174</v>
      </c>
      <c r="E137" s="4" t="s">
        <v>48</v>
      </c>
      <c r="F137" s="32" t="s">
        <v>49</v>
      </c>
      <c r="G137" s="32" t="s">
        <v>175</v>
      </c>
      <c r="H137" s="32" t="s">
        <v>173</v>
      </c>
      <c r="J137" s="28">
        <v>5</v>
      </c>
      <c r="K137" s="34">
        <f t="shared" si="1"/>
        <v>4.5675355</v>
      </c>
      <c r="L137" s="34" t="s">
        <v>52</v>
      </c>
      <c r="M137" s="28" t="s">
        <v>53</v>
      </c>
      <c r="N137" s="28">
        <v>0</v>
      </c>
      <c r="O137" s="28" t="s">
        <v>54</v>
      </c>
      <c r="P137" s="28" t="s">
        <v>115</v>
      </c>
      <c r="Q137" s="23" t="s">
        <v>55</v>
      </c>
      <c r="R137" s="29" t="s">
        <v>106</v>
      </c>
      <c r="T137" s="30">
        <v>100</v>
      </c>
      <c r="U137" s="30"/>
      <c r="V137" s="31" t="s">
        <v>57</v>
      </c>
      <c r="W137" s="71" t="s">
        <v>107</v>
      </c>
      <c r="Y137" s="31" t="s">
        <v>108</v>
      </c>
      <c r="Z137" s="90" t="s">
        <v>483</v>
      </c>
      <c r="AA137" s="7">
        <v>1</v>
      </c>
      <c r="AB137" s="7">
        <v>0</v>
      </c>
      <c r="AC137" s="6">
        <v>67</v>
      </c>
      <c r="AD137" s="27" t="s">
        <v>109</v>
      </c>
      <c r="AE137" s="6" t="s">
        <v>176</v>
      </c>
      <c r="AK137" s="7">
        <v>21.1</v>
      </c>
      <c r="AL137" s="7" t="s">
        <v>61</v>
      </c>
      <c r="BQ137" s="7" t="s">
        <v>177</v>
      </c>
      <c r="BS137" s="2">
        <v>135</v>
      </c>
    </row>
    <row r="138" spans="1:71" ht="14.25" customHeight="1" x14ac:dyDescent="0.2">
      <c r="A138" s="106">
        <v>136</v>
      </c>
      <c r="B138" s="97" t="s">
        <v>103</v>
      </c>
      <c r="C138" s="133" t="s">
        <v>671</v>
      </c>
      <c r="D138" s="97" t="s">
        <v>178</v>
      </c>
      <c r="E138" s="4" t="s">
        <v>48</v>
      </c>
      <c r="F138" s="32" t="s">
        <v>49</v>
      </c>
      <c r="G138" s="32" t="s">
        <v>175</v>
      </c>
      <c r="H138" s="32" t="s">
        <v>173</v>
      </c>
      <c r="J138" s="28">
        <v>2.5</v>
      </c>
      <c r="K138" s="34">
        <f t="shared" si="1"/>
        <v>2.28376775</v>
      </c>
      <c r="L138" s="34" t="s">
        <v>52</v>
      </c>
      <c r="M138" s="28" t="s">
        <v>53</v>
      </c>
      <c r="N138" s="28">
        <v>0</v>
      </c>
      <c r="O138" s="28" t="s">
        <v>54</v>
      </c>
      <c r="P138" s="28" t="s">
        <v>115</v>
      </c>
      <c r="Q138" s="23" t="s">
        <v>55</v>
      </c>
      <c r="R138" s="29" t="s">
        <v>106</v>
      </c>
      <c r="T138" s="30">
        <v>100</v>
      </c>
      <c r="U138" s="30"/>
      <c r="V138" s="31" t="s">
        <v>57</v>
      </c>
      <c r="W138" s="71" t="s">
        <v>107</v>
      </c>
      <c r="Y138" s="31" t="s">
        <v>108</v>
      </c>
      <c r="Z138" s="90" t="s">
        <v>483</v>
      </c>
      <c r="AA138" s="7">
        <v>1</v>
      </c>
      <c r="AB138" s="7">
        <v>0</v>
      </c>
      <c r="AC138" s="6">
        <v>47</v>
      </c>
      <c r="AD138" s="27" t="s">
        <v>109</v>
      </c>
      <c r="AE138" s="6" t="s">
        <v>176</v>
      </c>
      <c r="AK138" s="7">
        <v>22.1</v>
      </c>
      <c r="AL138" s="7" t="s">
        <v>61</v>
      </c>
      <c r="BQ138" s="7" t="s">
        <v>177</v>
      </c>
      <c r="BS138" s="2">
        <v>136</v>
      </c>
    </row>
    <row r="139" spans="1:71" ht="14.25" customHeight="1" x14ac:dyDescent="0.2">
      <c r="A139" s="106">
        <v>137</v>
      </c>
      <c r="B139" s="97" t="s">
        <v>103</v>
      </c>
      <c r="C139" s="133" t="s">
        <v>671</v>
      </c>
      <c r="D139" s="97" t="s">
        <v>179</v>
      </c>
      <c r="E139" s="4" t="s">
        <v>48</v>
      </c>
      <c r="F139" s="32" t="s">
        <v>49</v>
      </c>
      <c r="G139" s="32" t="s">
        <v>175</v>
      </c>
      <c r="H139" s="32" t="s">
        <v>173</v>
      </c>
      <c r="J139" s="28">
        <v>2.5</v>
      </c>
      <c r="K139" s="34">
        <f t="shared" si="1"/>
        <v>2.28376775</v>
      </c>
      <c r="L139" s="34" t="s">
        <v>52</v>
      </c>
      <c r="M139" s="28" t="s">
        <v>53</v>
      </c>
      <c r="N139" s="28">
        <v>0</v>
      </c>
      <c r="O139" s="28" t="s">
        <v>54</v>
      </c>
      <c r="P139" s="28" t="s">
        <v>115</v>
      </c>
      <c r="Q139" s="23" t="s">
        <v>55</v>
      </c>
      <c r="R139" s="29" t="s">
        <v>106</v>
      </c>
      <c r="T139" s="30">
        <v>100</v>
      </c>
      <c r="U139" s="30"/>
      <c r="V139" s="31" t="s">
        <v>57</v>
      </c>
      <c r="W139" s="71" t="s">
        <v>107</v>
      </c>
      <c r="Y139" s="31" t="s">
        <v>108</v>
      </c>
      <c r="Z139" s="90" t="s">
        <v>483</v>
      </c>
      <c r="AA139" s="7">
        <v>1</v>
      </c>
      <c r="AB139" s="7">
        <v>0</v>
      </c>
      <c r="AC139" s="6">
        <v>47</v>
      </c>
      <c r="AD139" s="27" t="s">
        <v>109</v>
      </c>
      <c r="AE139" s="6" t="s">
        <v>176</v>
      </c>
      <c r="AK139" s="7">
        <v>16.3</v>
      </c>
      <c r="AL139" s="7" t="s">
        <v>61</v>
      </c>
      <c r="BQ139" s="7" t="s">
        <v>177</v>
      </c>
      <c r="BS139" s="2">
        <v>137</v>
      </c>
    </row>
    <row r="140" spans="1:71" ht="14.25" customHeight="1" x14ac:dyDescent="0.2">
      <c r="A140" s="106">
        <v>138</v>
      </c>
      <c r="B140" s="97" t="s">
        <v>103</v>
      </c>
      <c r="C140" s="133" t="s">
        <v>671</v>
      </c>
      <c r="D140" s="97" t="s">
        <v>180</v>
      </c>
      <c r="E140" s="4" t="s">
        <v>48</v>
      </c>
      <c r="F140" s="32" t="s">
        <v>49</v>
      </c>
      <c r="G140" s="32" t="s">
        <v>175</v>
      </c>
      <c r="H140" s="32" t="s">
        <v>173</v>
      </c>
      <c r="J140" s="28">
        <v>2.5</v>
      </c>
      <c r="K140" s="34">
        <f t="shared" si="1"/>
        <v>2.28376775</v>
      </c>
      <c r="L140" s="34" t="s">
        <v>52</v>
      </c>
      <c r="M140" s="28" t="s">
        <v>53</v>
      </c>
      <c r="N140" s="28">
        <v>0</v>
      </c>
      <c r="O140" s="28" t="s">
        <v>54</v>
      </c>
      <c r="P140" s="28" t="s">
        <v>115</v>
      </c>
      <c r="Q140" s="23" t="s">
        <v>55</v>
      </c>
      <c r="R140" s="29" t="s">
        <v>106</v>
      </c>
      <c r="T140" s="30">
        <v>100</v>
      </c>
      <c r="U140" s="30"/>
      <c r="V140" s="31" t="s">
        <v>57</v>
      </c>
      <c r="W140" s="71" t="s">
        <v>107</v>
      </c>
      <c r="Y140" s="31" t="s">
        <v>108</v>
      </c>
      <c r="Z140" s="90" t="s">
        <v>483</v>
      </c>
      <c r="AA140" s="7">
        <v>1</v>
      </c>
      <c r="AB140" s="7">
        <v>1</v>
      </c>
      <c r="AC140" s="6">
        <v>44</v>
      </c>
      <c r="AD140" s="27" t="s">
        <v>109</v>
      </c>
      <c r="AE140" s="6" t="s">
        <v>176</v>
      </c>
      <c r="AK140" s="7">
        <v>17.600000000000001</v>
      </c>
      <c r="AL140" s="7" t="s">
        <v>61</v>
      </c>
      <c r="BQ140" s="7" t="s">
        <v>181</v>
      </c>
      <c r="BS140" s="2">
        <v>138</v>
      </c>
    </row>
    <row r="141" spans="1:71" ht="14.25" customHeight="1" x14ac:dyDescent="0.2">
      <c r="A141" s="106">
        <v>139</v>
      </c>
      <c r="B141" s="97" t="s">
        <v>103</v>
      </c>
      <c r="C141" s="133" t="s">
        <v>671</v>
      </c>
      <c r="D141" s="97" t="s">
        <v>182</v>
      </c>
      <c r="E141" s="4" t="s">
        <v>48</v>
      </c>
      <c r="F141" s="32" t="s">
        <v>49</v>
      </c>
      <c r="G141" s="32" t="s">
        <v>175</v>
      </c>
      <c r="H141" s="32" t="s">
        <v>173</v>
      </c>
      <c r="J141" s="28">
        <v>2.5</v>
      </c>
      <c r="K141" s="34">
        <f t="shared" si="1"/>
        <v>2.28376775</v>
      </c>
      <c r="L141" s="34" t="s">
        <v>52</v>
      </c>
      <c r="M141" s="28" t="s">
        <v>53</v>
      </c>
      <c r="N141" s="28">
        <v>0</v>
      </c>
      <c r="O141" s="28" t="s">
        <v>54</v>
      </c>
      <c r="P141" s="28" t="s">
        <v>115</v>
      </c>
      <c r="Q141" s="23" t="s">
        <v>55</v>
      </c>
      <c r="R141" s="29" t="s">
        <v>106</v>
      </c>
      <c r="T141" s="30">
        <v>100</v>
      </c>
      <c r="U141" s="30"/>
      <c r="V141" s="31" t="s">
        <v>57</v>
      </c>
      <c r="W141" s="71" t="s">
        <v>107</v>
      </c>
      <c r="Y141" s="31" t="s">
        <v>108</v>
      </c>
      <c r="Z141" s="90" t="s">
        <v>483</v>
      </c>
      <c r="AA141" s="7">
        <v>1</v>
      </c>
      <c r="AB141" s="7">
        <v>0</v>
      </c>
      <c r="AC141" s="6">
        <v>47</v>
      </c>
      <c r="AD141" s="27" t="s">
        <v>109</v>
      </c>
      <c r="AE141" s="6" t="s">
        <v>176</v>
      </c>
      <c r="AK141" s="7">
        <v>18.3</v>
      </c>
      <c r="AL141" s="7" t="s">
        <v>61</v>
      </c>
      <c r="BQ141" s="7" t="s">
        <v>177</v>
      </c>
      <c r="BS141" s="2">
        <v>139</v>
      </c>
    </row>
    <row r="142" spans="1:71" ht="14.25" customHeight="1" x14ac:dyDescent="0.2">
      <c r="A142" s="106">
        <v>140</v>
      </c>
      <c r="B142" s="97" t="s">
        <v>103</v>
      </c>
      <c r="C142" s="133" t="s">
        <v>671</v>
      </c>
      <c r="D142" s="97" t="s">
        <v>183</v>
      </c>
      <c r="E142" s="4" t="s">
        <v>48</v>
      </c>
      <c r="F142" s="32" t="s">
        <v>49</v>
      </c>
      <c r="G142" s="32" t="s">
        <v>175</v>
      </c>
      <c r="H142" s="32" t="s">
        <v>173</v>
      </c>
      <c r="J142" s="28">
        <v>5</v>
      </c>
      <c r="K142" s="34">
        <f t="shared" si="1"/>
        <v>4.5675355</v>
      </c>
      <c r="L142" s="34" t="s">
        <v>52</v>
      </c>
      <c r="M142" s="28" t="s">
        <v>53</v>
      </c>
      <c r="N142" s="28">
        <v>0</v>
      </c>
      <c r="O142" s="28" t="s">
        <v>54</v>
      </c>
      <c r="P142" s="28" t="s">
        <v>115</v>
      </c>
      <c r="Q142" s="23" t="s">
        <v>55</v>
      </c>
      <c r="R142" s="29" t="s">
        <v>106</v>
      </c>
      <c r="T142" s="30">
        <v>100</v>
      </c>
      <c r="U142" s="30"/>
      <c r="V142" s="31" t="s">
        <v>57</v>
      </c>
      <c r="W142" s="71" t="s">
        <v>107</v>
      </c>
      <c r="Y142" s="31" t="s">
        <v>108</v>
      </c>
      <c r="Z142" s="90" t="s">
        <v>483</v>
      </c>
      <c r="AA142" s="7">
        <v>1</v>
      </c>
      <c r="AB142" s="7">
        <v>1</v>
      </c>
      <c r="AC142" s="6">
        <v>53</v>
      </c>
      <c r="AD142" s="27" t="s">
        <v>109</v>
      </c>
      <c r="AE142" s="6" t="s">
        <v>176</v>
      </c>
      <c r="AK142" s="7">
        <v>22.7</v>
      </c>
      <c r="AL142" s="7" t="s">
        <v>61</v>
      </c>
      <c r="BQ142" s="7" t="s">
        <v>177</v>
      </c>
      <c r="BS142" s="2">
        <v>140</v>
      </c>
    </row>
    <row r="143" spans="1:71" ht="14.25" customHeight="1" x14ac:dyDescent="0.2">
      <c r="A143" s="106">
        <v>141</v>
      </c>
      <c r="B143" s="97" t="s">
        <v>103</v>
      </c>
      <c r="C143" s="133" t="s">
        <v>671</v>
      </c>
      <c r="D143" s="97" t="s">
        <v>184</v>
      </c>
      <c r="E143" s="4" t="s">
        <v>48</v>
      </c>
      <c r="F143" s="32" t="s">
        <v>49</v>
      </c>
      <c r="G143" s="32" t="s">
        <v>175</v>
      </c>
      <c r="H143" s="32" t="s">
        <v>173</v>
      </c>
      <c r="J143" s="28">
        <v>2.5</v>
      </c>
      <c r="K143" s="34">
        <f t="shared" si="1"/>
        <v>2.28376775</v>
      </c>
      <c r="L143" s="34" t="s">
        <v>52</v>
      </c>
      <c r="M143" s="28" t="s">
        <v>53</v>
      </c>
      <c r="N143" s="28">
        <v>0</v>
      </c>
      <c r="O143" s="28" t="s">
        <v>54</v>
      </c>
      <c r="P143" s="28" t="s">
        <v>115</v>
      </c>
      <c r="Q143" s="23" t="s">
        <v>55</v>
      </c>
      <c r="R143" s="29" t="s">
        <v>106</v>
      </c>
      <c r="T143" s="30">
        <v>100</v>
      </c>
      <c r="U143" s="30"/>
      <c r="V143" s="31" t="s">
        <v>57</v>
      </c>
      <c r="W143" s="71" t="s">
        <v>107</v>
      </c>
      <c r="Y143" s="31" t="s">
        <v>108</v>
      </c>
      <c r="Z143" s="90" t="s">
        <v>483</v>
      </c>
      <c r="AA143" s="7">
        <v>1</v>
      </c>
      <c r="AB143" s="7">
        <v>1</v>
      </c>
      <c r="AC143" s="6">
        <v>38</v>
      </c>
      <c r="AD143" s="27" t="s">
        <v>109</v>
      </c>
      <c r="AE143" s="6" t="s">
        <v>176</v>
      </c>
      <c r="AK143" s="7">
        <v>17.3</v>
      </c>
      <c r="AL143" s="7" t="s">
        <v>61</v>
      </c>
      <c r="BQ143" s="7" t="s">
        <v>177</v>
      </c>
      <c r="BS143" s="2">
        <v>141</v>
      </c>
    </row>
    <row r="144" spans="1:71" ht="14.25" customHeight="1" x14ac:dyDescent="0.2">
      <c r="A144" s="106">
        <v>142</v>
      </c>
      <c r="B144" s="97" t="s">
        <v>103</v>
      </c>
      <c r="C144" s="133" t="s">
        <v>671</v>
      </c>
      <c r="D144" s="97" t="s">
        <v>185</v>
      </c>
      <c r="E144" s="4" t="s">
        <v>48</v>
      </c>
      <c r="F144" s="32" t="s">
        <v>49</v>
      </c>
      <c r="G144" s="32" t="s">
        <v>175</v>
      </c>
      <c r="H144" s="32" t="s">
        <v>173</v>
      </c>
      <c r="J144" s="28">
        <v>5</v>
      </c>
      <c r="K144" s="34">
        <f t="shared" si="1"/>
        <v>4.5675355</v>
      </c>
      <c r="L144" s="34" t="s">
        <v>52</v>
      </c>
      <c r="M144" s="28" t="s">
        <v>53</v>
      </c>
      <c r="N144" s="28">
        <v>0</v>
      </c>
      <c r="O144" s="28" t="s">
        <v>54</v>
      </c>
      <c r="P144" s="28" t="s">
        <v>115</v>
      </c>
      <c r="Q144" s="23" t="s">
        <v>55</v>
      </c>
      <c r="R144" s="29" t="s">
        <v>106</v>
      </c>
      <c r="T144" s="30">
        <v>100</v>
      </c>
      <c r="U144" s="30"/>
      <c r="V144" s="31" t="s">
        <v>57</v>
      </c>
      <c r="W144" s="71" t="s">
        <v>107</v>
      </c>
      <c r="Y144" s="31" t="s">
        <v>108</v>
      </c>
      <c r="Z144" s="90" t="s">
        <v>483</v>
      </c>
      <c r="AA144" s="7">
        <v>1</v>
      </c>
      <c r="AB144" s="7">
        <v>1</v>
      </c>
      <c r="AC144" s="6">
        <v>53</v>
      </c>
      <c r="AD144" s="27" t="s">
        <v>109</v>
      </c>
      <c r="AE144" s="6" t="s">
        <v>176</v>
      </c>
      <c r="AK144" s="7">
        <v>17.2</v>
      </c>
      <c r="AL144" s="7" t="s">
        <v>61</v>
      </c>
      <c r="BQ144" s="7" t="s">
        <v>177</v>
      </c>
      <c r="BS144" s="2">
        <v>142</v>
      </c>
    </row>
    <row r="145" spans="1:71" ht="14.25" customHeight="1" x14ac:dyDescent="0.2">
      <c r="A145" s="106">
        <v>143</v>
      </c>
      <c r="B145" s="97" t="s">
        <v>103</v>
      </c>
      <c r="C145" s="133" t="s">
        <v>671</v>
      </c>
      <c r="D145" s="97" t="s">
        <v>186</v>
      </c>
      <c r="E145" s="4" t="s">
        <v>48</v>
      </c>
      <c r="F145" s="32" t="s">
        <v>49</v>
      </c>
      <c r="G145" s="32" t="s">
        <v>175</v>
      </c>
      <c r="H145" s="32" t="s">
        <v>173</v>
      </c>
      <c r="J145" s="28">
        <v>5</v>
      </c>
      <c r="K145" s="34">
        <f t="shared" si="1"/>
        <v>4.5675355</v>
      </c>
      <c r="L145" s="34" t="s">
        <v>52</v>
      </c>
      <c r="M145" s="28" t="s">
        <v>53</v>
      </c>
      <c r="N145" s="28">
        <v>0</v>
      </c>
      <c r="O145" s="28" t="s">
        <v>54</v>
      </c>
      <c r="P145" s="28" t="s">
        <v>115</v>
      </c>
      <c r="Q145" s="23" t="s">
        <v>55</v>
      </c>
      <c r="R145" s="29" t="s">
        <v>106</v>
      </c>
      <c r="T145" s="30">
        <v>100</v>
      </c>
      <c r="U145" s="30"/>
      <c r="V145" s="31" t="s">
        <v>57</v>
      </c>
      <c r="W145" s="71" t="s">
        <v>107</v>
      </c>
      <c r="Y145" s="31" t="s">
        <v>108</v>
      </c>
      <c r="Z145" s="90" t="s">
        <v>483</v>
      </c>
      <c r="AA145" s="7">
        <v>1</v>
      </c>
      <c r="AB145" s="7">
        <v>0</v>
      </c>
      <c r="AC145" s="6">
        <v>50</v>
      </c>
      <c r="AD145" s="27" t="s">
        <v>109</v>
      </c>
      <c r="AE145" s="6" t="s">
        <v>176</v>
      </c>
      <c r="AK145" s="7">
        <v>15.9</v>
      </c>
      <c r="AL145" s="7" t="s">
        <v>61</v>
      </c>
      <c r="BQ145" s="7" t="s">
        <v>187</v>
      </c>
      <c r="BS145" s="2">
        <v>143</v>
      </c>
    </row>
    <row r="146" spans="1:71" ht="14.25" customHeight="1" x14ac:dyDescent="0.2">
      <c r="A146" s="106">
        <v>144</v>
      </c>
      <c r="B146" s="97" t="s">
        <v>103</v>
      </c>
      <c r="C146" s="133" t="s">
        <v>671</v>
      </c>
      <c r="D146" s="97" t="s">
        <v>188</v>
      </c>
      <c r="E146" s="4" t="s">
        <v>48</v>
      </c>
      <c r="F146" s="32" t="s">
        <v>49</v>
      </c>
      <c r="G146" s="32" t="s">
        <v>175</v>
      </c>
      <c r="H146" s="32" t="s">
        <v>173</v>
      </c>
      <c r="J146" s="28">
        <v>5</v>
      </c>
      <c r="K146" s="34">
        <f t="shared" si="1"/>
        <v>4.5675355</v>
      </c>
      <c r="L146" s="34" t="s">
        <v>52</v>
      </c>
      <c r="M146" s="28" t="s">
        <v>53</v>
      </c>
      <c r="N146" s="28">
        <v>0</v>
      </c>
      <c r="O146" s="28" t="s">
        <v>54</v>
      </c>
      <c r="P146" s="28" t="s">
        <v>115</v>
      </c>
      <c r="Q146" s="23" t="s">
        <v>55</v>
      </c>
      <c r="R146" s="29" t="s">
        <v>106</v>
      </c>
      <c r="T146" s="30">
        <v>100</v>
      </c>
      <c r="U146" s="30"/>
      <c r="V146" s="31" t="s">
        <v>57</v>
      </c>
      <c r="W146" s="71" t="s">
        <v>107</v>
      </c>
      <c r="Y146" s="31" t="s">
        <v>108</v>
      </c>
      <c r="Z146" s="90" t="s">
        <v>483</v>
      </c>
      <c r="AA146" s="7">
        <v>1</v>
      </c>
      <c r="AB146" s="7">
        <v>0</v>
      </c>
      <c r="AC146" s="6">
        <v>68</v>
      </c>
      <c r="AD146" s="27" t="s">
        <v>109</v>
      </c>
      <c r="AE146" s="6" t="s">
        <v>176</v>
      </c>
      <c r="AK146" s="7">
        <v>20.2</v>
      </c>
      <c r="AL146" s="7" t="s">
        <v>61</v>
      </c>
      <c r="BQ146" s="7" t="s">
        <v>177</v>
      </c>
      <c r="BS146" s="2">
        <v>144</v>
      </c>
    </row>
    <row r="147" spans="1:71" ht="14.25" customHeight="1" x14ac:dyDescent="0.2">
      <c r="A147" s="106">
        <v>145</v>
      </c>
      <c r="B147" s="97" t="s">
        <v>103</v>
      </c>
      <c r="C147" s="133" t="s">
        <v>671</v>
      </c>
      <c r="D147" s="97" t="s">
        <v>189</v>
      </c>
      <c r="E147" s="4" t="s">
        <v>48</v>
      </c>
      <c r="F147" s="32" t="s">
        <v>49</v>
      </c>
      <c r="G147" s="32" t="s">
        <v>175</v>
      </c>
      <c r="H147" s="32" t="s">
        <v>173</v>
      </c>
      <c r="J147" s="28">
        <v>2.5</v>
      </c>
      <c r="K147" s="34">
        <f t="shared" si="1"/>
        <v>2.28376775</v>
      </c>
      <c r="L147" s="34" t="s">
        <v>52</v>
      </c>
      <c r="M147" s="28" t="s">
        <v>53</v>
      </c>
      <c r="N147" s="28">
        <v>0</v>
      </c>
      <c r="O147" s="28" t="s">
        <v>54</v>
      </c>
      <c r="P147" s="28" t="s">
        <v>115</v>
      </c>
      <c r="Q147" s="23" t="s">
        <v>55</v>
      </c>
      <c r="R147" s="29" t="s">
        <v>106</v>
      </c>
      <c r="T147" s="30">
        <v>100</v>
      </c>
      <c r="U147" s="30"/>
      <c r="V147" s="31" t="s">
        <v>57</v>
      </c>
      <c r="W147" s="71" t="s">
        <v>107</v>
      </c>
      <c r="Y147" s="31" t="s">
        <v>108</v>
      </c>
      <c r="Z147" s="90" t="s">
        <v>483</v>
      </c>
      <c r="AA147" s="7">
        <v>1</v>
      </c>
      <c r="AB147" s="7">
        <v>0</v>
      </c>
      <c r="AC147" s="6">
        <v>40</v>
      </c>
      <c r="AD147" s="27" t="s">
        <v>109</v>
      </c>
      <c r="AE147" s="6" t="s">
        <v>176</v>
      </c>
      <c r="AK147" s="7">
        <v>14.2</v>
      </c>
      <c r="AL147" s="7" t="s">
        <v>61</v>
      </c>
      <c r="BQ147" s="7" t="s">
        <v>181</v>
      </c>
      <c r="BS147" s="2">
        <v>145</v>
      </c>
    </row>
    <row r="148" spans="1:71" ht="14.25" customHeight="1" x14ac:dyDescent="0.2">
      <c r="A148" s="106">
        <v>146</v>
      </c>
      <c r="B148" s="97" t="s">
        <v>103</v>
      </c>
      <c r="C148" s="133" t="s">
        <v>671</v>
      </c>
      <c r="D148" s="97" t="s">
        <v>190</v>
      </c>
      <c r="E148" s="4" t="s">
        <v>48</v>
      </c>
      <c r="F148" s="32" t="s">
        <v>49</v>
      </c>
      <c r="G148" s="32" t="s">
        <v>175</v>
      </c>
      <c r="H148" s="32" t="s">
        <v>173</v>
      </c>
      <c r="J148" s="28">
        <v>2.5</v>
      </c>
      <c r="K148" s="34">
        <f t="shared" si="1"/>
        <v>2.28376775</v>
      </c>
      <c r="L148" s="34" t="s">
        <v>52</v>
      </c>
      <c r="M148" s="28" t="s">
        <v>53</v>
      </c>
      <c r="N148" s="28">
        <v>0</v>
      </c>
      <c r="O148" s="28" t="s">
        <v>54</v>
      </c>
      <c r="P148" s="28" t="s">
        <v>115</v>
      </c>
      <c r="Q148" s="23" t="s">
        <v>55</v>
      </c>
      <c r="R148" s="29" t="s">
        <v>106</v>
      </c>
      <c r="T148" s="30">
        <v>100</v>
      </c>
      <c r="U148" s="30"/>
      <c r="V148" s="31" t="s">
        <v>57</v>
      </c>
      <c r="W148" s="71" t="s">
        <v>107</v>
      </c>
      <c r="Y148" s="31" t="s">
        <v>108</v>
      </c>
      <c r="Z148" s="90" t="s">
        <v>483</v>
      </c>
      <c r="AA148" s="7">
        <v>1</v>
      </c>
      <c r="AB148" s="7">
        <v>0</v>
      </c>
      <c r="AC148" s="6">
        <v>35</v>
      </c>
      <c r="AD148" s="27" t="s">
        <v>109</v>
      </c>
      <c r="AE148" s="6" t="s">
        <v>176</v>
      </c>
      <c r="AK148" s="7">
        <v>15.4</v>
      </c>
      <c r="AL148" s="7" t="s">
        <v>61</v>
      </c>
      <c r="BQ148" s="7" t="s">
        <v>177</v>
      </c>
      <c r="BS148" s="2">
        <v>146</v>
      </c>
    </row>
    <row r="149" spans="1:71" ht="14.25" customHeight="1" x14ac:dyDescent="0.2">
      <c r="A149" s="106">
        <v>147</v>
      </c>
      <c r="B149" s="97" t="s">
        <v>103</v>
      </c>
      <c r="C149" s="133" t="s">
        <v>671</v>
      </c>
      <c r="D149" s="97" t="s">
        <v>191</v>
      </c>
      <c r="E149" s="4" t="s">
        <v>48</v>
      </c>
      <c r="F149" s="32" t="s">
        <v>49</v>
      </c>
      <c r="G149" s="32" t="s">
        <v>175</v>
      </c>
      <c r="H149" s="32" t="s">
        <v>173</v>
      </c>
      <c r="J149" s="28">
        <v>5</v>
      </c>
      <c r="K149" s="34">
        <f t="shared" si="1"/>
        <v>4.5675355</v>
      </c>
      <c r="L149" s="34" t="s">
        <v>52</v>
      </c>
      <c r="M149" s="28" t="s">
        <v>53</v>
      </c>
      <c r="N149" s="28">
        <v>0</v>
      </c>
      <c r="O149" s="28" t="s">
        <v>54</v>
      </c>
      <c r="P149" s="28" t="s">
        <v>115</v>
      </c>
      <c r="Q149" s="23" t="s">
        <v>55</v>
      </c>
      <c r="R149" s="29" t="s">
        <v>106</v>
      </c>
      <c r="T149" s="30">
        <v>100</v>
      </c>
      <c r="U149" s="30"/>
      <c r="V149" s="31" t="s">
        <v>57</v>
      </c>
      <c r="W149" s="71" t="s">
        <v>107</v>
      </c>
      <c r="Y149" s="31" t="s">
        <v>108</v>
      </c>
      <c r="Z149" s="90" t="s">
        <v>483</v>
      </c>
      <c r="AA149" s="7">
        <v>1</v>
      </c>
      <c r="AB149" s="7">
        <v>0</v>
      </c>
      <c r="AC149" s="6">
        <v>69</v>
      </c>
      <c r="AD149" s="27" t="s">
        <v>109</v>
      </c>
      <c r="AE149" s="6" t="s">
        <v>176</v>
      </c>
      <c r="AK149" s="7">
        <v>26.5</v>
      </c>
      <c r="AL149" s="7" t="s">
        <v>61</v>
      </c>
      <c r="BQ149" s="7" t="s">
        <v>181</v>
      </c>
      <c r="BS149" s="2">
        <v>147</v>
      </c>
    </row>
    <row r="150" spans="1:71" ht="14.25" customHeight="1" x14ac:dyDescent="0.2">
      <c r="A150" s="106">
        <v>148</v>
      </c>
      <c r="B150" s="97" t="s">
        <v>103</v>
      </c>
      <c r="C150" s="133" t="s">
        <v>671</v>
      </c>
      <c r="D150" s="97" t="s">
        <v>192</v>
      </c>
      <c r="E150" s="4" t="s">
        <v>48</v>
      </c>
      <c r="F150" s="32" t="s">
        <v>49</v>
      </c>
      <c r="G150" s="32" t="s">
        <v>175</v>
      </c>
      <c r="H150" s="32" t="s">
        <v>173</v>
      </c>
      <c r="J150" s="28">
        <v>2.5</v>
      </c>
      <c r="K150" s="34">
        <f t="shared" si="1"/>
        <v>2.28376775</v>
      </c>
      <c r="L150" s="34" t="s">
        <v>52</v>
      </c>
      <c r="M150" s="28" t="s">
        <v>53</v>
      </c>
      <c r="N150" s="28">
        <v>0</v>
      </c>
      <c r="O150" s="28" t="s">
        <v>54</v>
      </c>
      <c r="P150" s="28" t="s">
        <v>115</v>
      </c>
      <c r="Q150" s="23" t="s">
        <v>55</v>
      </c>
      <c r="R150" s="29" t="s">
        <v>106</v>
      </c>
      <c r="T150" s="30">
        <v>100</v>
      </c>
      <c r="U150" s="30"/>
      <c r="V150" s="31" t="s">
        <v>57</v>
      </c>
      <c r="W150" s="71" t="s">
        <v>107</v>
      </c>
      <c r="Y150" s="31" t="s">
        <v>108</v>
      </c>
      <c r="Z150" s="90" t="s">
        <v>483</v>
      </c>
      <c r="AA150" s="7">
        <v>1</v>
      </c>
      <c r="AB150" s="7">
        <v>0</v>
      </c>
      <c r="AC150" s="6">
        <v>34</v>
      </c>
      <c r="AD150" s="27" t="s">
        <v>109</v>
      </c>
      <c r="AE150" s="6" t="s">
        <v>176</v>
      </c>
      <c r="AK150" s="7">
        <v>19.7</v>
      </c>
      <c r="AL150" s="7" t="s">
        <v>61</v>
      </c>
      <c r="BQ150" s="7" t="s">
        <v>177</v>
      </c>
      <c r="BS150" s="2">
        <v>148</v>
      </c>
    </row>
    <row r="151" spans="1:71" ht="14.25" customHeight="1" x14ac:dyDescent="0.2">
      <c r="A151" s="106">
        <v>149</v>
      </c>
      <c r="B151" s="97" t="s">
        <v>103</v>
      </c>
      <c r="C151" s="133" t="s">
        <v>671</v>
      </c>
      <c r="D151" s="97" t="s">
        <v>193</v>
      </c>
      <c r="E151" s="4" t="s">
        <v>48</v>
      </c>
      <c r="F151" s="32" t="s">
        <v>49</v>
      </c>
      <c r="G151" s="32" t="s">
        <v>175</v>
      </c>
      <c r="H151" s="32" t="s">
        <v>173</v>
      </c>
      <c r="J151" s="28">
        <v>2.5</v>
      </c>
      <c r="K151" s="34">
        <f t="shared" si="1"/>
        <v>2.28376775</v>
      </c>
      <c r="L151" s="34" t="s">
        <v>52</v>
      </c>
      <c r="M151" s="28" t="s">
        <v>53</v>
      </c>
      <c r="N151" s="28">
        <v>0</v>
      </c>
      <c r="O151" s="28" t="s">
        <v>54</v>
      </c>
      <c r="P151" s="28" t="s">
        <v>115</v>
      </c>
      <c r="Q151" s="23" t="s">
        <v>55</v>
      </c>
      <c r="R151" s="29" t="s">
        <v>106</v>
      </c>
      <c r="T151" s="30">
        <v>100</v>
      </c>
      <c r="U151" s="30"/>
      <c r="V151" s="31" t="s">
        <v>57</v>
      </c>
      <c r="W151" s="71" t="s">
        <v>107</v>
      </c>
      <c r="Y151" s="31" t="s">
        <v>108</v>
      </c>
      <c r="Z151" s="90" t="s">
        <v>483</v>
      </c>
      <c r="AA151" s="7">
        <v>1</v>
      </c>
      <c r="AB151" s="7">
        <v>1</v>
      </c>
      <c r="AC151" s="6">
        <v>47</v>
      </c>
      <c r="AD151" s="27" t="s">
        <v>109</v>
      </c>
      <c r="AE151" s="6" t="s">
        <v>176</v>
      </c>
      <c r="AK151" s="7">
        <v>22.3</v>
      </c>
      <c r="AL151" s="7" t="s">
        <v>61</v>
      </c>
      <c r="BQ151" s="7" t="s">
        <v>177</v>
      </c>
      <c r="BS151" s="2">
        <v>149</v>
      </c>
    </row>
    <row r="152" spans="1:71" ht="14.25" customHeight="1" x14ac:dyDescent="0.2">
      <c r="A152" s="106">
        <v>150</v>
      </c>
      <c r="B152" s="97" t="s">
        <v>103</v>
      </c>
      <c r="C152" s="133" t="s">
        <v>671</v>
      </c>
      <c r="D152" s="97" t="s">
        <v>194</v>
      </c>
      <c r="E152" s="4" t="s">
        <v>48</v>
      </c>
      <c r="F152" s="32" t="s">
        <v>49</v>
      </c>
      <c r="G152" s="32" t="s">
        <v>175</v>
      </c>
      <c r="H152" s="32" t="s">
        <v>173</v>
      </c>
      <c r="J152" s="28">
        <v>5</v>
      </c>
      <c r="K152" s="34">
        <f t="shared" si="1"/>
        <v>4.5675355</v>
      </c>
      <c r="L152" s="34" t="s">
        <v>52</v>
      </c>
      <c r="M152" s="28" t="s">
        <v>53</v>
      </c>
      <c r="N152" s="28">
        <v>0</v>
      </c>
      <c r="O152" s="28" t="s">
        <v>54</v>
      </c>
      <c r="P152" s="28" t="s">
        <v>115</v>
      </c>
      <c r="Q152" s="23" t="s">
        <v>55</v>
      </c>
      <c r="R152" s="29" t="s">
        <v>106</v>
      </c>
      <c r="T152" s="30">
        <v>100</v>
      </c>
      <c r="U152" s="30"/>
      <c r="V152" s="31" t="s">
        <v>57</v>
      </c>
      <c r="W152" s="71" t="s">
        <v>107</v>
      </c>
      <c r="Y152" s="31" t="s">
        <v>108</v>
      </c>
      <c r="Z152" s="90" t="s">
        <v>483</v>
      </c>
      <c r="AA152" s="7">
        <v>1</v>
      </c>
      <c r="AB152" s="7">
        <v>1</v>
      </c>
      <c r="AC152" s="6">
        <v>51</v>
      </c>
      <c r="AD152" s="27" t="s">
        <v>109</v>
      </c>
      <c r="AE152" s="6" t="s">
        <v>176</v>
      </c>
      <c r="AK152" s="7">
        <v>18</v>
      </c>
      <c r="AL152" s="7" t="s">
        <v>61</v>
      </c>
      <c r="BQ152" s="7" t="s">
        <v>181</v>
      </c>
      <c r="BS152" s="2">
        <v>150</v>
      </c>
    </row>
    <row r="153" spans="1:71" ht="14.25" customHeight="1" x14ac:dyDescent="0.2">
      <c r="A153" s="106">
        <v>151</v>
      </c>
      <c r="B153" s="97" t="s">
        <v>103</v>
      </c>
      <c r="C153" s="133" t="s">
        <v>671</v>
      </c>
      <c r="D153" s="97" t="s">
        <v>195</v>
      </c>
      <c r="E153" s="4" t="s">
        <v>48</v>
      </c>
      <c r="F153" s="32" t="s">
        <v>49</v>
      </c>
      <c r="G153" s="32" t="s">
        <v>175</v>
      </c>
      <c r="H153" s="32" t="s">
        <v>173</v>
      </c>
      <c r="J153" s="28">
        <v>5</v>
      </c>
      <c r="K153" s="34">
        <f t="shared" si="1"/>
        <v>4.5675355</v>
      </c>
      <c r="L153" s="34" t="s">
        <v>52</v>
      </c>
      <c r="M153" s="28" t="s">
        <v>53</v>
      </c>
      <c r="N153" s="28">
        <v>0</v>
      </c>
      <c r="O153" s="28" t="s">
        <v>54</v>
      </c>
      <c r="P153" s="28" t="s">
        <v>115</v>
      </c>
      <c r="Q153" s="23" t="s">
        <v>55</v>
      </c>
      <c r="R153" s="29" t="s">
        <v>106</v>
      </c>
      <c r="T153" s="30">
        <v>100</v>
      </c>
      <c r="U153" s="30"/>
      <c r="V153" s="31" t="s">
        <v>57</v>
      </c>
      <c r="W153" s="71" t="s">
        <v>107</v>
      </c>
      <c r="Y153" s="31" t="s">
        <v>108</v>
      </c>
      <c r="Z153" s="90" t="s">
        <v>483</v>
      </c>
      <c r="AA153" s="7">
        <v>1</v>
      </c>
      <c r="AB153" s="7">
        <v>1</v>
      </c>
      <c r="AC153" s="6">
        <v>51</v>
      </c>
      <c r="AD153" s="27" t="s">
        <v>109</v>
      </c>
      <c r="AE153" s="6" t="s">
        <v>176</v>
      </c>
      <c r="AK153" s="7">
        <v>19.2</v>
      </c>
      <c r="AL153" s="7" t="s">
        <v>61</v>
      </c>
      <c r="BQ153" s="7" t="s">
        <v>181</v>
      </c>
      <c r="BS153" s="2">
        <v>151</v>
      </c>
    </row>
    <row r="154" spans="1:71" ht="14.25" customHeight="1" x14ac:dyDescent="0.2">
      <c r="A154" s="106">
        <v>152</v>
      </c>
      <c r="B154" s="97" t="s">
        <v>103</v>
      </c>
      <c r="C154" s="133" t="s">
        <v>671</v>
      </c>
      <c r="D154" s="97" t="s">
        <v>196</v>
      </c>
      <c r="E154" s="4" t="s">
        <v>48</v>
      </c>
      <c r="F154" s="32" t="s">
        <v>49</v>
      </c>
      <c r="G154" s="32" t="s">
        <v>175</v>
      </c>
      <c r="H154" s="32" t="s">
        <v>173</v>
      </c>
      <c r="J154" s="28">
        <v>5</v>
      </c>
      <c r="K154" s="34">
        <f t="shared" si="1"/>
        <v>4.5675355</v>
      </c>
      <c r="L154" s="34" t="s">
        <v>52</v>
      </c>
      <c r="M154" s="28" t="s">
        <v>53</v>
      </c>
      <c r="N154" s="28">
        <v>0</v>
      </c>
      <c r="O154" s="28" t="s">
        <v>54</v>
      </c>
      <c r="P154" s="28" t="s">
        <v>115</v>
      </c>
      <c r="Q154" s="23" t="s">
        <v>55</v>
      </c>
      <c r="R154" s="29" t="s">
        <v>106</v>
      </c>
      <c r="T154" s="30">
        <v>100</v>
      </c>
      <c r="U154" s="30"/>
      <c r="V154" s="31" t="s">
        <v>57</v>
      </c>
      <c r="W154" s="71" t="s">
        <v>107</v>
      </c>
      <c r="Y154" s="31" t="s">
        <v>108</v>
      </c>
      <c r="Z154" s="90" t="s">
        <v>483</v>
      </c>
      <c r="AA154" s="7">
        <v>1</v>
      </c>
      <c r="AB154" s="7">
        <v>0</v>
      </c>
      <c r="AC154" s="6">
        <v>74</v>
      </c>
      <c r="AD154" s="27" t="s">
        <v>109</v>
      </c>
      <c r="AE154" s="6" t="s">
        <v>176</v>
      </c>
      <c r="AK154" s="7">
        <v>26.9</v>
      </c>
      <c r="AL154" s="7" t="s">
        <v>61</v>
      </c>
      <c r="BQ154" s="7" t="s">
        <v>181</v>
      </c>
      <c r="BS154" s="2">
        <v>152</v>
      </c>
    </row>
    <row r="155" spans="1:71" ht="14.25" customHeight="1" x14ac:dyDescent="0.2">
      <c r="A155" s="106">
        <v>153</v>
      </c>
      <c r="B155" s="97" t="s">
        <v>103</v>
      </c>
      <c r="C155" s="133" t="s">
        <v>671</v>
      </c>
      <c r="D155" s="97" t="s">
        <v>197</v>
      </c>
      <c r="E155" s="4" t="s">
        <v>48</v>
      </c>
      <c r="F155" s="32" t="s">
        <v>49</v>
      </c>
      <c r="G155" s="32" t="s">
        <v>175</v>
      </c>
      <c r="H155" s="32" t="s">
        <v>173</v>
      </c>
      <c r="J155" s="28">
        <v>2.5</v>
      </c>
      <c r="K155" s="34">
        <f t="shared" si="1"/>
        <v>2.28376775</v>
      </c>
      <c r="L155" s="34" t="s">
        <v>52</v>
      </c>
      <c r="M155" s="28" t="s">
        <v>53</v>
      </c>
      <c r="N155" s="28">
        <v>0</v>
      </c>
      <c r="O155" s="28" t="s">
        <v>54</v>
      </c>
      <c r="P155" s="28" t="s">
        <v>115</v>
      </c>
      <c r="Q155" s="23" t="s">
        <v>55</v>
      </c>
      <c r="R155" s="29" t="s">
        <v>106</v>
      </c>
      <c r="T155" s="30">
        <v>100</v>
      </c>
      <c r="U155" s="30"/>
      <c r="V155" s="31" t="s">
        <v>57</v>
      </c>
      <c r="W155" s="71" t="s">
        <v>107</v>
      </c>
      <c r="Y155" s="31" t="s">
        <v>108</v>
      </c>
      <c r="Z155" s="90" t="s">
        <v>483</v>
      </c>
      <c r="AA155" s="7">
        <v>1</v>
      </c>
      <c r="AB155" s="7">
        <v>1</v>
      </c>
      <c r="AC155" s="6">
        <v>41</v>
      </c>
      <c r="AD155" s="27" t="s">
        <v>109</v>
      </c>
      <c r="AE155" s="6" t="s">
        <v>176</v>
      </c>
      <c r="AK155" s="7">
        <v>17.3</v>
      </c>
      <c r="AL155" s="7" t="s">
        <v>61</v>
      </c>
      <c r="BQ155" s="7" t="s">
        <v>187</v>
      </c>
      <c r="BS155" s="2">
        <v>153</v>
      </c>
    </row>
    <row r="156" spans="1:71" ht="14.25" customHeight="1" x14ac:dyDescent="0.2">
      <c r="A156" s="106">
        <v>154</v>
      </c>
      <c r="B156" s="97" t="s">
        <v>103</v>
      </c>
      <c r="C156" s="133" t="s">
        <v>671</v>
      </c>
      <c r="D156" s="97" t="s">
        <v>198</v>
      </c>
      <c r="E156" s="4" t="s">
        <v>48</v>
      </c>
      <c r="F156" s="32" t="s">
        <v>49</v>
      </c>
      <c r="G156" s="32" t="s">
        <v>175</v>
      </c>
      <c r="H156" s="32" t="s">
        <v>173</v>
      </c>
      <c r="J156" s="28">
        <v>2.5</v>
      </c>
      <c r="K156" s="34">
        <f t="shared" si="1"/>
        <v>2.28376775</v>
      </c>
      <c r="L156" s="34" t="s">
        <v>52</v>
      </c>
      <c r="M156" s="28" t="s">
        <v>53</v>
      </c>
      <c r="N156" s="28">
        <v>0</v>
      </c>
      <c r="O156" s="28" t="s">
        <v>54</v>
      </c>
      <c r="P156" s="28" t="s">
        <v>115</v>
      </c>
      <c r="Q156" s="23" t="s">
        <v>55</v>
      </c>
      <c r="R156" s="29" t="s">
        <v>106</v>
      </c>
      <c r="T156" s="30">
        <v>100</v>
      </c>
      <c r="U156" s="30"/>
      <c r="V156" s="31" t="s">
        <v>57</v>
      </c>
      <c r="W156" s="71" t="s">
        <v>107</v>
      </c>
      <c r="Y156" s="31" t="s">
        <v>108</v>
      </c>
      <c r="Z156" s="90" t="s">
        <v>483</v>
      </c>
      <c r="AA156" s="7">
        <v>1</v>
      </c>
      <c r="AB156" s="7">
        <v>0</v>
      </c>
      <c r="AC156" s="6">
        <v>26</v>
      </c>
      <c r="AD156" s="27" t="s">
        <v>109</v>
      </c>
      <c r="AE156" s="6" t="s">
        <v>176</v>
      </c>
      <c r="AK156" s="7">
        <v>16.3</v>
      </c>
      <c r="AL156" s="7" t="s">
        <v>61</v>
      </c>
      <c r="BQ156" s="7" t="s">
        <v>177</v>
      </c>
      <c r="BS156" s="2">
        <v>154</v>
      </c>
    </row>
    <row r="157" spans="1:71" ht="14.25" customHeight="1" x14ac:dyDescent="0.2">
      <c r="A157" s="107">
        <v>155</v>
      </c>
      <c r="B157" s="97" t="s">
        <v>666</v>
      </c>
      <c r="C157" s="133" t="s">
        <v>617</v>
      </c>
      <c r="D157" s="97" t="s">
        <v>619</v>
      </c>
      <c r="E157" s="4" t="s">
        <v>158</v>
      </c>
      <c r="F157" s="32" t="s">
        <v>49</v>
      </c>
      <c r="G157" s="32" t="s">
        <v>69</v>
      </c>
      <c r="H157" s="32" t="s">
        <v>667</v>
      </c>
      <c r="BS157" s="2">
        <v>155</v>
      </c>
    </row>
    <row r="158" spans="1:71" ht="14.25" customHeight="1" x14ac:dyDescent="0.2">
      <c r="A158" s="107">
        <v>156</v>
      </c>
      <c r="B158" s="97" t="s">
        <v>666</v>
      </c>
      <c r="C158" s="133" t="s">
        <v>617</v>
      </c>
      <c r="D158" s="97" t="s">
        <v>620</v>
      </c>
      <c r="E158" s="4" t="s">
        <v>158</v>
      </c>
      <c r="F158" s="32" t="s">
        <v>49</v>
      </c>
      <c r="G158" s="32" t="s">
        <v>69</v>
      </c>
      <c r="H158" s="32" t="s">
        <v>667</v>
      </c>
      <c r="BS158" s="2">
        <v>156</v>
      </c>
    </row>
    <row r="159" spans="1:71" ht="14.25" customHeight="1" x14ac:dyDescent="0.2">
      <c r="A159" s="107">
        <v>157</v>
      </c>
      <c r="B159" s="2" t="s">
        <v>760</v>
      </c>
      <c r="C159" s="131" t="s">
        <v>761</v>
      </c>
      <c r="D159" s="2" t="s">
        <v>762</v>
      </c>
      <c r="E159" s="4" t="s">
        <v>158</v>
      </c>
      <c r="F159" s="32" t="s">
        <v>660</v>
      </c>
      <c r="G159" s="32" t="s">
        <v>69</v>
      </c>
      <c r="H159" s="32" t="s">
        <v>767</v>
      </c>
      <c r="BS159" s="2">
        <v>157</v>
      </c>
    </row>
    <row r="160" spans="1:71" ht="14.25" customHeight="1" x14ac:dyDescent="0.2">
      <c r="A160" s="107">
        <v>158</v>
      </c>
      <c r="B160" s="2" t="s">
        <v>760</v>
      </c>
      <c r="C160" s="131" t="s">
        <v>761</v>
      </c>
      <c r="D160" s="2" t="s">
        <v>763</v>
      </c>
      <c r="E160" s="4" t="s">
        <v>158</v>
      </c>
      <c r="F160" s="32" t="s">
        <v>660</v>
      </c>
      <c r="G160" s="32" t="s">
        <v>69</v>
      </c>
      <c r="H160" s="32" t="s">
        <v>767</v>
      </c>
      <c r="BS160" s="2">
        <v>158</v>
      </c>
    </row>
    <row r="161" spans="1:71" ht="14.25" customHeight="1" x14ac:dyDescent="0.2">
      <c r="A161" s="107">
        <v>159</v>
      </c>
      <c r="B161" s="2" t="s">
        <v>760</v>
      </c>
      <c r="C161" s="131" t="s">
        <v>761</v>
      </c>
      <c r="D161" s="2" t="s">
        <v>764</v>
      </c>
      <c r="E161" s="4" t="s">
        <v>158</v>
      </c>
      <c r="F161" s="32" t="s">
        <v>660</v>
      </c>
      <c r="G161" s="32" t="s">
        <v>69</v>
      </c>
      <c r="H161" s="32" t="s">
        <v>767</v>
      </c>
      <c r="BS161" s="2">
        <v>159</v>
      </c>
    </row>
    <row r="162" spans="1:71" ht="14.25" customHeight="1" x14ac:dyDescent="0.2">
      <c r="A162" s="107">
        <v>160</v>
      </c>
      <c r="B162" s="2" t="s">
        <v>760</v>
      </c>
      <c r="C162" s="131" t="s">
        <v>761</v>
      </c>
      <c r="D162" s="2" t="s">
        <v>664</v>
      </c>
      <c r="E162" s="4" t="s">
        <v>158</v>
      </c>
      <c r="F162" s="32" t="s">
        <v>660</v>
      </c>
      <c r="G162" s="32" t="s">
        <v>69</v>
      </c>
      <c r="H162" s="32" t="s">
        <v>767</v>
      </c>
      <c r="BS162" s="2">
        <v>160</v>
      </c>
    </row>
    <row r="163" spans="1:71" ht="14.25" customHeight="1" x14ac:dyDescent="0.2">
      <c r="A163" s="107">
        <v>161</v>
      </c>
      <c r="B163" s="2" t="s">
        <v>760</v>
      </c>
      <c r="C163" s="131" t="s">
        <v>761</v>
      </c>
      <c r="D163" s="2" t="s">
        <v>610</v>
      </c>
      <c r="E163" s="4" t="s">
        <v>158</v>
      </c>
      <c r="F163" s="32" t="s">
        <v>660</v>
      </c>
      <c r="G163" s="32" t="s">
        <v>69</v>
      </c>
      <c r="H163" s="32" t="s">
        <v>767</v>
      </c>
      <c r="BS163" s="2">
        <v>161</v>
      </c>
    </row>
    <row r="164" spans="1:71" ht="14.25" customHeight="1" x14ac:dyDescent="0.2">
      <c r="A164" s="107">
        <v>162</v>
      </c>
      <c r="B164" s="2" t="s">
        <v>760</v>
      </c>
      <c r="C164" s="131" t="s">
        <v>761</v>
      </c>
      <c r="D164" s="2" t="s">
        <v>611</v>
      </c>
      <c r="E164" s="4" t="s">
        <v>158</v>
      </c>
      <c r="F164" s="32" t="s">
        <v>660</v>
      </c>
      <c r="G164" s="32" t="s">
        <v>69</v>
      </c>
      <c r="H164" s="32" t="s">
        <v>767</v>
      </c>
      <c r="BS164" s="2">
        <v>162</v>
      </c>
    </row>
    <row r="165" spans="1:71" ht="14.25" customHeight="1" x14ac:dyDescent="0.2">
      <c r="A165" s="107">
        <v>163</v>
      </c>
      <c r="B165" s="2" t="s">
        <v>760</v>
      </c>
      <c r="C165" s="131" t="s">
        <v>761</v>
      </c>
      <c r="D165" s="2" t="s">
        <v>765</v>
      </c>
      <c r="E165" s="4" t="s">
        <v>158</v>
      </c>
      <c r="F165" s="32" t="s">
        <v>660</v>
      </c>
      <c r="G165" s="32" t="s">
        <v>69</v>
      </c>
      <c r="H165" s="32" t="s">
        <v>767</v>
      </c>
      <c r="BS165" s="2">
        <v>163</v>
      </c>
    </row>
    <row r="166" spans="1:71" ht="14.25" customHeight="1" x14ac:dyDescent="0.2">
      <c r="A166" s="107">
        <v>164</v>
      </c>
      <c r="B166" s="2" t="s">
        <v>760</v>
      </c>
      <c r="C166" s="131" t="s">
        <v>761</v>
      </c>
      <c r="D166" s="2" t="s">
        <v>766</v>
      </c>
      <c r="E166" s="4" t="s">
        <v>158</v>
      </c>
      <c r="F166" s="32" t="s">
        <v>660</v>
      </c>
      <c r="G166" s="32" t="s">
        <v>69</v>
      </c>
      <c r="H166" s="32" t="s">
        <v>767</v>
      </c>
      <c r="BS166" s="2">
        <v>164</v>
      </c>
    </row>
    <row r="167" spans="1:71" ht="14.25" customHeight="1" x14ac:dyDescent="0.2">
      <c r="A167" s="106">
        <v>165</v>
      </c>
      <c r="B167" s="97" t="s">
        <v>123</v>
      </c>
      <c r="C167" s="133" t="s">
        <v>672</v>
      </c>
      <c r="D167" s="97" t="s">
        <v>124</v>
      </c>
      <c r="E167" s="19" t="s">
        <v>48</v>
      </c>
      <c r="F167" s="20" t="s">
        <v>49</v>
      </c>
      <c r="G167" s="32" t="s">
        <v>69</v>
      </c>
      <c r="H167" s="20" t="s">
        <v>51</v>
      </c>
      <c r="J167" s="28">
        <v>10</v>
      </c>
      <c r="K167" s="22">
        <f t="shared" ref="K167:K173" si="2">J167*0.9135071</f>
        <v>9.1350709999999999</v>
      </c>
      <c r="L167" s="22" t="s">
        <v>52</v>
      </c>
      <c r="M167" s="28" t="s">
        <v>53</v>
      </c>
      <c r="N167" s="28">
        <v>0</v>
      </c>
      <c r="O167" s="21" t="s">
        <v>54</v>
      </c>
      <c r="P167" s="28" t="s">
        <v>115</v>
      </c>
      <c r="Q167" s="23" t="s">
        <v>55</v>
      </c>
      <c r="R167" s="29" t="s">
        <v>125</v>
      </c>
      <c r="T167" s="30"/>
      <c r="U167" s="30"/>
      <c r="V167" s="25" t="s">
        <v>57</v>
      </c>
      <c r="Z167" s="90" t="s">
        <v>483</v>
      </c>
      <c r="AA167" s="7">
        <v>24</v>
      </c>
      <c r="AB167" s="7">
        <v>0</v>
      </c>
      <c r="AC167" s="6">
        <v>28.9</v>
      </c>
      <c r="AD167" s="27" t="s">
        <v>59</v>
      </c>
      <c r="AF167" s="6">
        <v>5.2</v>
      </c>
      <c r="AI167" s="6">
        <v>22</v>
      </c>
      <c r="AJ167" s="6">
        <v>40</v>
      </c>
      <c r="AK167" s="7">
        <v>72.7</v>
      </c>
      <c r="AN167" s="7">
        <v>7.3</v>
      </c>
      <c r="BQ167" s="7" t="s">
        <v>65</v>
      </c>
      <c r="BS167" s="2">
        <v>165</v>
      </c>
    </row>
    <row r="168" spans="1:71" ht="14.25" customHeight="1" x14ac:dyDescent="0.2">
      <c r="A168" s="106">
        <v>166</v>
      </c>
      <c r="B168" s="97" t="s">
        <v>123</v>
      </c>
      <c r="C168" s="133" t="s">
        <v>672</v>
      </c>
      <c r="D168" s="97" t="s">
        <v>126</v>
      </c>
      <c r="E168" s="19" t="s">
        <v>48</v>
      </c>
      <c r="F168" s="20" t="s">
        <v>49</v>
      </c>
      <c r="G168" s="32" t="s">
        <v>69</v>
      </c>
      <c r="H168" s="20" t="s">
        <v>51</v>
      </c>
      <c r="J168" s="28">
        <v>20</v>
      </c>
      <c r="K168" s="22">
        <f t="shared" si="2"/>
        <v>18.270142</v>
      </c>
      <c r="L168" s="22" t="s">
        <v>52</v>
      </c>
      <c r="M168" s="28" t="s">
        <v>53</v>
      </c>
      <c r="N168" s="28">
        <v>0</v>
      </c>
      <c r="O168" s="21" t="s">
        <v>54</v>
      </c>
      <c r="P168" s="28" t="s">
        <v>115</v>
      </c>
      <c r="Q168" s="23" t="s">
        <v>55</v>
      </c>
      <c r="R168" s="29" t="s">
        <v>125</v>
      </c>
      <c r="T168" s="30"/>
      <c r="U168" s="30"/>
      <c r="V168" s="25" t="s">
        <v>57</v>
      </c>
      <c r="Z168" s="90" t="s">
        <v>483</v>
      </c>
      <c r="AA168" s="7">
        <v>24</v>
      </c>
      <c r="AB168" s="7">
        <v>0</v>
      </c>
      <c r="AC168" s="6">
        <v>28.9</v>
      </c>
      <c r="AD168" s="27" t="s">
        <v>59</v>
      </c>
      <c r="AF168" s="6">
        <v>5.2</v>
      </c>
      <c r="AI168" s="6">
        <v>22</v>
      </c>
      <c r="AJ168" s="6">
        <v>40</v>
      </c>
      <c r="AK168" s="7">
        <v>72.7</v>
      </c>
      <c r="AN168" s="7">
        <v>7.3</v>
      </c>
      <c r="BQ168" s="7" t="s">
        <v>65</v>
      </c>
      <c r="BS168" s="2">
        <v>166</v>
      </c>
    </row>
    <row r="169" spans="1:71" ht="14.25" customHeight="1" x14ac:dyDescent="0.2">
      <c r="A169" s="106">
        <v>167</v>
      </c>
      <c r="B169" s="97" t="s">
        <v>123</v>
      </c>
      <c r="C169" s="133" t="s">
        <v>672</v>
      </c>
      <c r="D169" s="97" t="s">
        <v>127</v>
      </c>
      <c r="E169" s="19" t="s">
        <v>48</v>
      </c>
      <c r="F169" s="20" t="s">
        <v>49</v>
      </c>
      <c r="G169" s="32" t="s">
        <v>69</v>
      </c>
      <c r="H169" s="20" t="s">
        <v>51</v>
      </c>
      <c r="J169" s="28">
        <v>40</v>
      </c>
      <c r="K169" s="22">
        <f t="shared" si="2"/>
        <v>36.540284</v>
      </c>
      <c r="L169" s="22" t="s">
        <v>52</v>
      </c>
      <c r="M169" s="28" t="s">
        <v>53</v>
      </c>
      <c r="N169" s="28">
        <v>0</v>
      </c>
      <c r="O169" s="21" t="s">
        <v>54</v>
      </c>
      <c r="P169" s="28" t="s">
        <v>115</v>
      </c>
      <c r="Q169" s="23" t="s">
        <v>55</v>
      </c>
      <c r="R169" s="29" t="s">
        <v>125</v>
      </c>
      <c r="T169" s="30"/>
      <c r="U169" s="30"/>
      <c r="V169" s="25" t="s">
        <v>57</v>
      </c>
      <c r="Z169" s="90" t="s">
        <v>483</v>
      </c>
      <c r="AA169" s="7">
        <v>24</v>
      </c>
      <c r="AB169" s="7">
        <v>0</v>
      </c>
      <c r="AC169" s="6">
        <v>28.9</v>
      </c>
      <c r="AD169" s="27" t="s">
        <v>59</v>
      </c>
      <c r="AF169" s="6">
        <v>5.2</v>
      </c>
      <c r="AI169" s="6">
        <v>22</v>
      </c>
      <c r="AJ169" s="6">
        <v>40</v>
      </c>
      <c r="AK169" s="7">
        <v>72.7</v>
      </c>
      <c r="AN169" s="7">
        <v>7.3</v>
      </c>
      <c r="BQ169" s="7" t="s">
        <v>65</v>
      </c>
      <c r="BS169" s="2">
        <v>167</v>
      </c>
    </row>
    <row r="170" spans="1:71" ht="14.25" customHeight="1" x14ac:dyDescent="0.2">
      <c r="A170" s="106">
        <v>168</v>
      </c>
      <c r="B170" s="50" t="s">
        <v>111</v>
      </c>
      <c r="C170" s="133" t="s">
        <v>671</v>
      </c>
      <c r="D170" s="97" t="s">
        <v>112</v>
      </c>
      <c r="E170" s="19" t="s">
        <v>48</v>
      </c>
      <c r="F170" s="20" t="s">
        <v>49</v>
      </c>
      <c r="G170" s="32" t="s">
        <v>69</v>
      </c>
      <c r="H170" s="20" t="s">
        <v>113</v>
      </c>
      <c r="J170" s="28">
        <v>1</v>
      </c>
      <c r="K170" s="22">
        <f t="shared" si="2"/>
        <v>0.91350710000000002</v>
      </c>
      <c r="L170" s="22" t="s">
        <v>52</v>
      </c>
      <c r="M170" s="28" t="s">
        <v>114</v>
      </c>
      <c r="N170" s="28">
        <v>0</v>
      </c>
      <c r="O170" s="21" t="s">
        <v>54</v>
      </c>
      <c r="P170" s="28" t="s">
        <v>115</v>
      </c>
      <c r="Q170" s="29" t="s">
        <v>116</v>
      </c>
      <c r="T170" s="30"/>
      <c r="U170" s="30"/>
      <c r="Z170" s="90" t="s">
        <v>483</v>
      </c>
      <c r="AA170" s="7">
        <v>8</v>
      </c>
      <c r="AB170" s="7">
        <v>0</v>
      </c>
      <c r="AD170" s="27" t="s">
        <v>59</v>
      </c>
      <c r="BS170" s="2">
        <v>168</v>
      </c>
    </row>
    <row r="171" spans="1:71" ht="14.25" customHeight="1" x14ac:dyDescent="0.2">
      <c r="A171" s="106">
        <v>169</v>
      </c>
      <c r="B171" s="97" t="s">
        <v>111</v>
      </c>
      <c r="C171" s="133" t="s">
        <v>671</v>
      </c>
      <c r="D171" s="97" t="s">
        <v>117</v>
      </c>
      <c r="E171" s="19" t="s">
        <v>48</v>
      </c>
      <c r="F171" s="20" t="s">
        <v>49</v>
      </c>
      <c r="G171" s="32" t="s">
        <v>69</v>
      </c>
      <c r="H171" s="20" t="s">
        <v>118</v>
      </c>
      <c r="J171" s="28">
        <v>20</v>
      </c>
      <c r="K171" s="22">
        <f t="shared" si="2"/>
        <v>18.270142</v>
      </c>
      <c r="L171" s="22" t="s">
        <v>52</v>
      </c>
      <c r="M171" s="28" t="s">
        <v>53</v>
      </c>
      <c r="N171" s="28">
        <v>0</v>
      </c>
      <c r="O171" s="21" t="s">
        <v>54</v>
      </c>
      <c r="P171" s="28" t="s">
        <v>115</v>
      </c>
      <c r="Q171" s="29" t="s">
        <v>116</v>
      </c>
      <c r="T171" s="30"/>
      <c r="U171" s="30"/>
      <c r="Z171" s="90" t="s">
        <v>483</v>
      </c>
      <c r="AA171" s="7">
        <v>8</v>
      </c>
      <c r="AB171" s="7">
        <v>0</v>
      </c>
      <c r="AD171" s="27" t="s">
        <v>59</v>
      </c>
      <c r="BS171" s="2">
        <v>169</v>
      </c>
    </row>
    <row r="172" spans="1:71" ht="14.25" customHeight="1" x14ac:dyDescent="0.2">
      <c r="A172" s="106">
        <v>170</v>
      </c>
      <c r="B172" s="97" t="s">
        <v>111</v>
      </c>
      <c r="C172" s="133" t="s">
        <v>671</v>
      </c>
      <c r="D172" s="97" t="s">
        <v>119</v>
      </c>
      <c r="E172" s="19" t="s">
        <v>48</v>
      </c>
      <c r="F172" s="20" t="s">
        <v>49</v>
      </c>
      <c r="G172" s="32" t="s">
        <v>69</v>
      </c>
      <c r="H172" s="20" t="s">
        <v>120</v>
      </c>
      <c r="J172" s="28">
        <v>20</v>
      </c>
      <c r="K172" s="22">
        <f t="shared" si="2"/>
        <v>18.270142</v>
      </c>
      <c r="L172" s="22" t="s">
        <v>52</v>
      </c>
      <c r="M172" s="28" t="s">
        <v>53</v>
      </c>
      <c r="N172" s="28">
        <v>0</v>
      </c>
      <c r="O172" s="21" t="s">
        <v>54</v>
      </c>
      <c r="P172" s="28" t="s">
        <v>115</v>
      </c>
      <c r="Q172" s="23" t="s">
        <v>55</v>
      </c>
      <c r="T172" s="30"/>
      <c r="U172" s="30"/>
      <c r="V172" s="25"/>
      <c r="Z172" s="90" t="s">
        <v>483</v>
      </c>
      <c r="AA172" s="7">
        <v>3</v>
      </c>
      <c r="AB172" s="7">
        <v>0</v>
      </c>
      <c r="AD172" s="27" t="s">
        <v>59</v>
      </c>
      <c r="BS172" s="2">
        <v>170</v>
      </c>
    </row>
    <row r="173" spans="1:71" ht="14.25" customHeight="1" x14ac:dyDescent="0.2">
      <c r="A173" s="106">
        <v>171</v>
      </c>
      <c r="B173" s="97" t="s">
        <v>111</v>
      </c>
      <c r="C173" s="133" t="s">
        <v>671</v>
      </c>
      <c r="D173" s="97" t="s">
        <v>121</v>
      </c>
      <c r="E173" s="19" t="s">
        <v>48</v>
      </c>
      <c r="F173" s="20" t="s">
        <v>49</v>
      </c>
      <c r="G173" s="32" t="s">
        <v>69</v>
      </c>
      <c r="H173" s="32" t="s">
        <v>122</v>
      </c>
      <c r="J173" s="28">
        <v>20</v>
      </c>
      <c r="K173" s="22">
        <f t="shared" si="2"/>
        <v>18.270142</v>
      </c>
      <c r="L173" s="22" t="s">
        <v>52</v>
      </c>
      <c r="M173" s="28" t="s">
        <v>53</v>
      </c>
      <c r="N173" s="28">
        <v>0</v>
      </c>
      <c r="O173" s="21" t="s">
        <v>54</v>
      </c>
      <c r="P173" s="28" t="s">
        <v>115</v>
      </c>
      <c r="Q173" s="23" t="s">
        <v>55</v>
      </c>
      <c r="T173" s="30"/>
      <c r="U173" s="30"/>
      <c r="V173" s="25"/>
      <c r="Z173" s="90" t="s">
        <v>483</v>
      </c>
      <c r="AA173" s="7">
        <v>12</v>
      </c>
      <c r="AB173" s="7">
        <v>0</v>
      </c>
      <c r="AD173" s="27" t="s">
        <v>59</v>
      </c>
      <c r="BS173" s="2">
        <v>171</v>
      </c>
    </row>
    <row r="174" spans="1:71" ht="14.25" customHeight="1" x14ac:dyDescent="0.2">
      <c r="A174" s="107">
        <v>172</v>
      </c>
      <c r="B174" s="97" t="s">
        <v>805</v>
      </c>
      <c r="C174" s="133" t="s">
        <v>806</v>
      </c>
      <c r="D174" s="97" t="s">
        <v>527</v>
      </c>
      <c r="E174" s="4" t="s">
        <v>389</v>
      </c>
      <c r="F174" s="32" t="s">
        <v>526</v>
      </c>
      <c r="G174" s="32" t="s">
        <v>69</v>
      </c>
      <c r="BS174" s="2">
        <v>172</v>
      </c>
    </row>
    <row r="175" spans="1:71" ht="14.25" customHeight="1" x14ac:dyDescent="0.2">
      <c r="A175" s="107">
        <v>173</v>
      </c>
      <c r="B175" s="97" t="s">
        <v>805</v>
      </c>
      <c r="C175" s="133" t="s">
        <v>806</v>
      </c>
      <c r="D175" s="97" t="s">
        <v>803</v>
      </c>
      <c r="E175" s="4" t="s">
        <v>389</v>
      </c>
      <c r="F175" s="32" t="s">
        <v>526</v>
      </c>
      <c r="G175" s="32" t="s">
        <v>69</v>
      </c>
      <c r="BS175" s="2">
        <v>173</v>
      </c>
    </row>
    <row r="176" spans="1:71" ht="14.25" customHeight="1" x14ac:dyDescent="0.2">
      <c r="A176" s="107">
        <v>174</v>
      </c>
      <c r="B176" s="97" t="s">
        <v>805</v>
      </c>
      <c r="C176" s="133" t="s">
        <v>806</v>
      </c>
      <c r="D176" s="97" t="s">
        <v>529</v>
      </c>
      <c r="E176" s="4" t="s">
        <v>389</v>
      </c>
      <c r="F176" s="32" t="s">
        <v>526</v>
      </c>
      <c r="G176" s="32" t="s">
        <v>69</v>
      </c>
      <c r="BS176" s="2">
        <v>174</v>
      </c>
    </row>
    <row r="177" spans="1:71" ht="14.25" customHeight="1" x14ac:dyDescent="0.2">
      <c r="A177" s="107">
        <v>175</v>
      </c>
      <c r="B177" s="97" t="s">
        <v>805</v>
      </c>
      <c r="C177" s="133" t="s">
        <v>806</v>
      </c>
      <c r="D177" s="97" t="s">
        <v>804</v>
      </c>
      <c r="E177" s="4" t="s">
        <v>389</v>
      </c>
      <c r="F177" s="32" t="s">
        <v>526</v>
      </c>
      <c r="G177" s="32" t="s">
        <v>69</v>
      </c>
      <c r="BS177" s="2">
        <v>175</v>
      </c>
    </row>
    <row r="178" spans="1:71" ht="14.25" customHeight="1" x14ac:dyDescent="0.2">
      <c r="A178" s="107">
        <v>176</v>
      </c>
      <c r="B178" s="97" t="s">
        <v>525</v>
      </c>
      <c r="C178" s="133" t="s">
        <v>698</v>
      </c>
      <c r="D178" s="97" t="s">
        <v>527</v>
      </c>
      <c r="E178" s="4" t="s">
        <v>389</v>
      </c>
      <c r="F178" s="32" t="s">
        <v>526</v>
      </c>
      <c r="BS178" s="2">
        <v>176</v>
      </c>
    </row>
    <row r="179" spans="1:71" ht="14.25" customHeight="1" x14ac:dyDescent="0.2">
      <c r="A179" s="107">
        <v>177</v>
      </c>
      <c r="B179" s="97" t="s">
        <v>525</v>
      </c>
      <c r="C179" s="133" t="s">
        <v>698</v>
      </c>
      <c r="D179" s="97" t="s">
        <v>528</v>
      </c>
      <c r="E179" s="4" t="s">
        <v>389</v>
      </c>
      <c r="F179" s="32" t="s">
        <v>526</v>
      </c>
      <c r="BS179" s="2">
        <v>177</v>
      </c>
    </row>
    <row r="180" spans="1:71" ht="14.25" customHeight="1" x14ac:dyDescent="0.2">
      <c r="A180" s="107">
        <v>178</v>
      </c>
      <c r="B180" s="97" t="s">
        <v>525</v>
      </c>
      <c r="C180" s="133" t="s">
        <v>698</v>
      </c>
      <c r="D180" s="97" t="s">
        <v>529</v>
      </c>
      <c r="E180" s="4" t="s">
        <v>389</v>
      </c>
      <c r="F180" s="32" t="s">
        <v>526</v>
      </c>
      <c r="BS180" s="2">
        <v>178</v>
      </c>
    </row>
    <row r="181" spans="1:71" ht="14.25" customHeight="1" x14ac:dyDescent="0.2">
      <c r="A181" s="107">
        <v>179</v>
      </c>
      <c r="B181" s="97" t="s">
        <v>525</v>
      </c>
      <c r="C181" s="133" t="s">
        <v>698</v>
      </c>
      <c r="D181" s="97" t="s">
        <v>530</v>
      </c>
      <c r="E181" s="4" t="s">
        <v>389</v>
      </c>
      <c r="F181" s="32" t="s">
        <v>526</v>
      </c>
      <c r="BS181" s="2">
        <v>179</v>
      </c>
    </row>
    <row r="182" spans="1:71" ht="14.25" customHeight="1" x14ac:dyDescent="0.2">
      <c r="A182" s="107">
        <v>180</v>
      </c>
      <c r="B182" s="2" t="s">
        <v>858</v>
      </c>
      <c r="C182" s="131" t="s">
        <v>857</v>
      </c>
      <c r="D182" s="2" t="s">
        <v>859</v>
      </c>
      <c r="E182" s="4" t="s">
        <v>389</v>
      </c>
      <c r="F182" s="32" t="s">
        <v>49</v>
      </c>
      <c r="G182" s="32" t="s">
        <v>815</v>
      </c>
      <c r="BS182" s="2">
        <v>180</v>
      </c>
    </row>
    <row r="183" spans="1:71" ht="14.25" customHeight="1" x14ac:dyDescent="0.2">
      <c r="A183" s="107">
        <v>181</v>
      </c>
      <c r="B183" s="2" t="s">
        <v>858</v>
      </c>
      <c r="C183" s="131" t="s">
        <v>857</v>
      </c>
      <c r="D183" s="2" t="s">
        <v>860</v>
      </c>
      <c r="E183" s="4" t="s">
        <v>389</v>
      </c>
      <c r="F183" s="32" t="s">
        <v>49</v>
      </c>
      <c r="G183" s="32" t="s">
        <v>815</v>
      </c>
      <c r="BS183" s="2">
        <v>181</v>
      </c>
    </row>
    <row r="184" spans="1:71" ht="14.25" customHeight="1" x14ac:dyDescent="0.2">
      <c r="A184" s="107">
        <v>182</v>
      </c>
      <c r="B184" s="2" t="s">
        <v>858</v>
      </c>
      <c r="C184" s="131" t="s">
        <v>857</v>
      </c>
      <c r="D184" s="2" t="s">
        <v>861</v>
      </c>
      <c r="E184" s="4" t="s">
        <v>389</v>
      </c>
      <c r="F184" s="32" t="s">
        <v>49</v>
      </c>
      <c r="G184" s="32" t="s">
        <v>815</v>
      </c>
      <c r="BS184" s="2">
        <v>182</v>
      </c>
    </row>
    <row r="185" spans="1:71" ht="14.25" customHeight="1" x14ac:dyDescent="0.2">
      <c r="A185" s="107">
        <v>183</v>
      </c>
      <c r="B185" s="2" t="s">
        <v>858</v>
      </c>
      <c r="C185" s="131" t="s">
        <v>857</v>
      </c>
      <c r="D185" s="2" t="s">
        <v>862</v>
      </c>
      <c r="E185" s="4" t="s">
        <v>389</v>
      </c>
      <c r="F185" s="32" t="s">
        <v>49</v>
      </c>
      <c r="G185" s="32" t="s">
        <v>815</v>
      </c>
      <c r="BS185" s="2">
        <v>183</v>
      </c>
    </row>
    <row r="186" spans="1:71" ht="14.25" customHeight="1" x14ac:dyDescent="0.2">
      <c r="A186" s="107">
        <v>184</v>
      </c>
      <c r="B186" s="2" t="s">
        <v>858</v>
      </c>
      <c r="C186" s="131" t="s">
        <v>857</v>
      </c>
      <c r="D186" s="2" t="s">
        <v>863</v>
      </c>
      <c r="E186" s="4" t="s">
        <v>389</v>
      </c>
      <c r="F186" s="32" t="s">
        <v>49</v>
      </c>
      <c r="G186" s="32" t="s">
        <v>815</v>
      </c>
      <c r="BS186" s="2">
        <v>184</v>
      </c>
    </row>
    <row r="187" spans="1:71" ht="14.25" customHeight="1" x14ac:dyDescent="0.2">
      <c r="A187" s="107">
        <v>185</v>
      </c>
      <c r="B187" s="2" t="s">
        <v>858</v>
      </c>
      <c r="C187" s="131" t="s">
        <v>857</v>
      </c>
      <c r="D187" s="2" t="s">
        <v>864</v>
      </c>
      <c r="E187" s="4" t="s">
        <v>389</v>
      </c>
      <c r="F187" s="32" t="s">
        <v>49</v>
      </c>
      <c r="G187" s="32" t="s">
        <v>815</v>
      </c>
      <c r="BS187" s="2">
        <v>185</v>
      </c>
    </row>
    <row r="188" spans="1:71" ht="14.25" customHeight="1" x14ac:dyDescent="0.2">
      <c r="A188" s="107">
        <v>186</v>
      </c>
      <c r="B188" s="2" t="s">
        <v>858</v>
      </c>
      <c r="C188" s="131" t="s">
        <v>857</v>
      </c>
      <c r="D188" s="2" t="s">
        <v>865</v>
      </c>
      <c r="E188" s="4" t="s">
        <v>389</v>
      </c>
      <c r="F188" s="32" t="s">
        <v>49</v>
      </c>
      <c r="G188" s="32" t="s">
        <v>815</v>
      </c>
      <c r="BS188" s="2">
        <v>186</v>
      </c>
    </row>
    <row r="189" spans="1:71" ht="14.25" customHeight="1" x14ac:dyDescent="0.2">
      <c r="A189" s="107">
        <v>187</v>
      </c>
      <c r="B189" s="2" t="s">
        <v>858</v>
      </c>
      <c r="C189" s="131" t="s">
        <v>857</v>
      </c>
      <c r="D189" s="2" t="s">
        <v>866</v>
      </c>
      <c r="E189" s="4" t="s">
        <v>389</v>
      </c>
      <c r="F189" s="32" t="s">
        <v>49</v>
      </c>
      <c r="G189" s="32" t="s">
        <v>815</v>
      </c>
      <c r="BS189" s="2">
        <v>187</v>
      </c>
    </row>
    <row r="190" spans="1:71" ht="14.25" customHeight="1" x14ac:dyDescent="0.2">
      <c r="A190" s="107">
        <v>188</v>
      </c>
      <c r="B190" s="2" t="s">
        <v>867</v>
      </c>
      <c r="C190" s="131" t="s">
        <v>868</v>
      </c>
      <c r="D190" s="97" t="s">
        <v>129</v>
      </c>
      <c r="E190" s="4" t="s">
        <v>389</v>
      </c>
      <c r="F190" s="32" t="s">
        <v>49</v>
      </c>
      <c r="G190" s="32" t="s">
        <v>69</v>
      </c>
      <c r="H190" s="32" t="s">
        <v>146</v>
      </c>
      <c r="BS190" s="2">
        <v>188</v>
      </c>
    </row>
    <row r="191" spans="1:71" ht="14.25" customHeight="1" x14ac:dyDescent="0.2">
      <c r="A191" s="107">
        <v>189</v>
      </c>
      <c r="B191" s="2" t="s">
        <v>867</v>
      </c>
      <c r="C191" s="131" t="s">
        <v>869</v>
      </c>
      <c r="D191" s="97" t="s">
        <v>130</v>
      </c>
      <c r="E191" s="4" t="s">
        <v>389</v>
      </c>
      <c r="F191" s="32" t="s">
        <v>49</v>
      </c>
      <c r="G191" s="32" t="s">
        <v>69</v>
      </c>
      <c r="H191" s="32" t="s">
        <v>146</v>
      </c>
      <c r="BS191" s="2">
        <v>189</v>
      </c>
    </row>
    <row r="192" spans="1:71" ht="14.25" customHeight="1" x14ac:dyDescent="0.2">
      <c r="A192" s="107">
        <v>190</v>
      </c>
      <c r="B192" s="97" t="s">
        <v>574</v>
      </c>
      <c r="C192" s="133" t="s">
        <v>708</v>
      </c>
      <c r="D192" s="97" t="s">
        <v>527</v>
      </c>
      <c r="E192" s="4" t="s">
        <v>385</v>
      </c>
      <c r="F192" s="32" t="s">
        <v>49</v>
      </c>
      <c r="BS192" s="2">
        <v>190</v>
      </c>
    </row>
    <row r="193" spans="1:71" ht="14.25" customHeight="1" x14ac:dyDescent="0.2">
      <c r="A193" s="107">
        <v>191</v>
      </c>
      <c r="B193" s="97" t="s">
        <v>574</v>
      </c>
      <c r="C193" s="133" t="s">
        <v>708</v>
      </c>
      <c r="D193" s="97" t="s">
        <v>528</v>
      </c>
      <c r="E193" s="4" t="s">
        <v>385</v>
      </c>
      <c r="F193" s="32" t="s">
        <v>49</v>
      </c>
      <c r="BS193" s="2">
        <v>191</v>
      </c>
    </row>
    <row r="194" spans="1:71" ht="14.25" customHeight="1" x14ac:dyDescent="0.2">
      <c r="A194" s="107">
        <v>192</v>
      </c>
      <c r="B194" s="97" t="s">
        <v>574</v>
      </c>
      <c r="C194" s="133" t="s">
        <v>708</v>
      </c>
      <c r="D194" s="97" t="s">
        <v>529</v>
      </c>
      <c r="E194" s="4" t="s">
        <v>385</v>
      </c>
      <c r="F194" s="32" t="s">
        <v>49</v>
      </c>
      <c r="BS194" s="2">
        <v>192</v>
      </c>
    </row>
    <row r="195" spans="1:71" ht="14.25" customHeight="1" x14ac:dyDescent="0.2">
      <c r="A195" s="107">
        <v>193</v>
      </c>
      <c r="B195" s="97" t="s">
        <v>574</v>
      </c>
      <c r="C195" s="133" t="s">
        <v>708</v>
      </c>
      <c r="D195" s="97" t="s">
        <v>530</v>
      </c>
      <c r="E195" s="4" t="s">
        <v>385</v>
      </c>
      <c r="F195" s="32" t="s">
        <v>49</v>
      </c>
      <c r="BS195" s="2">
        <v>193</v>
      </c>
    </row>
    <row r="196" spans="1:71" ht="14.25" customHeight="1" x14ac:dyDescent="0.2">
      <c r="A196" s="106">
        <v>194</v>
      </c>
      <c r="B196" s="97" t="s">
        <v>288</v>
      </c>
      <c r="C196" s="133" t="s">
        <v>691</v>
      </c>
      <c r="D196" s="97" t="s">
        <v>210</v>
      </c>
      <c r="E196" s="4" t="s">
        <v>272</v>
      </c>
      <c r="F196" s="32" t="s">
        <v>49</v>
      </c>
      <c r="G196" s="32" t="s">
        <v>175</v>
      </c>
      <c r="H196" s="32" t="s">
        <v>222</v>
      </c>
      <c r="J196" s="28">
        <v>1.94</v>
      </c>
      <c r="L196" s="34" t="s">
        <v>286</v>
      </c>
      <c r="M196" s="28" t="s">
        <v>114</v>
      </c>
      <c r="N196" s="28">
        <v>0</v>
      </c>
      <c r="O196" s="28" t="s">
        <v>54</v>
      </c>
      <c r="P196" s="28" t="s">
        <v>273</v>
      </c>
      <c r="R196" s="29" t="s">
        <v>289</v>
      </c>
      <c r="Z196" s="90" t="s">
        <v>483</v>
      </c>
      <c r="AA196" s="7">
        <v>1</v>
      </c>
      <c r="AB196" s="7">
        <v>0</v>
      </c>
      <c r="AC196" s="6">
        <v>2.08</v>
      </c>
      <c r="AD196" s="6" t="s">
        <v>59</v>
      </c>
      <c r="AE196" s="6" t="s">
        <v>50</v>
      </c>
      <c r="AK196" s="7">
        <v>12.1</v>
      </c>
      <c r="AL196" s="7" t="s">
        <v>61</v>
      </c>
      <c r="AM196" s="7" t="s">
        <v>62</v>
      </c>
      <c r="BI196" s="6">
        <v>0.43</v>
      </c>
      <c r="BJ196" s="6" t="s">
        <v>64</v>
      </c>
      <c r="BK196" s="6" t="s">
        <v>62</v>
      </c>
      <c r="BQ196" s="7" t="s">
        <v>290</v>
      </c>
      <c r="BR196" s="6" t="s">
        <v>291</v>
      </c>
      <c r="BS196" s="2">
        <v>194</v>
      </c>
    </row>
    <row r="197" spans="1:71" ht="14.25" customHeight="1" x14ac:dyDescent="0.2">
      <c r="A197" s="106">
        <v>195</v>
      </c>
      <c r="B197" s="97" t="s">
        <v>288</v>
      </c>
      <c r="C197" s="133" t="s">
        <v>691</v>
      </c>
      <c r="D197" s="97" t="s">
        <v>212</v>
      </c>
      <c r="E197" s="4" t="s">
        <v>272</v>
      </c>
      <c r="F197" s="32" t="s">
        <v>49</v>
      </c>
      <c r="G197" s="32" t="s">
        <v>175</v>
      </c>
      <c r="H197" s="32" t="s">
        <v>222</v>
      </c>
      <c r="J197" s="28">
        <v>1.88</v>
      </c>
      <c r="L197" s="34" t="s">
        <v>286</v>
      </c>
      <c r="M197" s="28" t="s">
        <v>114</v>
      </c>
      <c r="N197" s="28">
        <v>0</v>
      </c>
      <c r="O197" s="28" t="s">
        <v>54</v>
      </c>
      <c r="P197" s="28" t="s">
        <v>273</v>
      </c>
      <c r="R197" s="29" t="s">
        <v>289</v>
      </c>
      <c r="Z197" s="90" t="s">
        <v>483</v>
      </c>
      <c r="AA197" s="7">
        <v>1</v>
      </c>
      <c r="AB197" s="7">
        <v>0</v>
      </c>
      <c r="AC197" s="6">
        <v>2.58</v>
      </c>
      <c r="AD197" s="6" t="s">
        <v>59</v>
      </c>
      <c r="AE197" s="6" t="s">
        <v>50</v>
      </c>
      <c r="AK197" s="7">
        <v>16</v>
      </c>
      <c r="AL197" s="7" t="s">
        <v>61</v>
      </c>
      <c r="AM197" s="7" t="s">
        <v>62</v>
      </c>
      <c r="BI197" s="6">
        <v>0.67</v>
      </c>
      <c r="BJ197" s="6" t="s">
        <v>64</v>
      </c>
      <c r="BK197" s="6" t="s">
        <v>62</v>
      </c>
      <c r="BQ197" s="7" t="s">
        <v>290</v>
      </c>
      <c r="BR197" s="6" t="s">
        <v>291</v>
      </c>
      <c r="BS197" s="2">
        <v>195</v>
      </c>
    </row>
    <row r="198" spans="1:71" ht="14.25" customHeight="1" x14ac:dyDescent="0.2">
      <c r="A198" s="106">
        <v>196</v>
      </c>
      <c r="B198" s="97" t="s">
        <v>288</v>
      </c>
      <c r="C198" s="133" t="s">
        <v>691</v>
      </c>
      <c r="D198" s="97" t="s">
        <v>213</v>
      </c>
      <c r="E198" s="4" t="s">
        <v>272</v>
      </c>
      <c r="F198" s="32" t="s">
        <v>49</v>
      </c>
      <c r="G198" s="32" t="s">
        <v>175</v>
      </c>
      <c r="H198" s="32" t="s">
        <v>222</v>
      </c>
      <c r="J198" s="28">
        <v>3.54</v>
      </c>
      <c r="L198" s="34" t="s">
        <v>286</v>
      </c>
      <c r="M198" s="28" t="s">
        <v>114</v>
      </c>
      <c r="N198" s="28">
        <v>0</v>
      </c>
      <c r="O198" s="28" t="s">
        <v>54</v>
      </c>
      <c r="P198" s="28" t="s">
        <v>273</v>
      </c>
      <c r="R198" s="29" t="s">
        <v>289</v>
      </c>
      <c r="Z198" s="90" t="s">
        <v>483</v>
      </c>
      <c r="AA198" s="7">
        <v>1</v>
      </c>
      <c r="AB198" s="7">
        <v>0</v>
      </c>
      <c r="AC198" s="6">
        <v>2.67</v>
      </c>
      <c r="AD198" s="6" t="s">
        <v>59</v>
      </c>
      <c r="AE198" s="6" t="s">
        <v>50</v>
      </c>
      <c r="AK198" s="7">
        <v>11.3</v>
      </c>
      <c r="AL198" s="7" t="s">
        <v>61</v>
      </c>
      <c r="AM198" s="7" t="s">
        <v>62</v>
      </c>
      <c r="BI198" s="6">
        <v>0.57999999999999996</v>
      </c>
      <c r="BJ198" s="6" t="s">
        <v>64</v>
      </c>
      <c r="BK198" s="6" t="s">
        <v>62</v>
      </c>
      <c r="BQ198" s="7" t="s">
        <v>290</v>
      </c>
      <c r="BR198" s="6" t="s">
        <v>291</v>
      </c>
      <c r="BS198" s="2">
        <v>196</v>
      </c>
    </row>
    <row r="199" spans="1:71" ht="14.25" customHeight="1" x14ac:dyDescent="0.2">
      <c r="A199" s="106">
        <v>197</v>
      </c>
      <c r="B199" s="97" t="s">
        <v>288</v>
      </c>
      <c r="C199" s="133" t="s">
        <v>691</v>
      </c>
      <c r="D199" s="97" t="s">
        <v>214</v>
      </c>
      <c r="E199" s="4" t="s">
        <v>272</v>
      </c>
      <c r="F199" s="32" t="s">
        <v>49</v>
      </c>
      <c r="G199" s="32" t="s">
        <v>175</v>
      </c>
      <c r="H199" s="32" t="s">
        <v>222</v>
      </c>
      <c r="J199" s="28">
        <v>2.81</v>
      </c>
      <c r="L199" s="34" t="s">
        <v>286</v>
      </c>
      <c r="M199" s="28" t="s">
        <v>114</v>
      </c>
      <c r="N199" s="28">
        <v>0</v>
      </c>
      <c r="O199" s="28" t="s">
        <v>54</v>
      </c>
      <c r="P199" s="28" t="s">
        <v>273</v>
      </c>
      <c r="R199" s="29" t="s">
        <v>289</v>
      </c>
      <c r="Z199" s="90" t="s">
        <v>483</v>
      </c>
      <c r="AA199" s="7">
        <v>1</v>
      </c>
      <c r="AB199" s="7">
        <v>1</v>
      </c>
      <c r="AC199" s="6">
        <v>3.25</v>
      </c>
      <c r="AD199" s="6" t="s">
        <v>59</v>
      </c>
      <c r="AE199" s="6" t="s">
        <v>50</v>
      </c>
      <c r="AK199" s="7">
        <v>16</v>
      </c>
      <c r="AL199" s="7" t="s">
        <v>61</v>
      </c>
      <c r="AM199" s="7" t="s">
        <v>62</v>
      </c>
      <c r="BI199" s="6">
        <v>0.68</v>
      </c>
      <c r="BJ199" s="6" t="s">
        <v>64</v>
      </c>
      <c r="BK199" s="6" t="s">
        <v>62</v>
      </c>
      <c r="BQ199" s="7" t="s">
        <v>290</v>
      </c>
      <c r="BR199" s="6" t="s">
        <v>291</v>
      </c>
      <c r="BS199" s="2">
        <v>197</v>
      </c>
    </row>
    <row r="200" spans="1:71" ht="14.25" customHeight="1" x14ac:dyDescent="0.2">
      <c r="A200" s="106">
        <v>198</v>
      </c>
      <c r="B200" s="97" t="s">
        <v>288</v>
      </c>
      <c r="C200" s="133" t="s">
        <v>691</v>
      </c>
      <c r="D200" s="97" t="s">
        <v>215</v>
      </c>
      <c r="E200" s="4" t="s">
        <v>272</v>
      </c>
      <c r="F200" s="32" t="s">
        <v>49</v>
      </c>
      <c r="G200" s="32" t="s">
        <v>175</v>
      </c>
      <c r="H200" s="32" t="s">
        <v>222</v>
      </c>
      <c r="J200" s="28">
        <v>1.97</v>
      </c>
      <c r="L200" s="34" t="s">
        <v>286</v>
      </c>
      <c r="M200" s="28" t="s">
        <v>114</v>
      </c>
      <c r="N200" s="28">
        <v>0</v>
      </c>
      <c r="O200" s="28" t="s">
        <v>54</v>
      </c>
      <c r="P200" s="28" t="s">
        <v>273</v>
      </c>
      <c r="R200" s="29" t="s">
        <v>289</v>
      </c>
      <c r="Z200" s="90" t="s">
        <v>483</v>
      </c>
      <c r="AA200" s="7">
        <v>1</v>
      </c>
      <c r="AB200" s="7">
        <v>0</v>
      </c>
      <c r="AC200" s="6">
        <v>3.83</v>
      </c>
      <c r="AD200" s="6" t="s">
        <v>59</v>
      </c>
      <c r="AE200" s="6" t="s">
        <v>50</v>
      </c>
      <c r="AK200" s="7">
        <v>14.2</v>
      </c>
      <c r="AL200" s="7" t="s">
        <v>61</v>
      </c>
      <c r="AM200" s="7" t="s">
        <v>62</v>
      </c>
      <c r="BI200" s="6">
        <v>0.68</v>
      </c>
      <c r="BJ200" s="6" t="s">
        <v>64</v>
      </c>
      <c r="BK200" s="6" t="s">
        <v>62</v>
      </c>
      <c r="BQ200" s="7" t="s">
        <v>290</v>
      </c>
      <c r="BR200" s="6" t="s">
        <v>291</v>
      </c>
      <c r="BS200" s="2">
        <v>198</v>
      </c>
    </row>
    <row r="201" spans="1:71" ht="14.25" customHeight="1" x14ac:dyDescent="0.2">
      <c r="A201" s="106">
        <v>199</v>
      </c>
      <c r="B201" s="97" t="s">
        <v>288</v>
      </c>
      <c r="C201" s="133" t="s">
        <v>691</v>
      </c>
      <c r="D201" s="97" t="s">
        <v>216</v>
      </c>
      <c r="E201" s="4" t="s">
        <v>272</v>
      </c>
      <c r="F201" s="32" t="s">
        <v>49</v>
      </c>
      <c r="G201" s="32" t="s">
        <v>175</v>
      </c>
      <c r="H201" s="32" t="s">
        <v>222</v>
      </c>
      <c r="J201" s="28">
        <v>2</v>
      </c>
      <c r="L201" s="34" t="s">
        <v>286</v>
      </c>
      <c r="M201" s="28" t="s">
        <v>114</v>
      </c>
      <c r="N201" s="28">
        <v>0</v>
      </c>
      <c r="O201" s="28" t="s">
        <v>54</v>
      </c>
      <c r="P201" s="28" t="s">
        <v>273</v>
      </c>
      <c r="R201" s="29" t="s">
        <v>289</v>
      </c>
      <c r="Z201" s="90" t="s">
        <v>483</v>
      </c>
      <c r="AA201" s="7">
        <v>1</v>
      </c>
      <c r="AB201" s="7">
        <v>0</v>
      </c>
      <c r="AC201" s="6">
        <v>4.58</v>
      </c>
      <c r="AD201" s="6" t="s">
        <v>59</v>
      </c>
      <c r="AE201" s="6" t="s">
        <v>50</v>
      </c>
      <c r="AK201" s="7">
        <v>15</v>
      </c>
      <c r="AL201" s="7" t="s">
        <v>61</v>
      </c>
      <c r="AM201" s="7" t="s">
        <v>62</v>
      </c>
      <c r="BI201" s="6">
        <v>0.67</v>
      </c>
      <c r="BJ201" s="6" t="s">
        <v>64</v>
      </c>
      <c r="BK201" s="6" t="s">
        <v>62</v>
      </c>
      <c r="BQ201" s="7" t="s">
        <v>290</v>
      </c>
      <c r="BR201" s="6" t="s">
        <v>291</v>
      </c>
      <c r="BS201" s="2">
        <v>199</v>
      </c>
    </row>
    <row r="202" spans="1:71" ht="14.25" customHeight="1" x14ac:dyDescent="0.2">
      <c r="A202" s="106">
        <v>200</v>
      </c>
      <c r="B202" s="97" t="s">
        <v>288</v>
      </c>
      <c r="C202" s="133" t="s">
        <v>691</v>
      </c>
      <c r="D202" s="97" t="s">
        <v>217</v>
      </c>
      <c r="E202" s="4" t="s">
        <v>272</v>
      </c>
      <c r="F202" s="32" t="s">
        <v>49</v>
      </c>
      <c r="G202" s="32" t="s">
        <v>175</v>
      </c>
      <c r="H202" s="32" t="s">
        <v>222</v>
      </c>
      <c r="J202" s="28">
        <v>2.63</v>
      </c>
      <c r="L202" s="34" t="s">
        <v>286</v>
      </c>
      <c r="M202" s="28" t="s">
        <v>114</v>
      </c>
      <c r="N202" s="28">
        <v>0</v>
      </c>
      <c r="O202" s="28" t="s">
        <v>54</v>
      </c>
      <c r="P202" s="28" t="s">
        <v>273</v>
      </c>
      <c r="R202" s="29" t="s">
        <v>289</v>
      </c>
      <c r="Z202" s="90" t="s">
        <v>483</v>
      </c>
      <c r="AA202" s="7">
        <v>1</v>
      </c>
      <c r="AB202" s="7">
        <v>0</v>
      </c>
      <c r="AC202" s="6">
        <v>4.58</v>
      </c>
      <c r="AD202" s="6" t="s">
        <v>59</v>
      </c>
      <c r="AE202" s="6" t="s">
        <v>50</v>
      </c>
      <c r="AK202" s="7">
        <v>19</v>
      </c>
      <c r="AL202" s="7" t="s">
        <v>61</v>
      </c>
      <c r="AM202" s="7" t="s">
        <v>62</v>
      </c>
      <c r="BI202" s="6">
        <v>0.8</v>
      </c>
      <c r="BJ202" s="6" t="s">
        <v>64</v>
      </c>
      <c r="BK202" s="6" t="s">
        <v>62</v>
      </c>
      <c r="BQ202" s="7" t="s">
        <v>290</v>
      </c>
      <c r="BR202" s="6" t="s">
        <v>291</v>
      </c>
      <c r="BS202" s="2">
        <v>200</v>
      </c>
    </row>
    <row r="203" spans="1:71" ht="14.25" customHeight="1" x14ac:dyDescent="0.2">
      <c r="A203" s="106">
        <v>201</v>
      </c>
      <c r="B203" s="97" t="s">
        <v>288</v>
      </c>
      <c r="C203" s="133" t="s">
        <v>691</v>
      </c>
      <c r="D203" s="97" t="s">
        <v>218</v>
      </c>
      <c r="E203" s="4" t="s">
        <v>272</v>
      </c>
      <c r="F203" s="32" t="s">
        <v>49</v>
      </c>
      <c r="G203" s="32" t="s">
        <v>175</v>
      </c>
      <c r="H203" s="32" t="s">
        <v>222</v>
      </c>
      <c r="J203" s="28">
        <v>3.14</v>
      </c>
      <c r="L203" s="34" t="s">
        <v>286</v>
      </c>
      <c r="M203" s="28" t="s">
        <v>114</v>
      </c>
      <c r="N203" s="28">
        <v>0</v>
      </c>
      <c r="O203" s="28" t="s">
        <v>54</v>
      </c>
      <c r="P203" s="28" t="s">
        <v>273</v>
      </c>
      <c r="R203" s="29" t="s">
        <v>289</v>
      </c>
      <c r="Z203" s="90" t="s">
        <v>483</v>
      </c>
      <c r="AA203" s="7">
        <v>1</v>
      </c>
      <c r="AB203" s="7">
        <v>1</v>
      </c>
      <c r="AC203" s="6">
        <v>4.83</v>
      </c>
      <c r="AD203" s="6" t="s">
        <v>59</v>
      </c>
      <c r="AE203" s="6" t="s">
        <v>50</v>
      </c>
      <c r="AK203" s="7">
        <v>17.5</v>
      </c>
      <c r="AL203" s="7" t="s">
        <v>61</v>
      </c>
      <c r="AM203" s="7" t="s">
        <v>62</v>
      </c>
      <c r="BI203" s="6">
        <v>0.78</v>
      </c>
      <c r="BJ203" s="6" t="s">
        <v>64</v>
      </c>
      <c r="BK203" s="6" t="s">
        <v>62</v>
      </c>
      <c r="BQ203" s="7" t="s">
        <v>290</v>
      </c>
      <c r="BR203" s="6" t="s">
        <v>291</v>
      </c>
      <c r="BS203" s="2">
        <v>201</v>
      </c>
    </row>
    <row r="204" spans="1:71" ht="14.25" customHeight="1" x14ac:dyDescent="0.2">
      <c r="A204" s="106">
        <v>202</v>
      </c>
      <c r="B204" s="97" t="s">
        <v>288</v>
      </c>
      <c r="C204" s="133" t="s">
        <v>691</v>
      </c>
      <c r="D204" s="97" t="s">
        <v>219</v>
      </c>
      <c r="E204" s="4" t="s">
        <v>272</v>
      </c>
      <c r="F204" s="32" t="s">
        <v>49</v>
      </c>
      <c r="G204" s="32" t="s">
        <v>175</v>
      </c>
      <c r="H204" s="32" t="s">
        <v>222</v>
      </c>
      <c r="J204" s="28">
        <v>1.95</v>
      </c>
      <c r="L204" s="34" t="s">
        <v>286</v>
      </c>
      <c r="M204" s="28" t="s">
        <v>114</v>
      </c>
      <c r="N204" s="28">
        <v>0</v>
      </c>
      <c r="O204" s="28" t="s">
        <v>54</v>
      </c>
      <c r="P204" s="28" t="s">
        <v>273</v>
      </c>
      <c r="R204" s="29" t="s">
        <v>289</v>
      </c>
      <c r="Z204" s="90" t="s">
        <v>483</v>
      </c>
      <c r="AA204" s="7">
        <v>1</v>
      </c>
      <c r="AB204" s="7">
        <v>0</v>
      </c>
      <c r="AC204" s="6">
        <v>5.25</v>
      </c>
      <c r="AD204" s="6" t="s">
        <v>59</v>
      </c>
      <c r="AE204" s="6" t="s">
        <v>50</v>
      </c>
      <c r="AK204" s="7">
        <v>18.5</v>
      </c>
      <c r="AL204" s="7" t="s">
        <v>61</v>
      </c>
      <c r="AM204" s="7" t="s">
        <v>62</v>
      </c>
      <c r="BI204" s="6">
        <v>0.79</v>
      </c>
      <c r="BJ204" s="6" t="s">
        <v>64</v>
      </c>
      <c r="BK204" s="6" t="s">
        <v>62</v>
      </c>
      <c r="BQ204" s="7" t="s">
        <v>290</v>
      </c>
      <c r="BR204" s="6" t="s">
        <v>291</v>
      </c>
      <c r="BS204" s="2">
        <v>202</v>
      </c>
    </row>
    <row r="205" spans="1:71" ht="14.25" customHeight="1" x14ac:dyDescent="0.2">
      <c r="A205" s="106">
        <v>203</v>
      </c>
      <c r="B205" s="97" t="s">
        <v>288</v>
      </c>
      <c r="C205" s="133" t="s">
        <v>691</v>
      </c>
      <c r="D205" s="97" t="s">
        <v>229</v>
      </c>
      <c r="E205" s="4" t="s">
        <v>272</v>
      </c>
      <c r="F205" s="32" t="s">
        <v>49</v>
      </c>
      <c r="G205" s="32" t="s">
        <v>175</v>
      </c>
      <c r="H205" s="32" t="s">
        <v>222</v>
      </c>
      <c r="J205" s="28">
        <v>3.08</v>
      </c>
      <c r="L205" s="34" t="s">
        <v>286</v>
      </c>
      <c r="M205" s="28" t="s">
        <v>114</v>
      </c>
      <c r="N205" s="28">
        <v>0</v>
      </c>
      <c r="O205" s="28" t="s">
        <v>54</v>
      </c>
      <c r="P205" s="28" t="s">
        <v>273</v>
      </c>
      <c r="R205" s="29" t="s">
        <v>289</v>
      </c>
      <c r="Z205" s="90" t="s">
        <v>483</v>
      </c>
      <c r="AA205" s="7">
        <v>1</v>
      </c>
      <c r="AB205" s="7">
        <v>1</v>
      </c>
      <c r="AC205" s="6">
        <v>5.25</v>
      </c>
      <c r="AD205" s="6" t="s">
        <v>59</v>
      </c>
      <c r="AE205" s="6" t="s">
        <v>50</v>
      </c>
      <c r="AK205" s="7">
        <v>19.5</v>
      </c>
      <c r="AL205" s="7" t="s">
        <v>61</v>
      </c>
      <c r="AM205" s="7" t="s">
        <v>62</v>
      </c>
      <c r="BI205" s="6">
        <v>0.84</v>
      </c>
      <c r="BJ205" s="6" t="s">
        <v>64</v>
      </c>
      <c r="BK205" s="6" t="s">
        <v>62</v>
      </c>
      <c r="BQ205" s="7" t="s">
        <v>290</v>
      </c>
      <c r="BR205" s="6" t="s">
        <v>291</v>
      </c>
      <c r="BS205" s="2">
        <v>203</v>
      </c>
    </row>
    <row r="206" spans="1:71" ht="14.25" customHeight="1" x14ac:dyDescent="0.2">
      <c r="A206" s="106">
        <v>204</v>
      </c>
      <c r="B206" s="97" t="s">
        <v>288</v>
      </c>
      <c r="C206" s="133" t="s">
        <v>691</v>
      </c>
      <c r="D206" s="97" t="s">
        <v>230</v>
      </c>
      <c r="E206" s="4" t="s">
        <v>272</v>
      </c>
      <c r="F206" s="32" t="s">
        <v>49</v>
      </c>
      <c r="G206" s="32" t="s">
        <v>175</v>
      </c>
      <c r="H206" s="32" t="s">
        <v>222</v>
      </c>
      <c r="J206" s="28">
        <v>3.13</v>
      </c>
      <c r="L206" s="34" t="s">
        <v>286</v>
      </c>
      <c r="M206" s="28" t="s">
        <v>114</v>
      </c>
      <c r="N206" s="28">
        <v>0</v>
      </c>
      <c r="O206" s="28" t="s">
        <v>54</v>
      </c>
      <c r="P206" s="28" t="s">
        <v>273</v>
      </c>
      <c r="R206" s="29" t="s">
        <v>289</v>
      </c>
      <c r="Z206" s="90" t="s">
        <v>483</v>
      </c>
      <c r="AA206" s="7">
        <v>1</v>
      </c>
      <c r="AB206" s="7">
        <v>0</v>
      </c>
      <c r="AC206" s="6">
        <v>5.33</v>
      </c>
      <c r="AD206" s="6" t="s">
        <v>59</v>
      </c>
      <c r="AE206" s="6" t="s">
        <v>50</v>
      </c>
      <c r="AK206" s="7">
        <v>24</v>
      </c>
      <c r="AL206" s="7" t="s">
        <v>61</v>
      </c>
      <c r="AM206" s="7" t="s">
        <v>62</v>
      </c>
      <c r="BI206" s="6">
        <v>0.9</v>
      </c>
      <c r="BJ206" s="6" t="s">
        <v>64</v>
      </c>
      <c r="BK206" s="6" t="s">
        <v>62</v>
      </c>
      <c r="BQ206" s="7" t="s">
        <v>290</v>
      </c>
      <c r="BR206" s="6" t="s">
        <v>291</v>
      </c>
      <c r="BS206" s="2">
        <v>204</v>
      </c>
    </row>
    <row r="207" spans="1:71" ht="14.25" customHeight="1" x14ac:dyDescent="0.2">
      <c r="A207" s="106">
        <v>205</v>
      </c>
      <c r="B207" s="97" t="s">
        <v>288</v>
      </c>
      <c r="C207" s="133" t="s">
        <v>691</v>
      </c>
      <c r="D207" s="97" t="s">
        <v>231</v>
      </c>
      <c r="E207" s="4" t="s">
        <v>272</v>
      </c>
      <c r="F207" s="32" t="s">
        <v>49</v>
      </c>
      <c r="G207" s="32" t="s">
        <v>175</v>
      </c>
      <c r="H207" s="32" t="s">
        <v>222</v>
      </c>
      <c r="J207" s="28">
        <v>2</v>
      </c>
      <c r="L207" s="34" t="s">
        <v>286</v>
      </c>
      <c r="M207" s="28" t="s">
        <v>114</v>
      </c>
      <c r="N207" s="28">
        <v>0</v>
      </c>
      <c r="O207" s="28" t="s">
        <v>54</v>
      </c>
      <c r="P207" s="28" t="s">
        <v>273</v>
      </c>
      <c r="R207" s="29" t="s">
        <v>289</v>
      </c>
      <c r="Z207" s="90" t="s">
        <v>483</v>
      </c>
      <c r="AA207" s="7">
        <v>1</v>
      </c>
      <c r="AB207" s="7">
        <v>0</v>
      </c>
      <c r="AC207" s="6">
        <v>5.33</v>
      </c>
      <c r="AD207" s="6" t="s">
        <v>59</v>
      </c>
      <c r="AE207" s="6" t="s">
        <v>50</v>
      </c>
      <c r="AK207" s="7">
        <v>24</v>
      </c>
      <c r="AL207" s="7" t="s">
        <v>61</v>
      </c>
      <c r="AM207" s="7" t="s">
        <v>62</v>
      </c>
      <c r="BI207" s="6">
        <v>9.4E-2</v>
      </c>
      <c r="BJ207" s="6" t="s">
        <v>64</v>
      </c>
      <c r="BK207" s="6" t="s">
        <v>62</v>
      </c>
      <c r="BQ207" s="7" t="s">
        <v>290</v>
      </c>
      <c r="BR207" s="6" t="s">
        <v>291</v>
      </c>
      <c r="BS207" s="2">
        <v>205</v>
      </c>
    </row>
    <row r="208" spans="1:71" ht="14.25" customHeight="1" x14ac:dyDescent="0.2">
      <c r="A208" s="106">
        <v>206</v>
      </c>
      <c r="B208" s="97" t="s">
        <v>288</v>
      </c>
      <c r="C208" s="133" t="s">
        <v>691</v>
      </c>
      <c r="D208" s="97" t="s">
        <v>232</v>
      </c>
      <c r="E208" s="4" t="s">
        <v>272</v>
      </c>
      <c r="F208" s="32" t="s">
        <v>49</v>
      </c>
      <c r="G208" s="32" t="s">
        <v>175</v>
      </c>
      <c r="H208" s="32" t="s">
        <v>222</v>
      </c>
      <c r="J208" s="28">
        <v>2.94</v>
      </c>
      <c r="L208" s="34" t="s">
        <v>286</v>
      </c>
      <c r="M208" s="28" t="s">
        <v>114</v>
      </c>
      <c r="N208" s="28">
        <v>0</v>
      </c>
      <c r="O208" s="28" t="s">
        <v>54</v>
      </c>
      <c r="P208" s="28" t="s">
        <v>273</v>
      </c>
      <c r="R208" s="29" t="s">
        <v>289</v>
      </c>
      <c r="Z208" s="90" t="s">
        <v>483</v>
      </c>
      <c r="AA208" s="7">
        <v>1</v>
      </c>
      <c r="AB208" s="7">
        <v>0</v>
      </c>
      <c r="AC208" s="6">
        <v>5.42</v>
      </c>
      <c r="AD208" s="6" t="s">
        <v>59</v>
      </c>
      <c r="AE208" s="6" t="s">
        <v>50</v>
      </c>
      <c r="AK208" s="7">
        <v>17</v>
      </c>
      <c r="AL208" s="7" t="s">
        <v>61</v>
      </c>
      <c r="AM208" s="7" t="s">
        <v>62</v>
      </c>
      <c r="BI208" s="6">
        <v>0.93</v>
      </c>
      <c r="BJ208" s="6" t="s">
        <v>64</v>
      </c>
      <c r="BK208" s="6" t="s">
        <v>62</v>
      </c>
      <c r="BQ208" s="7" t="s">
        <v>290</v>
      </c>
      <c r="BR208" s="6" t="s">
        <v>291</v>
      </c>
      <c r="BS208" s="2">
        <v>206</v>
      </c>
    </row>
    <row r="209" spans="1:71" ht="14.25" customHeight="1" x14ac:dyDescent="0.2">
      <c r="A209" s="106">
        <v>207</v>
      </c>
      <c r="B209" s="97" t="s">
        <v>288</v>
      </c>
      <c r="C209" s="133" t="s">
        <v>691</v>
      </c>
      <c r="D209" s="97" t="s">
        <v>233</v>
      </c>
      <c r="E209" s="4" t="s">
        <v>272</v>
      </c>
      <c r="F209" s="32" t="s">
        <v>49</v>
      </c>
      <c r="G209" s="32" t="s">
        <v>175</v>
      </c>
      <c r="H209" s="32" t="s">
        <v>222</v>
      </c>
      <c r="J209" s="28">
        <v>2.9</v>
      </c>
      <c r="L209" s="34" t="s">
        <v>286</v>
      </c>
      <c r="M209" s="28" t="s">
        <v>114</v>
      </c>
      <c r="N209" s="28">
        <v>0</v>
      </c>
      <c r="O209" s="28" t="s">
        <v>54</v>
      </c>
      <c r="P209" s="28" t="s">
        <v>273</v>
      </c>
      <c r="R209" s="29" t="s">
        <v>289</v>
      </c>
      <c r="Z209" s="90" t="s">
        <v>483</v>
      </c>
      <c r="AA209" s="7">
        <v>1</v>
      </c>
      <c r="AB209" s="7">
        <v>0</v>
      </c>
      <c r="AC209" s="6">
        <v>5.75</v>
      </c>
      <c r="AD209" s="6" t="s">
        <v>59</v>
      </c>
      <c r="AE209" s="6" t="s">
        <v>50</v>
      </c>
      <c r="AK209" s="7">
        <v>14.5</v>
      </c>
      <c r="AL209" s="7" t="s">
        <v>61</v>
      </c>
      <c r="AM209" s="7" t="s">
        <v>62</v>
      </c>
      <c r="BI209" s="6">
        <v>0.68</v>
      </c>
      <c r="BJ209" s="6" t="s">
        <v>64</v>
      </c>
      <c r="BK209" s="6" t="s">
        <v>62</v>
      </c>
      <c r="BQ209" s="7" t="s">
        <v>290</v>
      </c>
      <c r="BR209" s="6" t="s">
        <v>291</v>
      </c>
      <c r="BS209" s="2">
        <v>207</v>
      </c>
    </row>
    <row r="210" spans="1:71" ht="14.25" customHeight="1" x14ac:dyDescent="0.2">
      <c r="A210" s="106">
        <v>208</v>
      </c>
      <c r="B210" s="97" t="s">
        <v>288</v>
      </c>
      <c r="C210" s="133" t="s">
        <v>691</v>
      </c>
      <c r="D210" s="97" t="s">
        <v>234</v>
      </c>
      <c r="E210" s="4" t="s">
        <v>272</v>
      </c>
      <c r="F210" s="32" t="s">
        <v>49</v>
      </c>
      <c r="G210" s="32" t="s">
        <v>175</v>
      </c>
      <c r="H210" s="32" t="s">
        <v>222</v>
      </c>
      <c r="J210" s="28">
        <v>3.01</v>
      </c>
      <c r="L210" s="34" t="s">
        <v>286</v>
      </c>
      <c r="M210" s="28" t="s">
        <v>114</v>
      </c>
      <c r="N210" s="28">
        <v>0</v>
      </c>
      <c r="O210" s="28" t="s">
        <v>54</v>
      </c>
      <c r="P210" s="28" t="s">
        <v>273</v>
      </c>
      <c r="R210" s="29" t="s">
        <v>289</v>
      </c>
      <c r="Z210" s="90" t="s">
        <v>483</v>
      </c>
      <c r="AA210" s="7">
        <v>1</v>
      </c>
      <c r="AB210" s="7">
        <v>1</v>
      </c>
      <c r="AC210" s="6">
        <v>5.92</v>
      </c>
      <c r="AD210" s="6" t="s">
        <v>59</v>
      </c>
      <c r="AE210" s="6" t="s">
        <v>50</v>
      </c>
      <c r="AK210" s="7">
        <v>28.2</v>
      </c>
      <c r="AL210" s="7" t="s">
        <v>61</v>
      </c>
      <c r="AM210" s="7" t="s">
        <v>62</v>
      </c>
      <c r="BI210" s="6">
        <v>0.99</v>
      </c>
      <c r="BJ210" s="6" t="s">
        <v>64</v>
      </c>
      <c r="BK210" s="6" t="s">
        <v>62</v>
      </c>
      <c r="BQ210" s="7" t="s">
        <v>290</v>
      </c>
      <c r="BR210" s="6" t="s">
        <v>291</v>
      </c>
      <c r="BS210" s="2">
        <v>208</v>
      </c>
    </row>
    <row r="211" spans="1:71" ht="14.25" customHeight="1" x14ac:dyDescent="0.2">
      <c r="A211" s="106">
        <v>209</v>
      </c>
      <c r="B211" s="97" t="s">
        <v>288</v>
      </c>
      <c r="C211" s="133" t="s">
        <v>691</v>
      </c>
      <c r="D211" s="97" t="s">
        <v>235</v>
      </c>
      <c r="E211" s="4" t="s">
        <v>272</v>
      </c>
      <c r="F211" s="32" t="s">
        <v>49</v>
      </c>
      <c r="G211" s="32" t="s">
        <v>175</v>
      </c>
      <c r="H211" s="32" t="s">
        <v>222</v>
      </c>
      <c r="J211" s="28">
        <v>1.48</v>
      </c>
      <c r="L211" s="34" t="s">
        <v>286</v>
      </c>
      <c r="M211" s="28" t="s">
        <v>114</v>
      </c>
      <c r="N211" s="28">
        <v>0</v>
      </c>
      <c r="O211" s="28" t="s">
        <v>54</v>
      </c>
      <c r="P211" s="28" t="s">
        <v>273</v>
      </c>
      <c r="R211" s="29" t="s">
        <v>289</v>
      </c>
      <c r="Z211" s="90" t="s">
        <v>483</v>
      </c>
      <c r="AA211" s="7">
        <v>1</v>
      </c>
      <c r="AB211" s="7">
        <v>0</v>
      </c>
      <c r="AC211" s="6">
        <v>5.92</v>
      </c>
      <c r="AD211" s="6" t="s">
        <v>59</v>
      </c>
      <c r="AE211" s="6" t="s">
        <v>50</v>
      </c>
      <c r="AK211" s="7">
        <v>25</v>
      </c>
      <c r="AL211" s="7" t="s">
        <v>61</v>
      </c>
      <c r="AM211" s="7" t="s">
        <v>62</v>
      </c>
      <c r="BI211" s="6">
        <v>0.93</v>
      </c>
      <c r="BJ211" s="6" t="s">
        <v>64</v>
      </c>
      <c r="BK211" s="6" t="s">
        <v>62</v>
      </c>
      <c r="BQ211" s="7" t="s">
        <v>290</v>
      </c>
      <c r="BR211" s="6" t="s">
        <v>291</v>
      </c>
      <c r="BS211" s="2">
        <v>209</v>
      </c>
    </row>
    <row r="212" spans="1:71" ht="14.25" customHeight="1" x14ac:dyDescent="0.2">
      <c r="A212" s="106">
        <v>210</v>
      </c>
      <c r="B212" s="97" t="s">
        <v>288</v>
      </c>
      <c r="C212" s="133" t="s">
        <v>691</v>
      </c>
      <c r="D212" s="97" t="s">
        <v>236</v>
      </c>
      <c r="E212" s="4" t="s">
        <v>272</v>
      </c>
      <c r="F212" s="32" t="s">
        <v>49</v>
      </c>
      <c r="G212" s="32" t="s">
        <v>175</v>
      </c>
      <c r="H212" s="32" t="s">
        <v>222</v>
      </c>
      <c r="J212" s="28">
        <v>2.0299999999999998</v>
      </c>
      <c r="L212" s="34" t="s">
        <v>286</v>
      </c>
      <c r="M212" s="28" t="s">
        <v>114</v>
      </c>
      <c r="N212" s="28">
        <v>0</v>
      </c>
      <c r="O212" s="28" t="s">
        <v>54</v>
      </c>
      <c r="P212" s="28" t="s">
        <v>273</v>
      </c>
      <c r="R212" s="29" t="s">
        <v>289</v>
      </c>
      <c r="Z212" s="90" t="s">
        <v>483</v>
      </c>
      <c r="AA212" s="7">
        <v>1</v>
      </c>
      <c r="AB212" s="7">
        <v>1</v>
      </c>
      <c r="AC212" s="6">
        <v>6.92</v>
      </c>
      <c r="AD212" s="6" t="s">
        <v>59</v>
      </c>
      <c r="AE212" s="6" t="s">
        <v>50</v>
      </c>
      <c r="AK212" s="7">
        <v>29.6</v>
      </c>
      <c r="AL212" s="7" t="s">
        <v>61</v>
      </c>
      <c r="AM212" s="7" t="s">
        <v>62</v>
      </c>
      <c r="BI212" s="6">
        <v>1.1100000000000001</v>
      </c>
      <c r="BJ212" s="6" t="s">
        <v>64</v>
      </c>
      <c r="BK212" s="6" t="s">
        <v>62</v>
      </c>
      <c r="BQ212" s="7" t="s">
        <v>290</v>
      </c>
      <c r="BR212" s="6" t="s">
        <v>291</v>
      </c>
      <c r="BS212" s="2">
        <v>210</v>
      </c>
    </row>
    <row r="213" spans="1:71" ht="14.25" customHeight="1" x14ac:dyDescent="0.2">
      <c r="A213" s="106">
        <v>211</v>
      </c>
      <c r="B213" s="97" t="s">
        <v>288</v>
      </c>
      <c r="C213" s="133" t="s">
        <v>691</v>
      </c>
      <c r="D213" s="97" t="s">
        <v>237</v>
      </c>
      <c r="E213" s="4" t="s">
        <v>272</v>
      </c>
      <c r="F213" s="32" t="s">
        <v>49</v>
      </c>
      <c r="G213" s="32" t="s">
        <v>175</v>
      </c>
      <c r="H213" s="32" t="s">
        <v>222</v>
      </c>
      <c r="J213" s="28">
        <v>9.8000000000000004E-2</v>
      </c>
      <c r="L213" s="34" t="s">
        <v>286</v>
      </c>
      <c r="M213" s="28" t="s">
        <v>114</v>
      </c>
      <c r="N213" s="28">
        <v>0</v>
      </c>
      <c r="O213" s="28" t="s">
        <v>54</v>
      </c>
      <c r="P213" s="28" t="s">
        <v>273</v>
      </c>
      <c r="R213" s="29" t="s">
        <v>289</v>
      </c>
      <c r="Z213" s="90" t="s">
        <v>483</v>
      </c>
      <c r="AA213" s="7">
        <v>1</v>
      </c>
      <c r="AB213" s="7">
        <v>1</v>
      </c>
      <c r="AC213" s="6">
        <v>7.5</v>
      </c>
      <c r="AD213" s="6" t="s">
        <v>59</v>
      </c>
      <c r="AE213" s="6" t="s">
        <v>50</v>
      </c>
      <c r="AK213" s="7">
        <v>23.5</v>
      </c>
      <c r="AL213" s="7" t="s">
        <v>61</v>
      </c>
      <c r="AM213" s="7" t="s">
        <v>62</v>
      </c>
      <c r="BI213" s="6">
        <v>0.97</v>
      </c>
      <c r="BJ213" s="6" t="s">
        <v>64</v>
      </c>
      <c r="BK213" s="6" t="s">
        <v>62</v>
      </c>
      <c r="BQ213" s="7" t="s">
        <v>290</v>
      </c>
      <c r="BR213" s="6" t="s">
        <v>291</v>
      </c>
      <c r="BS213" s="2">
        <v>211</v>
      </c>
    </row>
    <row r="214" spans="1:71" ht="14.25" customHeight="1" x14ac:dyDescent="0.2">
      <c r="A214" s="106">
        <v>212</v>
      </c>
      <c r="B214" s="97" t="s">
        <v>288</v>
      </c>
      <c r="C214" s="133" t="s">
        <v>691</v>
      </c>
      <c r="D214" s="97" t="s">
        <v>238</v>
      </c>
      <c r="E214" s="4" t="s">
        <v>272</v>
      </c>
      <c r="F214" s="32" t="s">
        <v>49</v>
      </c>
      <c r="G214" s="32" t="s">
        <v>175</v>
      </c>
      <c r="H214" s="32" t="s">
        <v>222</v>
      </c>
      <c r="J214" s="28">
        <v>2.95</v>
      </c>
      <c r="L214" s="34" t="s">
        <v>286</v>
      </c>
      <c r="M214" s="28" t="s">
        <v>114</v>
      </c>
      <c r="N214" s="28">
        <v>0</v>
      </c>
      <c r="O214" s="28" t="s">
        <v>54</v>
      </c>
      <c r="P214" s="28" t="s">
        <v>273</v>
      </c>
      <c r="R214" s="29" t="s">
        <v>289</v>
      </c>
      <c r="Z214" s="90" t="s">
        <v>483</v>
      </c>
      <c r="AA214" s="7">
        <v>1</v>
      </c>
      <c r="AB214" s="7">
        <v>1</v>
      </c>
      <c r="AC214" s="6">
        <v>7.5</v>
      </c>
      <c r="AD214" s="6" t="s">
        <v>59</v>
      </c>
      <c r="AE214" s="6" t="s">
        <v>50</v>
      </c>
      <c r="AK214" s="7">
        <v>15.2</v>
      </c>
      <c r="AL214" s="7" t="s">
        <v>61</v>
      </c>
      <c r="AM214" s="7" t="s">
        <v>62</v>
      </c>
      <c r="BI214" s="6">
        <v>0.74</v>
      </c>
      <c r="BJ214" s="6" t="s">
        <v>64</v>
      </c>
      <c r="BK214" s="6" t="s">
        <v>62</v>
      </c>
      <c r="BQ214" s="7" t="s">
        <v>290</v>
      </c>
      <c r="BR214" s="6" t="s">
        <v>291</v>
      </c>
      <c r="BS214" s="2">
        <v>212</v>
      </c>
    </row>
    <row r="215" spans="1:71" ht="14.25" customHeight="1" x14ac:dyDescent="0.2">
      <c r="A215" s="106">
        <v>213</v>
      </c>
      <c r="B215" s="97" t="s">
        <v>288</v>
      </c>
      <c r="C215" s="133" t="s">
        <v>691</v>
      </c>
      <c r="D215" s="97" t="s">
        <v>239</v>
      </c>
      <c r="E215" s="4" t="s">
        <v>272</v>
      </c>
      <c r="F215" s="32" t="s">
        <v>49</v>
      </c>
      <c r="G215" s="32" t="s">
        <v>175</v>
      </c>
      <c r="H215" s="32" t="s">
        <v>222</v>
      </c>
      <c r="J215" s="28">
        <v>1.99</v>
      </c>
      <c r="L215" s="34" t="s">
        <v>286</v>
      </c>
      <c r="M215" s="28" t="s">
        <v>114</v>
      </c>
      <c r="N215" s="28">
        <v>0</v>
      </c>
      <c r="O215" s="28" t="s">
        <v>54</v>
      </c>
      <c r="P215" s="28" t="s">
        <v>273</v>
      </c>
      <c r="R215" s="29" t="s">
        <v>289</v>
      </c>
      <c r="Z215" s="90" t="s">
        <v>483</v>
      </c>
      <c r="AA215" s="7">
        <v>1</v>
      </c>
      <c r="AB215" s="7">
        <v>1</v>
      </c>
      <c r="AC215" s="6">
        <v>8.75</v>
      </c>
      <c r="AD215" s="6" t="s">
        <v>59</v>
      </c>
      <c r="AE215" s="6" t="s">
        <v>50</v>
      </c>
      <c r="AK215" s="7">
        <v>22.6</v>
      </c>
      <c r="AL215" s="7" t="s">
        <v>61</v>
      </c>
      <c r="AM215" s="7" t="s">
        <v>62</v>
      </c>
      <c r="BI215" s="6">
        <v>0.94</v>
      </c>
      <c r="BJ215" s="6" t="s">
        <v>64</v>
      </c>
      <c r="BK215" s="6" t="s">
        <v>62</v>
      </c>
      <c r="BQ215" s="7" t="s">
        <v>290</v>
      </c>
      <c r="BR215" s="6" t="s">
        <v>291</v>
      </c>
      <c r="BS215" s="2">
        <v>213</v>
      </c>
    </row>
    <row r="216" spans="1:71" ht="14.25" customHeight="1" x14ac:dyDescent="0.2">
      <c r="A216" s="107">
        <v>214</v>
      </c>
      <c r="B216" s="97" t="s">
        <v>531</v>
      </c>
      <c r="C216" s="133" t="s">
        <v>699</v>
      </c>
      <c r="D216" s="97" t="s">
        <v>871</v>
      </c>
      <c r="E216" s="4" t="s">
        <v>389</v>
      </c>
      <c r="F216" s="32" t="s">
        <v>49</v>
      </c>
      <c r="BS216" s="2">
        <v>214</v>
      </c>
    </row>
    <row r="217" spans="1:71" ht="14.25" customHeight="1" x14ac:dyDescent="0.2">
      <c r="A217" s="107">
        <v>215</v>
      </c>
      <c r="B217" s="97" t="s">
        <v>531</v>
      </c>
      <c r="C217" s="133" t="s">
        <v>699</v>
      </c>
      <c r="D217" s="97" t="s">
        <v>157</v>
      </c>
      <c r="E217" s="4" t="s">
        <v>389</v>
      </c>
      <c r="F217" s="32" t="s">
        <v>49</v>
      </c>
      <c r="BS217" s="2">
        <v>215</v>
      </c>
    </row>
    <row r="218" spans="1:71" ht="14.25" customHeight="1" x14ac:dyDescent="0.2">
      <c r="A218" s="107">
        <v>216</v>
      </c>
      <c r="B218" s="97" t="s">
        <v>531</v>
      </c>
      <c r="C218" s="133" t="s">
        <v>699</v>
      </c>
      <c r="D218" s="97" t="s">
        <v>870</v>
      </c>
      <c r="E218" s="4" t="s">
        <v>389</v>
      </c>
      <c r="F218" s="32" t="s">
        <v>49</v>
      </c>
      <c r="BS218" s="2">
        <v>216</v>
      </c>
    </row>
    <row r="219" spans="1:71" ht="14.25" customHeight="1" x14ac:dyDescent="0.2">
      <c r="A219" s="107">
        <v>217</v>
      </c>
      <c r="B219" s="97" t="s">
        <v>531</v>
      </c>
      <c r="C219" s="133" t="s">
        <v>699</v>
      </c>
      <c r="D219" s="97" t="s">
        <v>532</v>
      </c>
      <c r="E219" s="4" t="s">
        <v>389</v>
      </c>
      <c r="F219" s="32" t="s">
        <v>49</v>
      </c>
      <c r="BS219" s="2">
        <v>217</v>
      </c>
    </row>
    <row r="220" spans="1:71" ht="14.25" customHeight="1" x14ac:dyDescent="0.2">
      <c r="A220" s="107">
        <v>218</v>
      </c>
      <c r="B220" s="97" t="s">
        <v>531</v>
      </c>
      <c r="C220" s="133" t="s">
        <v>699</v>
      </c>
      <c r="D220" s="97" t="s">
        <v>872</v>
      </c>
      <c r="E220" s="4" t="s">
        <v>389</v>
      </c>
      <c r="F220" s="32" t="s">
        <v>49</v>
      </c>
      <c r="G220" s="32" t="s">
        <v>69</v>
      </c>
      <c r="BS220" s="2">
        <v>218</v>
      </c>
    </row>
    <row r="221" spans="1:71" ht="14.25" customHeight="1" x14ac:dyDescent="0.2">
      <c r="A221" s="107">
        <v>219</v>
      </c>
      <c r="B221" s="97" t="s">
        <v>531</v>
      </c>
      <c r="C221" s="133" t="s">
        <v>699</v>
      </c>
      <c r="D221" s="97" t="s">
        <v>873</v>
      </c>
      <c r="E221" s="4" t="s">
        <v>389</v>
      </c>
      <c r="F221" s="32" t="s">
        <v>49</v>
      </c>
      <c r="G221" s="32" t="s">
        <v>69</v>
      </c>
      <c r="BS221" s="2">
        <v>219</v>
      </c>
    </row>
    <row r="222" spans="1:71" ht="14.25" customHeight="1" x14ac:dyDescent="0.2">
      <c r="A222" s="107">
        <v>220</v>
      </c>
      <c r="B222" s="97" t="s">
        <v>534</v>
      </c>
      <c r="C222" s="133" t="s">
        <v>700</v>
      </c>
      <c r="D222" s="97" t="s">
        <v>871</v>
      </c>
      <c r="E222" s="4" t="s">
        <v>389</v>
      </c>
      <c r="F222" s="32" t="s">
        <v>49</v>
      </c>
      <c r="BS222" s="2">
        <v>220</v>
      </c>
    </row>
    <row r="223" spans="1:71" ht="14.25" customHeight="1" x14ac:dyDescent="0.2">
      <c r="A223" s="107">
        <v>221</v>
      </c>
      <c r="B223" s="97" t="s">
        <v>534</v>
      </c>
      <c r="C223" s="133" t="s">
        <v>700</v>
      </c>
      <c r="D223" s="97" t="s">
        <v>157</v>
      </c>
      <c r="E223" s="4" t="s">
        <v>389</v>
      </c>
      <c r="F223" s="32" t="s">
        <v>49</v>
      </c>
      <c r="BS223" s="2">
        <v>221</v>
      </c>
    </row>
    <row r="224" spans="1:71" ht="14.25" customHeight="1" x14ac:dyDescent="0.2">
      <c r="A224" s="107">
        <v>222</v>
      </c>
      <c r="B224" s="97" t="s">
        <v>534</v>
      </c>
      <c r="C224" s="133" t="s">
        <v>700</v>
      </c>
      <c r="D224" s="97" t="s">
        <v>870</v>
      </c>
      <c r="E224" s="4" t="s">
        <v>389</v>
      </c>
      <c r="F224" s="32" t="s">
        <v>49</v>
      </c>
      <c r="BS224" s="2">
        <v>222</v>
      </c>
    </row>
    <row r="225" spans="1:71" ht="14.25" customHeight="1" x14ac:dyDescent="0.2">
      <c r="A225" s="107">
        <v>223</v>
      </c>
      <c r="B225" s="97" t="s">
        <v>534</v>
      </c>
      <c r="C225" s="133" t="s">
        <v>700</v>
      </c>
      <c r="D225" s="97" t="s">
        <v>532</v>
      </c>
      <c r="E225" s="4" t="s">
        <v>389</v>
      </c>
      <c r="F225" s="32" t="s">
        <v>49</v>
      </c>
      <c r="BS225" s="2">
        <v>223</v>
      </c>
    </row>
    <row r="226" spans="1:71" ht="14.25" customHeight="1" x14ac:dyDescent="0.2">
      <c r="A226" s="107">
        <v>224</v>
      </c>
      <c r="B226" s="97" t="s">
        <v>534</v>
      </c>
      <c r="C226" s="133" t="s">
        <v>700</v>
      </c>
      <c r="D226" s="97" t="s">
        <v>874</v>
      </c>
      <c r="E226" s="4" t="s">
        <v>389</v>
      </c>
      <c r="F226" s="32" t="s">
        <v>49</v>
      </c>
      <c r="G226" s="32" t="s">
        <v>69</v>
      </c>
      <c r="BS226" s="2">
        <v>224</v>
      </c>
    </row>
    <row r="227" spans="1:71" ht="14.25" customHeight="1" x14ac:dyDescent="0.2">
      <c r="A227" s="107">
        <v>225</v>
      </c>
      <c r="B227" s="97" t="s">
        <v>534</v>
      </c>
      <c r="C227" s="133" t="s">
        <v>700</v>
      </c>
      <c r="D227" s="97" t="s">
        <v>875</v>
      </c>
      <c r="E227" s="4" t="s">
        <v>389</v>
      </c>
      <c r="F227" s="32" t="s">
        <v>49</v>
      </c>
      <c r="G227" s="32" t="s">
        <v>69</v>
      </c>
      <c r="BS227" s="2">
        <v>225</v>
      </c>
    </row>
    <row r="228" spans="1:71" ht="14.25" customHeight="1" x14ac:dyDescent="0.2">
      <c r="A228" s="107">
        <v>226</v>
      </c>
      <c r="B228" s="97" t="s">
        <v>533</v>
      </c>
      <c r="C228" s="133" t="s">
        <v>701</v>
      </c>
      <c r="D228" s="97" t="s">
        <v>129</v>
      </c>
      <c r="E228" s="4" t="s">
        <v>385</v>
      </c>
      <c r="F228" s="32" t="s">
        <v>660</v>
      </c>
      <c r="BS228" s="2">
        <v>226</v>
      </c>
    </row>
    <row r="229" spans="1:71" ht="14.25" customHeight="1" x14ac:dyDescent="0.2">
      <c r="A229" s="107">
        <v>227</v>
      </c>
      <c r="B229" s="97" t="s">
        <v>533</v>
      </c>
      <c r="C229" s="133" t="s">
        <v>701</v>
      </c>
      <c r="D229" s="97" t="s">
        <v>157</v>
      </c>
      <c r="E229" s="4" t="s">
        <v>385</v>
      </c>
      <c r="F229" s="32" t="s">
        <v>660</v>
      </c>
      <c r="BS229" s="2">
        <v>227</v>
      </c>
    </row>
    <row r="230" spans="1:71" ht="14.25" customHeight="1" x14ac:dyDescent="0.2">
      <c r="A230" s="107">
        <v>228</v>
      </c>
      <c r="B230" s="97" t="s">
        <v>533</v>
      </c>
      <c r="C230" s="133" t="s">
        <v>701</v>
      </c>
      <c r="D230" s="97" t="s">
        <v>129</v>
      </c>
      <c r="E230" s="4" t="s">
        <v>385</v>
      </c>
      <c r="F230" s="32" t="s">
        <v>660</v>
      </c>
      <c r="BS230" s="2">
        <v>228</v>
      </c>
    </row>
    <row r="231" spans="1:71" ht="14.25" customHeight="1" x14ac:dyDescent="0.2">
      <c r="A231" s="107">
        <v>229</v>
      </c>
      <c r="B231" s="97" t="s">
        <v>533</v>
      </c>
      <c r="C231" s="133" t="s">
        <v>701</v>
      </c>
      <c r="D231" s="97" t="s">
        <v>532</v>
      </c>
      <c r="E231" s="4" t="s">
        <v>385</v>
      </c>
      <c r="F231" s="32" t="s">
        <v>660</v>
      </c>
      <c r="BS231" s="2">
        <v>229</v>
      </c>
    </row>
    <row r="232" spans="1:71" ht="14.25" customHeight="1" x14ac:dyDescent="0.2">
      <c r="A232" s="106">
        <v>230</v>
      </c>
      <c r="B232" s="97" t="s">
        <v>128</v>
      </c>
      <c r="C232" s="133" t="s">
        <v>673</v>
      </c>
      <c r="D232" s="97" t="s">
        <v>129</v>
      </c>
      <c r="E232" s="19" t="s">
        <v>48</v>
      </c>
      <c r="F232" s="20" t="s">
        <v>49</v>
      </c>
      <c r="G232" s="32" t="s">
        <v>69</v>
      </c>
      <c r="H232" s="32" t="s">
        <v>122</v>
      </c>
      <c r="J232" s="28">
        <v>10</v>
      </c>
      <c r="K232" s="22">
        <f>J232*0.9135071</f>
        <v>9.1350709999999999</v>
      </c>
      <c r="L232" s="22" t="s">
        <v>52</v>
      </c>
      <c r="M232" s="28" t="s">
        <v>53</v>
      </c>
      <c r="N232" s="28">
        <v>0</v>
      </c>
      <c r="O232" s="21" t="s">
        <v>54</v>
      </c>
      <c r="P232" s="28" t="s">
        <v>115</v>
      </c>
      <c r="Q232" s="23" t="s">
        <v>55</v>
      </c>
      <c r="T232" s="30">
        <v>300</v>
      </c>
      <c r="U232" s="30"/>
      <c r="Z232" s="90" t="s">
        <v>483</v>
      </c>
      <c r="AA232" s="7">
        <v>12</v>
      </c>
      <c r="AB232" s="7">
        <v>0</v>
      </c>
      <c r="AD232" s="27" t="s">
        <v>59</v>
      </c>
      <c r="AI232" s="6">
        <v>19</v>
      </c>
      <c r="AJ232" s="6">
        <v>54</v>
      </c>
      <c r="BS232" s="2">
        <v>230</v>
      </c>
    </row>
    <row r="233" spans="1:71" ht="14.25" customHeight="1" x14ac:dyDescent="0.2">
      <c r="A233" s="106">
        <v>231</v>
      </c>
      <c r="B233" s="97" t="s">
        <v>128</v>
      </c>
      <c r="C233" s="133" t="s">
        <v>673</v>
      </c>
      <c r="D233" s="97" t="s">
        <v>130</v>
      </c>
      <c r="E233" s="19" t="s">
        <v>48</v>
      </c>
      <c r="F233" s="20" t="s">
        <v>49</v>
      </c>
      <c r="G233" s="32" t="s">
        <v>69</v>
      </c>
      <c r="H233" s="32" t="s">
        <v>122</v>
      </c>
      <c r="J233" s="28">
        <v>10</v>
      </c>
      <c r="K233" s="22">
        <f>J233*0.9135071</f>
        <v>9.1350709999999999</v>
      </c>
      <c r="L233" s="22" t="s">
        <v>52</v>
      </c>
      <c r="M233" s="28" t="s">
        <v>53</v>
      </c>
      <c r="N233" s="28">
        <v>15</v>
      </c>
      <c r="O233" s="21" t="s">
        <v>54</v>
      </c>
      <c r="P233" s="28" t="s">
        <v>115</v>
      </c>
      <c r="Q233" s="23" t="s">
        <v>55</v>
      </c>
      <c r="T233" s="30">
        <v>300</v>
      </c>
      <c r="U233" s="30"/>
      <c r="Z233" s="90" t="s">
        <v>483</v>
      </c>
      <c r="AA233" s="7">
        <v>12</v>
      </c>
      <c r="AB233" s="7">
        <v>0</v>
      </c>
      <c r="AD233" s="27" t="s">
        <v>59</v>
      </c>
      <c r="AI233" s="6">
        <v>19</v>
      </c>
      <c r="AJ233" s="6">
        <v>54</v>
      </c>
      <c r="BS233" s="2">
        <v>231</v>
      </c>
    </row>
    <row r="234" spans="1:71" ht="14.25" customHeight="1" x14ac:dyDescent="0.2">
      <c r="A234" s="105">
        <v>232</v>
      </c>
      <c r="B234" s="2" t="s">
        <v>967</v>
      </c>
      <c r="C234" s="131" t="s">
        <v>968</v>
      </c>
      <c r="D234" s="2" t="s">
        <v>969</v>
      </c>
      <c r="E234" s="4" t="s">
        <v>142</v>
      </c>
      <c r="F234" s="32" t="s">
        <v>49</v>
      </c>
      <c r="G234" s="32" t="s">
        <v>69</v>
      </c>
      <c r="H234" s="32" t="s">
        <v>980</v>
      </c>
      <c r="J234" s="28">
        <v>100</v>
      </c>
      <c r="L234" s="34" t="s">
        <v>52</v>
      </c>
      <c r="M234" s="28" t="s">
        <v>53</v>
      </c>
      <c r="N234" s="28">
        <v>0</v>
      </c>
      <c r="O234" s="28" t="s">
        <v>54</v>
      </c>
      <c r="R234" s="29" t="s">
        <v>493</v>
      </c>
      <c r="U234" s="29" t="s">
        <v>979</v>
      </c>
      <c r="V234" s="31" t="s">
        <v>494</v>
      </c>
      <c r="Y234" s="31" t="s">
        <v>978</v>
      </c>
      <c r="Z234" s="91" t="s">
        <v>483</v>
      </c>
      <c r="AA234" s="7">
        <v>5</v>
      </c>
      <c r="AB234" s="7">
        <v>0</v>
      </c>
      <c r="AD234" s="6" t="s">
        <v>59</v>
      </c>
      <c r="AI234" s="6">
        <v>23</v>
      </c>
      <c r="AJ234" s="6">
        <v>42</v>
      </c>
      <c r="AK234" s="7">
        <v>65.099999999999994</v>
      </c>
      <c r="AL234" s="7" t="s">
        <v>61</v>
      </c>
      <c r="AM234" s="7" t="s">
        <v>50</v>
      </c>
      <c r="AN234" s="7">
        <v>8.8000000000000007</v>
      </c>
      <c r="AO234" s="7" t="s">
        <v>61</v>
      </c>
      <c r="AP234" s="7" t="s">
        <v>60</v>
      </c>
      <c r="BS234" s="2">
        <v>232</v>
      </c>
    </row>
    <row r="235" spans="1:71" ht="14.25" customHeight="1" x14ac:dyDescent="0.2">
      <c r="A235" s="105">
        <v>233</v>
      </c>
      <c r="B235" s="2" t="s">
        <v>967</v>
      </c>
      <c r="C235" s="131" t="s">
        <v>968</v>
      </c>
      <c r="D235" s="2" t="s">
        <v>970</v>
      </c>
      <c r="E235" s="4" t="s">
        <v>142</v>
      </c>
      <c r="F235" s="32" t="s">
        <v>49</v>
      </c>
      <c r="G235" s="32" t="s">
        <v>69</v>
      </c>
      <c r="H235" s="32" t="s">
        <v>980</v>
      </c>
      <c r="J235" s="28">
        <v>100</v>
      </c>
      <c r="L235" s="34" t="s">
        <v>52</v>
      </c>
      <c r="M235" s="28" t="s">
        <v>53</v>
      </c>
      <c r="N235" s="28" t="s">
        <v>981</v>
      </c>
      <c r="O235" s="28" t="s">
        <v>54</v>
      </c>
      <c r="R235" s="29" t="s">
        <v>493</v>
      </c>
      <c r="U235" s="29" t="s">
        <v>979</v>
      </c>
      <c r="V235" s="31" t="s">
        <v>494</v>
      </c>
      <c r="Y235" s="31" t="s">
        <v>978</v>
      </c>
      <c r="Z235" s="91" t="s">
        <v>483</v>
      </c>
      <c r="AA235" s="7">
        <v>5</v>
      </c>
      <c r="AB235" s="7">
        <v>0</v>
      </c>
      <c r="AD235" s="6" t="s">
        <v>59</v>
      </c>
      <c r="AI235" s="6">
        <v>23</v>
      </c>
      <c r="AJ235" s="6">
        <v>42</v>
      </c>
      <c r="AK235" s="7">
        <v>65.099999999999994</v>
      </c>
      <c r="AL235" s="7" t="s">
        <v>61</v>
      </c>
      <c r="AM235" s="7" t="s">
        <v>50</v>
      </c>
      <c r="AN235" s="7">
        <v>8.8000000000000007</v>
      </c>
      <c r="AO235" s="7" t="s">
        <v>61</v>
      </c>
      <c r="AP235" s="7" t="s">
        <v>60</v>
      </c>
      <c r="BS235" s="2">
        <v>233</v>
      </c>
    </row>
    <row r="236" spans="1:71" ht="14.25" customHeight="1" x14ac:dyDescent="0.2">
      <c r="A236" s="105">
        <v>234</v>
      </c>
      <c r="B236" s="2" t="s">
        <v>967</v>
      </c>
      <c r="C236" s="131" t="s">
        <v>968</v>
      </c>
      <c r="D236" s="2" t="s">
        <v>971</v>
      </c>
      <c r="E236" s="4" t="s">
        <v>142</v>
      </c>
      <c r="F236" s="32" t="s">
        <v>49</v>
      </c>
      <c r="G236" s="32" t="s">
        <v>69</v>
      </c>
      <c r="H236" s="32" t="s">
        <v>980</v>
      </c>
      <c r="J236" s="28">
        <v>100</v>
      </c>
      <c r="L236" s="34" t="s">
        <v>52</v>
      </c>
      <c r="M236" s="28" t="s">
        <v>53</v>
      </c>
      <c r="N236" s="28" t="s">
        <v>981</v>
      </c>
      <c r="O236" s="28" t="s">
        <v>54</v>
      </c>
      <c r="R236" s="29" t="s">
        <v>493</v>
      </c>
      <c r="U236" s="29" t="s">
        <v>979</v>
      </c>
      <c r="V236" s="31" t="s">
        <v>494</v>
      </c>
      <c r="Y236" s="31" t="s">
        <v>978</v>
      </c>
      <c r="Z236" s="91" t="s">
        <v>483</v>
      </c>
      <c r="AA236" s="7">
        <v>5</v>
      </c>
      <c r="AB236" s="7">
        <v>0</v>
      </c>
      <c r="AD236" s="6" t="s">
        <v>59</v>
      </c>
      <c r="AI236" s="6">
        <v>23</v>
      </c>
      <c r="AJ236" s="6">
        <v>42</v>
      </c>
      <c r="AK236" s="7">
        <v>65.099999999999994</v>
      </c>
      <c r="AL236" s="7" t="s">
        <v>61</v>
      </c>
      <c r="AM236" s="7" t="s">
        <v>50</v>
      </c>
      <c r="AN236" s="7">
        <v>8.8000000000000007</v>
      </c>
      <c r="AO236" s="7" t="s">
        <v>61</v>
      </c>
      <c r="AP236" s="7" t="s">
        <v>60</v>
      </c>
      <c r="BS236" s="2">
        <v>234</v>
      </c>
    </row>
    <row r="237" spans="1:71" ht="14.25" customHeight="1" x14ac:dyDescent="0.2">
      <c r="A237" s="105">
        <v>235</v>
      </c>
      <c r="B237" s="2" t="s">
        <v>967</v>
      </c>
      <c r="C237" s="131" t="s">
        <v>968</v>
      </c>
      <c r="D237" s="2" t="s">
        <v>972</v>
      </c>
      <c r="E237" s="4" t="s">
        <v>142</v>
      </c>
      <c r="F237" s="32" t="s">
        <v>49</v>
      </c>
      <c r="G237" s="32" t="s">
        <v>69</v>
      </c>
      <c r="H237" s="32" t="s">
        <v>980</v>
      </c>
      <c r="J237" s="28">
        <v>200</v>
      </c>
      <c r="L237" s="34" t="s">
        <v>52</v>
      </c>
      <c r="M237" s="28" t="s">
        <v>53</v>
      </c>
      <c r="N237" s="28">
        <v>0</v>
      </c>
      <c r="O237" s="28" t="s">
        <v>54</v>
      </c>
      <c r="R237" s="29" t="s">
        <v>493</v>
      </c>
      <c r="U237" s="29" t="s">
        <v>979</v>
      </c>
      <c r="V237" s="31" t="s">
        <v>494</v>
      </c>
      <c r="Y237" s="31" t="s">
        <v>978</v>
      </c>
      <c r="Z237" s="91" t="s">
        <v>483</v>
      </c>
      <c r="AA237" s="7">
        <v>5</v>
      </c>
      <c r="AB237" s="7">
        <v>0</v>
      </c>
      <c r="AD237" s="6" t="s">
        <v>59</v>
      </c>
      <c r="AI237" s="6">
        <v>23</v>
      </c>
      <c r="AJ237" s="6">
        <v>42</v>
      </c>
      <c r="AK237" s="7">
        <v>65.099999999999994</v>
      </c>
      <c r="AL237" s="7" t="s">
        <v>61</v>
      </c>
      <c r="AM237" s="7" t="s">
        <v>50</v>
      </c>
      <c r="AN237" s="7">
        <v>8.8000000000000007</v>
      </c>
      <c r="AO237" s="7" t="s">
        <v>61</v>
      </c>
      <c r="AP237" s="7" t="s">
        <v>60</v>
      </c>
      <c r="BS237" s="2">
        <v>235</v>
      </c>
    </row>
    <row r="238" spans="1:71" ht="14.25" customHeight="1" x14ac:dyDescent="0.2">
      <c r="A238" s="105">
        <v>236</v>
      </c>
      <c r="B238" s="2" t="s">
        <v>967</v>
      </c>
      <c r="C238" s="131" t="s">
        <v>968</v>
      </c>
      <c r="D238" s="2" t="s">
        <v>973</v>
      </c>
      <c r="E238" s="4" t="s">
        <v>142</v>
      </c>
      <c r="F238" s="32" t="s">
        <v>49</v>
      </c>
      <c r="G238" s="32" t="s">
        <v>69</v>
      </c>
      <c r="H238" s="32" t="s">
        <v>980</v>
      </c>
      <c r="J238" s="28">
        <v>200</v>
      </c>
      <c r="L238" s="34" t="s">
        <v>52</v>
      </c>
      <c r="M238" s="28" t="s">
        <v>53</v>
      </c>
      <c r="N238" s="28" t="s">
        <v>981</v>
      </c>
      <c r="O238" s="28" t="s">
        <v>54</v>
      </c>
      <c r="R238" s="29" t="s">
        <v>493</v>
      </c>
      <c r="U238" s="29" t="s">
        <v>979</v>
      </c>
      <c r="V238" s="31" t="s">
        <v>494</v>
      </c>
      <c r="Y238" s="31" t="s">
        <v>978</v>
      </c>
      <c r="Z238" s="91" t="s">
        <v>483</v>
      </c>
      <c r="AA238" s="7">
        <v>5</v>
      </c>
      <c r="AB238" s="7">
        <v>0</v>
      </c>
      <c r="AD238" s="6" t="s">
        <v>59</v>
      </c>
      <c r="AI238" s="6">
        <v>23</v>
      </c>
      <c r="AJ238" s="6">
        <v>42</v>
      </c>
      <c r="AK238" s="7">
        <v>65.099999999999994</v>
      </c>
      <c r="AL238" s="7" t="s">
        <v>61</v>
      </c>
      <c r="AM238" s="7" t="s">
        <v>50</v>
      </c>
      <c r="AN238" s="7">
        <v>8.8000000000000007</v>
      </c>
      <c r="AO238" s="7" t="s">
        <v>61</v>
      </c>
      <c r="AP238" s="7" t="s">
        <v>60</v>
      </c>
      <c r="BS238" s="2">
        <v>236</v>
      </c>
    </row>
    <row r="239" spans="1:71" ht="14.25" customHeight="1" x14ac:dyDescent="0.2">
      <c r="A239" s="105">
        <v>237</v>
      </c>
      <c r="B239" s="2" t="s">
        <v>967</v>
      </c>
      <c r="C239" s="131" t="s">
        <v>968</v>
      </c>
      <c r="D239" s="2" t="s">
        <v>974</v>
      </c>
      <c r="E239" s="4" t="s">
        <v>142</v>
      </c>
      <c r="F239" s="32" t="s">
        <v>49</v>
      </c>
      <c r="G239" s="32" t="s">
        <v>69</v>
      </c>
      <c r="H239" s="32" t="s">
        <v>980</v>
      </c>
      <c r="J239" s="28">
        <v>200</v>
      </c>
      <c r="L239" s="34" t="s">
        <v>52</v>
      </c>
      <c r="M239" s="28" t="s">
        <v>53</v>
      </c>
      <c r="N239" s="28" t="s">
        <v>981</v>
      </c>
      <c r="O239" s="28" t="s">
        <v>54</v>
      </c>
      <c r="R239" s="29" t="s">
        <v>493</v>
      </c>
      <c r="U239" s="29" t="s">
        <v>979</v>
      </c>
      <c r="V239" s="31" t="s">
        <v>494</v>
      </c>
      <c r="Y239" s="31" t="s">
        <v>978</v>
      </c>
      <c r="Z239" s="91" t="s">
        <v>483</v>
      </c>
      <c r="AA239" s="7">
        <v>5</v>
      </c>
      <c r="AB239" s="7">
        <v>0</v>
      </c>
      <c r="AD239" s="6" t="s">
        <v>59</v>
      </c>
      <c r="AI239" s="6">
        <v>23</v>
      </c>
      <c r="AJ239" s="6">
        <v>42</v>
      </c>
      <c r="AK239" s="7">
        <v>65.099999999999994</v>
      </c>
      <c r="AL239" s="7" t="s">
        <v>61</v>
      </c>
      <c r="AM239" s="7" t="s">
        <v>50</v>
      </c>
      <c r="AN239" s="7">
        <v>8.8000000000000007</v>
      </c>
      <c r="AO239" s="7" t="s">
        <v>61</v>
      </c>
      <c r="AP239" s="7" t="s">
        <v>60</v>
      </c>
      <c r="BS239" s="2">
        <v>237</v>
      </c>
    </row>
    <row r="240" spans="1:71" ht="14.25" customHeight="1" x14ac:dyDescent="0.2">
      <c r="A240" s="105">
        <v>238</v>
      </c>
      <c r="B240" s="2" t="s">
        <v>967</v>
      </c>
      <c r="C240" s="131" t="s">
        <v>968</v>
      </c>
      <c r="D240" s="2" t="s">
        <v>975</v>
      </c>
      <c r="E240" s="4" t="s">
        <v>142</v>
      </c>
      <c r="F240" s="32" t="s">
        <v>49</v>
      </c>
      <c r="G240" s="32" t="s">
        <v>69</v>
      </c>
      <c r="H240" s="32" t="s">
        <v>980</v>
      </c>
      <c r="J240" s="28">
        <v>200</v>
      </c>
      <c r="L240" s="34" t="s">
        <v>52</v>
      </c>
      <c r="M240" s="28" t="s">
        <v>53</v>
      </c>
      <c r="N240" s="28" t="s">
        <v>982</v>
      </c>
      <c r="O240" s="28" t="s">
        <v>54</v>
      </c>
      <c r="R240" s="29" t="s">
        <v>493</v>
      </c>
      <c r="U240" s="29" t="s">
        <v>979</v>
      </c>
      <c r="V240" s="31" t="s">
        <v>494</v>
      </c>
      <c r="Y240" s="31" t="s">
        <v>978</v>
      </c>
      <c r="Z240" s="91" t="s">
        <v>483</v>
      </c>
      <c r="AA240" s="7">
        <v>5</v>
      </c>
      <c r="AB240" s="7">
        <v>0</v>
      </c>
      <c r="AD240" s="6" t="s">
        <v>59</v>
      </c>
      <c r="AI240" s="6">
        <v>23</v>
      </c>
      <c r="AJ240" s="6">
        <v>42</v>
      </c>
      <c r="AK240" s="7">
        <v>65.099999999999994</v>
      </c>
      <c r="AL240" s="7" t="s">
        <v>61</v>
      </c>
      <c r="AM240" s="7" t="s">
        <v>50</v>
      </c>
      <c r="AN240" s="7">
        <v>8.8000000000000007</v>
      </c>
      <c r="AO240" s="7" t="s">
        <v>61</v>
      </c>
      <c r="AP240" s="7" t="s">
        <v>60</v>
      </c>
      <c r="BS240" s="2">
        <v>238</v>
      </c>
    </row>
    <row r="241" spans="1:71" ht="14.25" customHeight="1" x14ac:dyDescent="0.2">
      <c r="A241" s="105">
        <v>239</v>
      </c>
      <c r="B241" s="2" t="s">
        <v>967</v>
      </c>
      <c r="C241" s="131" t="s">
        <v>968</v>
      </c>
      <c r="D241" s="2" t="s">
        <v>976</v>
      </c>
      <c r="E241" s="4" t="s">
        <v>142</v>
      </c>
      <c r="F241" s="32" t="s">
        <v>49</v>
      </c>
      <c r="G241" s="32" t="s">
        <v>69</v>
      </c>
      <c r="H241" s="32" t="s">
        <v>980</v>
      </c>
      <c r="J241" s="28">
        <v>200</v>
      </c>
      <c r="L241" s="34" t="s">
        <v>52</v>
      </c>
      <c r="M241" s="28" t="s">
        <v>53</v>
      </c>
      <c r="N241" s="28" t="s">
        <v>983</v>
      </c>
      <c r="O241" s="28" t="s">
        <v>54</v>
      </c>
      <c r="R241" s="29" t="s">
        <v>493</v>
      </c>
      <c r="U241" s="29" t="s">
        <v>979</v>
      </c>
      <c r="V241" s="31" t="s">
        <v>494</v>
      </c>
      <c r="Y241" s="31" t="s">
        <v>978</v>
      </c>
      <c r="Z241" s="91" t="s">
        <v>483</v>
      </c>
      <c r="AA241" s="7">
        <v>5</v>
      </c>
      <c r="AB241" s="7">
        <v>0</v>
      </c>
      <c r="AD241" s="6" t="s">
        <v>59</v>
      </c>
      <c r="AI241" s="6">
        <v>23</v>
      </c>
      <c r="AJ241" s="6">
        <v>42</v>
      </c>
      <c r="AK241" s="7">
        <v>65.099999999999994</v>
      </c>
      <c r="AL241" s="7" t="s">
        <v>61</v>
      </c>
      <c r="AM241" s="7" t="s">
        <v>50</v>
      </c>
      <c r="AN241" s="7">
        <v>8.8000000000000007</v>
      </c>
      <c r="AO241" s="7" t="s">
        <v>61</v>
      </c>
      <c r="AP241" s="7" t="s">
        <v>60</v>
      </c>
      <c r="BS241" s="2">
        <v>239</v>
      </c>
    </row>
    <row r="242" spans="1:71" ht="14.25" customHeight="1" x14ac:dyDescent="0.2">
      <c r="A242" s="105">
        <v>240</v>
      </c>
      <c r="B242" s="2" t="s">
        <v>967</v>
      </c>
      <c r="C242" s="131" t="s">
        <v>968</v>
      </c>
      <c r="D242" s="2" t="s">
        <v>977</v>
      </c>
      <c r="E242" s="4" t="s">
        <v>142</v>
      </c>
      <c r="F242" s="32" t="s">
        <v>49</v>
      </c>
      <c r="G242" s="32" t="s">
        <v>69</v>
      </c>
      <c r="H242" s="32" t="s">
        <v>980</v>
      </c>
      <c r="J242" s="28">
        <v>200</v>
      </c>
      <c r="L242" s="34" t="s">
        <v>52</v>
      </c>
      <c r="M242" s="28" t="s">
        <v>53</v>
      </c>
      <c r="N242" s="28" t="s">
        <v>983</v>
      </c>
      <c r="O242" s="28" t="s">
        <v>54</v>
      </c>
      <c r="R242" s="29" t="s">
        <v>493</v>
      </c>
      <c r="U242" s="29" t="s">
        <v>979</v>
      </c>
      <c r="V242" s="31" t="s">
        <v>494</v>
      </c>
      <c r="Y242" s="31" t="s">
        <v>978</v>
      </c>
      <c r="Z242" s="91" t="s">
        <v>483</v>
      </c>
      <c r="AA242" s="7">
        <v>5</v>
      </c>
      <c r="AB242" s="7">
        <v>0</v>
      </c>
      <c r="AD242" s="6" t="s">
        <v>59</v>
      </c>
      <c r="AI242" s="6">
        <v>23</v>
      </c>
      <c r="AJ242" s="6">
        <v>42</v>
      </c>
      <c r="AK242" s="7">
        <v>65.099999999999994</v>
      </c>
      <c r="AL242" s="7" t="s">
        <v>61</v>
      </c>
      <c r="AM242" s="7" t="s">
        <v>50</v>
      </c>
      <c r="AN242" s="7">
        <v>8.8000000000000007</v>
      </c>
      <c r="AO242" s="7" t="s">
        <v>61</v>
      </c>
      <c r="AP242" s="7" t="s">
        <v>60</v>
      </c>
      <c r="BS242" s="2">
        <v>240</v>
      </c>
    </row>
    <row r="243" spans="1:71" ht="14.25" customHeight="1" x14ac:dyDescent="0.2">
      <c r="A243" s="106">
        <v>241</v>
      </c>
      <c r="B243" s="97" t="s">
        <v>253</v>
      </c>
      <c r="C243" s="133" t="s">
        <v>686</v>
      </c>
      <c r="D243" s="97" t="s">
        <v>245</v>
      </c>
      <c r="E243" s="4" t="s">
        <v>246</v>
      </c>
      <c r="F243" s="32" t="s">
        <v>49</v>
      </c>
      <c r="G243" s="32" t="s">
        <v>69</v>
      </c>
      <c r="H243" s="32" t="s">
        <v>247</v>
      </c>
      <c r="J243" s="28">
        <v>0.5</v>
      </c>
      <c r="L243" s="34" t="s">
        <v>248</v>
      </c>
      <c r="M243" s="28" t="s">
        <v>114</v>
      </c>
      <c r="N243" s="28" t="s">
        <v>254</v>
      </c>
      <c r="O243" s="28" t="s">
        <v>54</v>
      </c>
      <c r="P243" s="28" t="s">
        <v>203</v>
      </c>
      <c r="R243" s="29" t="s">
        <v>255</v>
      </c>
      <c r="S243" s="30">
        <v>60</v>
      </c>
      <c r="Z243" s="90" t="s">
        <v>483</v>
      </c>
      <c r="AA243" s="7">
        <v>11</v>
      </c>
      <c r="AB243" s="7">
        <v>4</v>
      </c>
      <c r="AC243" s="6">
        <v>24.7</v>
      </c>
      <c r="AD243" s="6" t="s">
        <v>59</v>
      </c>
      <c r="AE243" s="6" t="s">
        <v>50</v>
      </c>
      <c r="AF243" s="6">
        <v>2.1</v>
      </c>
      <c r="AG243" s="6" t="s">
        <v>59</v>
      </c>
      <c r="AH243" s="6" t="s">
        <v>60</v>
      </c>
      <c r="AK243" s="7">
        <v>66.5</v>
      </c>
      <c r="AL243" s="7" t="s">
        <v>61</v>
      </c>
      <c r="AM243" s="7" t="s">
        <v>62</v>
      </c>
      <c r="AN243" s="7">
        <v>11.2</v>
      </c>
      <c r="AO243" s="7" t="s">
        <v>61</v>
      </c>
      <c r="AP243" s="7" t="s">
        <v>60</v>
      </c>
      <c r="BQ243" s="7" t="s">
        <v>226</v>
      </c>
      <c r="BR243" s="6" t="s">
        <v>251</v>
      </c>
      <c r="BS243" s="2">
        <v>241</v>
      </c>
    </row>
    <row r="244" spans="1:71" ht="14.25" customHeight="1" x14ac:dyDescent="0.2">
      <c r="A244" s="106">
        <v>242</v>
      </c>
      <c r="B244" s="97" t="s">
        <v>253</v>
      </c>
      <c r="C244" s="133" t="s">
        <v>686</v>
      </c>
      <c r="D244" s="97" t="s">
        <v>252</v>
      </c>
      <c r="E244" s="4" t="s">
        <v>246</v>
      </c>
      <c r="F244" s="32" t="s">
        <v>49</v>
      </c>
      <c r="G244" s="32" t="s">
        <v>69</v>
      </c>
      <c r="H244" s="32" t="s">
        <v>256</v>
      </c>
      <c r="J244" s="28">
        <v>1</v>
      </c>
      <c r="L244" s="34" t="s">
        <v>248</v>
      </c>
      <c r="M244" s="28" t="s">
        <v>114</v>
      </c>
      <c r="N244" s="28" t="s">
        <v>254</v>
      </c>
      <c r="O244" s="28" t="s">
        <v>54</v>
      </c>
      <c r="P244" s="28" t="s">
        <v>203</v>
      </c>
      <c r="R244" s="29" t="s">
        <v>255</v>
      </c>
      <c r="S244" s="30">
        <v>60</v>
      </c>
      <c r="Z244" s="90" t="s">
        <v>483</v>
      </c>
      <c r="AA244" s="7">
        <v>11</v>
      </c>
      <c r="AB244" s="7">
        <v>4</v>
      </c>
      <c r="AC244" s="6">
        <v>24.7</v>
      </c>
      <c r="AD244" s="6" t="s">
        <v>59</v>
      </c>
      <c r="AE244" s="6" t="s">
        <v>50</v>
      </c>
      <c r="AF244" s="6">
        <v>2.1</v>
      </c>
      <c r="AG244" s="6" t="s">
        <v>59</v>
      </c>
      <c r="AH244" s="6" t="s">
        <v>60</v>
      </c>
      <c r="AK244" s="7">
        <v>66.5</v>
      </c>
      <c r="AL244" s="7" t="s">
        <v>61</v>
      </c>
      <c r="AM244" s="7" t="s">
        <v>62</v>
      </c>
      <c r="AN244" s="7">
        <v>11.2</v>
      </c>
      <c r="AO244" s="7" t="s">
        <v>61</v>
      </c>
      <c r="AP244" s="7" t="s">
        <v>60</v>
      </c>
      <c r="BQ244" s="7" t="s">
        <v>226</v>
      </c>
      <c r="BR244" s="6" t="s">
        <v>251</v>
      </c>
      <c r="BS244" s="2">
        <v>242</v>
      </c>
    </row>
    <row r="245" spans="1:71" ht="14.25" customHeight="1" x14ac:dyDescent="0.2">
      <c r="A245" s="106">
        <v>243</v>
      </c>
      <c r="B245" s="2" t="s">
        <v>792</v>
      </c>
      <c r="C245" s="131" t="s">
        <v>794</v>
      </c>
      <c r="D245" s="2" t="s">
        <v>898</v>
      </c>
      <c r="E245" s="4" t="s">
        <v>389</v>
      </c>
      <c r="F245" s="32" t="s">
        <v>49</v>
      </c>
      <c r="G245" s="32" t="s">
        <v>175</v>
      </c>
      <c r="H245" s="32" t="s">
        <v>793</v>
      </c>
      <c r="J245" s="28">
        <v>0.15</v>
      </c>
      <c r="L245" s="34" t="s">
        <v>202</v>
      </c>
      <c r="M245" s="28" t="s">
        <v>114</v>
      </c>
      <c r="N245" s="28">
        <v>0</v>
      </c>
      <c r="O245" s="28" t="s">
        <v>54</v>
      </c>
      <c r="P245" s="28" t="s">
        <v>115</v>
      </c>
      <c r="S245" s="30">
        <v>0</v>
      </c>
      <c r="Z245" s="91" t="s">
        <v>483</v>
      </c>
      <c r="AA245" s="7">
        <v>1</v>
      </c>
      <c r="AD245" s="6" t="s">
        <v>59</v>
      </c>
      <c r="AI245" s="6">
        <v>22</v>
      </c>
      <c r="AJ245" s="6">
        <v>27</v>
      </c>
      <c r="AK245" s="7">
        <v>72</v>
      </c>
      <c r="AL245" s="7" t="s">
        <v>61</v>
      </c>
      <c r="AM245" s="7" t="s">
        <v>176</v>
      </c>
      <c r="BS245" s="2">
        <v>243</v>
      </c>
    </row>
    <row r="246" spans="1:71" ht="14.25" customHeight="1" x14ac:dyDescent="0.2">
      <c r="A246" s="106">
        <v>244</v>
      </c>
      <c r="B246" s="2" t="s">
        <v>792</v>
      </c>
      <c r="C246" s="131" t="s">
        <v>794</v>
      </c>
      <c r="D246" s="2" t="s">
        <v>893</v>
      </c>
      <c r="E246" s="4" t="s">
        <v>389</v>
      </c>
      <c r="F246" s="32" t="s">
        <v>49</v>
      </c>
      <c r="G246" s="32" t="s">
        <v>175</v>
      </c>
      <c r="H246" s="32" t="s">
        <v>793</v>
      </c>
      <c r="J246" s="28">
        <v>0.15</v>
      </c>
      <c r="L246" s="34" t="s">
        <v>202</v>
      </c>
      <c r="M246" s="28" t="s">
        <v>114</v>
      </c>
      <c r="N246" s="28">
        <v>0</v>
      </c>
      <c r="O246" s="28" t="s">
        <v>54</v>
      </c>
      <c r="P246" s="28" t="s">
        <v>115</v>
      </c>
      <c r="S246" s="30">
        <v>0</v>
      </c>
      <c r="Z246" s="91" t="s">
        <v>483</v>
      </c>
      <c r="AA246" s="7">
        <v>1</v>
      </c>
      <c r="AD246" s="6" t="s">
        <v>59</v>
      </c>
      <c r="AI246" s="6">
        <v>22</v>
      </c>
      <c r="AJ246" s="6">
        <v>27</v>
      </c>
      <c r="AK246" s="7">
        <v>76</v>
      </c>
      <c r="AL246" s="7" t="s">
        <v>61</v>
      </c>
      <c r="AM246" s="7" t="s">
        <v>176</v>
      </c>
      <c r="BS246" s="2">
        <v>244</v>
      </c>
    </row>
    <row r="247" spans="1:71" ht="14.25" customHeight="1" x14ac:dyDescent="0.2">
      <c r="A247" s="106">
        <v>245</v>
      </c>
      <c r="B247" s="2" t="s">
        <v>792</v>
      </c>
      <c r="C247" s="131" t="s">
        <v>794</v>
      </c>
      <c r="D247" s="2" t="s">
        <v>894</v>
      </c>
      <c r="E247" s="4" t="s">
        <v>389</v>
      </c>
      <c r="F247" s="32" t="s">
        <v>49</v>
      </c>
      <c r="G247" s="32" t="s">
        <v>175</v>
      </c>
      <c r="H247" s="32" t="s">
        <v>793</v>
      </c>
      <c r="J247" s="28">
        <v>0.15</v>
      </c>
      <c r="L247" s="34" t="s">
        <v>202</v>
      </c>
      <c r="M247" s="28" t="s">
        <v>114</v>
      </c>
      <c r="N247" s="28">
        <v>0</v>
      </c>
      <c r="O247" s="28" t="s">
        <v>54</v>
      </c>
      <c r="P247" s="28" t="s">
        <v>115</v>
      </c>
      <c r="S247" s="30">
        <v>0</v>
      </c>
      <c r="Z247" s="91" t="s">
        <v>483</v>
      </c>
      <c r="AA247" s="7">
        <v>1</v>
      </c>
      <c r="AD247" s="6" t="s">
        <v>59</v>
      </c>
      <c r="AI247" s="6">
        <v>22</v>
      </c>
      <c r="AJ247" s="6">
        <v>27</v>
      </c>
      <c r="AK247" s="7">
        <v>77.3</v>
      </c>
      <c r="AL247" s="7" t="s">
        <v>61</v>
      </c>
      <c r="AM247" s="7" t="s">
        <v>176</v>
      </c>
      <c r="BS247" s="2">
        <v>245</v>
      </c>
    </row>
    <row r="248" spans="1:71" ht="14.25" customHeight="1" x14ac:dyDescent="0.2">
      <c r="A248" s="106">
        <v>246</v>
      </c>
      <c r="B248" s="2" t="s">
        <v>792</v>
      </c>
      <c r="C248" s="131" t="s">
        <v>794</v>
      </c>
      <c r="D248" s="2" t="s">
        <v>895</v>
      </c>
      <c r="E248" s="4" t="s">
        <v>389</v>
      </c>
      <c r="F248" s="32" t="s">
        <v>49</v>
      </c>
      <c r="G248" s="32" t="s">
        <v>175</v>
      </c>
      <c r="H248" s="32" t="s">
        <v>793</v>
      </c>
      <c r="J248" s="28">
        <v>0.15</v>
      </c>
      <c r="L248" s="34" t="s">
        <v>202</v>
      </c>
      <c r="M248" s="28" t="s">
        <v>114</v>
      </c>
      <c r="N248" s="28">
        <v>0</v>
      </c>
      <c r="O248" s="28" t="s">
        <v>54</v>
      </c>
      <c r="P248" s="28" t="s">
        <v>115</v>
      </c>
      <c r="S248" s="30">
        <v>0</v>
      </c>
      <c r="Z248" s="91" t="s">
        <v>483</v>
      </c>
      <c r="AA248" s="7">
        <v>1</v>
      </c>
      <c r="AD248" s="6" t="s">
        <v>59</v>
      </c>
      <c r="AI248" s="6">
        <v>22</v>
      </c>
      <c r="AJ248" s="6">
        <v>27</v>
      </c>
      <c r="AK248" s="7">
        <v>54.7</v>
      </c>
      <c r="AL248" s="7" t="s">
        <v>61</v>
      </c>
      <c r="AM248" s="7" t="s">
        <v>176</v>
      </c>
      <c r="BS248" s="2">
        <v>246</v>
      </c>
    </row>
    <row r="249" spans="1:71" ht="14.25" customHeight="1" x14ac:dyDescent="0.2">
      <c r="A249" s="106">
        <v>247</v>
      </c>
      <c r="B249" s="2" t="s">
        <v>792</v>
      </c>
      <c r="C249" s="131" t="s">
        <v>794</v>
      </c>
      <c r="D249" s="2" t="s">
        <v>896</v>
      </c>
      <c r="E249" s="4" t="s">
        <v>389</v>
      </c>
      <c r="F249" s="32" t="s">
        <v>49</v>
      </c>
      <c r="G249" s="32" t="s">
        <v>175</v>
      </c>
      <c r="H249" s="32" t="s">
        <v>793</v>
      </c>
      <c r="J249" s="28">
        <v>0.15</v>
      </c>
      <c r="L249" s="34" t="s">
        <v>202</v>
      </c>
      <c r="M249" s="28" t="s">
        <v>114</v>
      </c>
      <c r="N249" s="28">
        <v>0</v>
      </c>
      <c r="O249" s="28" t="s">
        <v>54</v>
      </c>
      <c r="P249" s="28" t="s">
        <v>115</v>
      </c>
      <c r="S249" s="30">
        <v>0</v>
      </c>
      <c r="Z249" s="91" t="s">
        <v>483</v>
      </c>
      <c r="AA249" s="7">
        <v>1</v>
      </c>
      <c r="AD249" s="6" t="s">
        <v>59</v>
      </c>
      <c r="AI249" s="6">
        <v>22</v>
      </c>
      <c r="AJ249" s="6">
        <v>27</v>
      </c>
      <c r="AK249" s="7">
        <v>61.3</v>
      </c>
      <c r="AL249" s="7" t="s">
        <v>61</v>
      </c>
      <c r="AM249" s="7" t="s">
        <v>176</v>
      </c>
      <c r="BS249" s="2">
        <v>247</v>
      </c>
    </row>
    <row r="250" spans="1:71" ht="14.25" customHeight="1" x14ac:dyDescent="0.2">
      <c r="A250" s="106">
        <v>248</v>
      </c>
      <c r="B250" s="2" t="s">
        <v>792</v>
      </c>
      <c r="C250" s="131" t="s">
        <v>794</v>
      </c>
      <c r="D250" s="2" t="s">
        <v>897</v>
      </c>
      <c r="E250" s="4" t="s">
        <v>389</v>
      </c>
      <c r="F250" s="32" t="s">
        <v>49</v>
      </c>
      <c r="G250" s="32" t="s">
        <v>175</v>
      </c>
      <c r="H250" s="32" t="s">
        <v>793</v>
      </c>
      <c r="J250" s="28">
        <v>0.15</v>
      </c>
      <c r="L250" s="34" t="s">
        <v>202</v>
      </c>
      <c r="M250" s="28" t="s">
        <v>114</v>
      </c>
      <c r="N250" s="28">
        <v>0</v>
      </c>
      <c r="O250" s="28" t="s">
        <v>54</v>
      </c>
      <c r="P250" s="28" t="s">
        <v>115</v>
      </c>
      <c r="S250" s="30">
        <v>0</v>
      </c>
      <c r="Z250" s="91" t="s">
        <v>483</v>
      </c>
      <c r="AA250" s="7">
        <v>1</v>
      </c>
      <c r="AD250" s="6" t="s">
        <v>59</v>
      </c>
      <c r="AI250" s="6">
        <v>22</v>
      </c>
      <c r="AJ250" s="6">
        <v>27</v>
      </c>
      <c r="AK250" s="7">
        <v>64</v>
      </c>
      <c r="AL250" s="7" t="s">
        <v>61</v>
      </c>
      <c r="AM250" s="7" t="s">
        <v>176</v>
      </c>
      <c r="BS250" s="2">
        <v>248</v>
      </c>
    </row>
    <row r="251" spans="1:71" ht="14.25" customHeight="1" x14ac:dyDescent="0.2">
      <c r="A251" s="106">
        <v>249</v>
      </c>
      <c r="B251" s="2" t="s">
        <v>792</v>
      </c>
      <c r="C251" s="131" t="s">
        <v>794</v>
      </c>
      <c r="D251" s="2" t="s">
        <v>899</v>
      </c>
      <c r="E251" s="4" t="s">
        <v>389</v>
      </c>
      <c r="F251" s="32" t="s">
        <v>49</v>
      </c>
      <c r="G251" s="32" t="s">
        <v>175</v>
      </c>
      <c r="H251" s="32" t="s">
        <v>793</v>
      </c>
      <c r="J251" s="28">
        <v>10</v>
      </c>
      <c r="L251" s="34" t="s">
        <v>52</v>
      </c>
      <c r="M251" s="28" t="s">
        <v>53</v>
      </c>
      <c r="N251" s="28">
        <v>0</v>
      </c>
      <c r="O251" s="28" t="s">
        <v>54</v>
      </c>
      <c r="P251" s="28" t="s">
        <v>115</v>
      </c>
      <c r="R251" s="29" t="s">
        <v>926</v>
      </c>
      <c r="Z251" s="91" t="s">
        <v>483</v>
      </c>
      <c r="AA251" s="7">
        <v>1</v>
      </c>
      <c r="AD251" s="6" t="s">
        <v>59</v>
      </c>
      <c r="AI251" s="6">
        <v>22</v>
      </c>
      <c r="AJ251" s="6">
        <v>27</v>
      </c>
      <c r="AK251" s="7">
        <v>76</v>
      </c>
      <c r="AL251" s="7" t="s">
        <v>61</v>
      </c>
      <c r="AM251" s="7" t="s">
        <v>176</v>
      </c>
      <c r="BS251" s="2">
        <v>249</v>
      </c>
    </row>
    <row r="252" spans="1:71" ht="14.25" customHeight="1" x14ac:dyDescent="0.2">
      <c r="A252" s="106">
        <v>250</v>
      </c>
      <c r="B252" s="2" t="s">
        <v>792</v>
      </c>
      <c r="C252" s="131" t="s">
        <v>794</v>
      </c>
      <c r="D252" s="2" t="s">
        <v>900</v>
      </c>
      <c r="E252" s="4" t="s">
        <v>389</v>
      </c>
      <c r="F252" s="32" t="s">
        <v>49</v>
      </c>
      <c r="G252" s="32" t="s">
        <v>175</v>
      </c>
      <c r="H252" s="32" t="s">
        <v>793</v>
      </c>
      <c r="J252" s="28">
        <v>10</v>
      </c>
      <c r="L252" s="34" t="s">
        <v>52</v>
      </c>
      <c r="M252" s="28" t="s">
        <v>53</v>
      </c>
      <c r="N252" s="28">
        <v>0</v>
      </c>
      <c r="O252" s="28" t="s">
        <v>54</v>
      </c>
      <c r="P252" s="28" t="s">
        <v>115</v>
      </c>
      <c r="R252" s="29" t="s">
        <v>926</v>
      </c>
      <c r="Z252" s="91" t="s">
        <v>483</v>
      </c>
      <c r="AA252" s="7">
        <v>1</v>
      </c>
      <c r="AD252" s="6" t="s">
        <v>59</v>
      </c>
      <c r="AI252" s="6">
        <v>22</v>
      </c>
      <c r="AJ252" s="6">
        <v>27</v>
      </c>
      <c r="AK252" s="7">
        <v>64</v>
      </c>
      <c r="AL252" s="7" t="s">
        <v>61</v>
      </c>
      <c r="AM252" s="7" t="s">
        <v>176</v>
      </c>
      <c r="BS252" s="2">
        <v>250</v>
      </c>
    </row>
    <row r="253" spans="1:71" ht="14.25" customHeight="1" x14ac:dyDescent="0.2">
      <c r="A253" s="106">
        <v>251</v>
      </c>
      <c r="B253" s="2" t="s">
        <v>792</v>
      </c>
      <c r="C253" s="131" t="s">
        <v>794</v>
      </c>
      <c r="D253" s="2" t="s">
        <v>901</v>
      </c>
      <c r="E253" s="4" t="s">
        <v>389</v>
      </c>
      <c r="F253" s="32" t="s">
        <v>49</v>
      </c>
      <c r="G253" s="32" t="s">
        <v>175</v>
      </c>
      <c r="H253" s="32" t="s">
        <v>793</v>
      </c>
      <c r="J253" s="28">
        <v>10</v>
      </c>
      <c r="L253" s="34" t="s">
        <v>52</v>
      </c>
      <c r="M253" s="28" t="s">
        <v>53</v>
      </c>
      <c r="N253" s="28">
        <v>0</v>
      </c>
      <c r="O253" s="28" t="s">
        <v>54</v>
      </c>
      <c r="P253" s="28" t="s">
        <v>115</v>
      </c>
      <c r="R253" s="29" t="s">
        <v>926</v>
      </c>
      <c r="Z253" s="91" t="s">
        <v>483</v>
      </c>
      <c r="AA253" s="7">
        <v>1</v>
      </c>
      <c r="AD253" s="6" t="s">
        <v>59</v>
      </c>
      <c r="AI253" s="6">
        <v>22</v>
      </c>
      <c r="AJ253" s="6">
        <v>27</v>
      </c>
      <c r="AK253" s="7">
        <v>54.7</v>
      </c>
      <c r="AL253" s="7" t="s">
        <v>61</v>
      </c>
      <c r="AM253" s="7" t="s">
        <v>176</v>
      </c>
      <c r="BS253" s="2">
        <v>251</v>
      </c>
    </row>
    <row r="254" spans="1:71" ht="14.25" customHeight="1" x14ac:dyDescent="0.2">
      <c r="A254" s="106">
        <v>252</v>
      </c>
      <c r="B254" s="2" t="s">
        <v>792</v>
      </c>
      <c r="C254" s="131" t="s">
        <v>794</v>
      </c>
      <c r="D254" s="2" t="s">
        <v>902</v>
      </c>
      <c r="E254" s="4" t="s">
        <v>389</v>
      </c>
      <c r="F254" s="32" t="s">
        <v>49</v>
      </c>
      <c r="G254" s="32" t="s">
        <v>175</v>
      </c>
      <c r="H254" s="32" t="s">
        <v>793</v>
      </c>
      <c r="J254" s="28">
        <v>20</v>
      </c>
      <c r="L254" s="34" t="s">
        <v>52</v>
      </c>
      <c r="M254" s="28" t="s">
        <v>53</v>
      </c>
      <c r="N254" s="28">
        <v>0</v>
      </c>
      <c r="O254" s="28" t="s">
        <v>54</v>
      </c>
      <c r="P254" s="28" t="s">
        <v>115</v>
      </c>
      <c r="R254" s="29" t="s">
        <v>926</v>
      </c>
      <c r="U254" s="29" t="s">
        <v>925</v>
      </c>
      <c r="Z254" s="91" t="s">
        <v>483</v>
      </c>
      <c r="AA254" s="7">
        <v>1</v>
      </c>
      <c r="AD254" s="6" t="s">
        <v>59</v>
      </c>
      <c r="AI254" s="6">
        <v>22</v>
      </c>
      <c r="AJ254" s="6">
        <v>27</v>
      </c>
      <c r="AK254" s="7">
        <v>61.3</v>
      </c>
      <c r="AL254" s="7" t="s">
        <v>61</v>
      </c>
      <c r="AM254" s="7" t="s">
        <v>176</v>
      </c>
      <c r="BS254" s="2">
        <v>252</v>
      </c>
    </row>
    <row r="255" spans="1:71" ht="14.25" customHeight="1" x14ac:dyDescent="0.2">
      <c r="A255" s="106">
        <v>253</v>
      </c>
      <c r="B255" s="2" t="s">
        <v>792</v>
      </c>
      <c r="C255" s="131" t="s">
        <v>794</v>
      </c>
      <c r="D255" s="2" t="s">
        <v>903</v>
      </c>
      <c r="E255" s="4" t="s">
        <v>389</v>
      </c>
      <c r="F255" s="32" t="s">
        <v>49</v>
      </c>
      <c r="G255" s="32" t="s">
        <v>175</v>
      </c>
      <c r="H255" s="32" t="s">
        <v>793</v>
      </c>
      <c r="J255" s="28">
        <v>20</v>
      </c>
      <c r="L255" s="34" t="s">
        <v>52</v>
      </c>
      <c r="M255" s="28" t="s">
        <v>53</v>
      </c>
      <c r="N255" s="28">
        <v>0</v>
      </c>
      <c r="O255" s="28" t="s">
        <v>54</v>
      </c>
      <c r="P255" s="28" t="s">
        <v>115</v>
      </c>
      <c r="R255" s="29" t="s">
        <v>926</v>
      </c>
      <c r="U255" s="29" t="s">
        <v>925</v>
      </c>
      <c r="Z255" s="91" t="s">
        <v>483</v>
      </c>
      <c r="AA255" s="7">
        <v>1</v>
      </c>
      <c r="AD255" s="6" t="s">
        <v>59</v>
      </c>
      <c r="AI255" s="6">
        <v>22</v>
      </c>
      <c r="AJ255" s="6">
        <v>27</v>
      </c>
      <c r="AK255" s="7">
        <v>72</v>
      </c>
      <c r="AL255" s="7" t="s">
        <v>61</v>
      </c>
      <c r="AM255" s="7" t="s">
        <v>176</v>
      </c>
      <c r="BS255" s="2">
        <v>253</v>
      </c>
    </row>
    <row r="256" spans="1:71" ht="14.25" customHeight="1" x14ac:dyDescent="0.2">
      <c r="A256" s="106">
        <v>254</v>
      </c>
      <c r="B256" s="2" t="s">
        <v>792</v>
      </c>
      <c r="C256" s="131" t="s">
        <v>794</v>
      </c>
      <c r="D256" s="2" t="s">
        <v>904</v>
      </c>
      <c r="E256" s="4" t="s">
        <v>389</v>
      </c>
      <c r="F256" s="32" t="s">
        <v>49</v>
      </c>
      <c r="G256" s="32" t="s">
        <v>175</v>
      </c>
      <c r="H256" s="32" t="s">
        <v>793</v>
      </c>
      <c r="J256" s="28">
        <v>20</v>
      </c>
      <c r="L256" s="34" t="s">
        <v>52</v>
      </c>
      <c r="M256" s="28" t="s">
        <v>53</v>
      </c>
      <c r="N256" s="28">
        <v>0</v>
      </c>
      <c r="O256" s="28" t="s">
        <v>54</v>
      </c>
      <c r="P256" s="28" t="s">
        <v>115</v>
      </c>
      <c r="R256" s="29" t="s">
        <v>926</v>
      </c>
      <c r="U256" s="29" t="s">
        <v>925</v>
      </c>
      <c r="Z256" s="91" t="s">
        <v>483</v>
      </c>
      <c r="AA256" s="7">
        <v>1</v>
      </c>
      <c r="AD256" s="6" t="s">
        <v>59</v>
      </c>
      <c r="AI256" s="6">
        <v>22</v>
      </c>
      <c r="AJ256" s="6">
        <v>27</v>
      </c>
      <c r="AK256" s="7">
        <v>77.3</v>
      </c>
      <c r="AL256" s="7" t="s">
        <v>61</v>
      </c>
      <c r="AM256" s="7" t="s">
        <v>176</v>
      </c>
      <c r="BS256" s="2">
        <v>254</v>
      </c>
    </row>
    <row r="257" spans="1:71" ht="14.25" customHeight="1" x14ac:dyDescent="0.2">
      <c r="A257" s="106">
        <v>255</v>
      </c>
      <c r="B257" s="2" t="s">
        <v>792</v>
      </c>
      <c r="C257" s="131" t="s">
        <v>794</v>
      </c>
      <c r="D257" s="2" t="s">
        <v>905</v>
      </c>
      <c r="E257" s="4" t="s">
        <v>389</v>
      </c>
      <c r="F257" s="32" t="s">
        <v>49</v>
      </c>
      <c r="G257" s="32" t="s">
        <v>175</v>
      </c>
      <c r="H257" s="32" t="s">
        <v>793</v>
      </c>
      <c r="J257" s="28">
        <v>20</v>
      </c>
      <c r="L257" s="34" t="s">
        <v>52</v>
      </c>
      <c r="M257" s="28" t="s">
        <v>53</v>
      </c>
      <c r="N257" s="28">
        <v>0</v>
      </c>
      <c r="O257" s="28" t="s">
        <v>54</v>
      </c>
      <c r="P257" s="28" t="s">
        <v>115</v>
      </c>
      <c r="R257" s="29" t="s">
        <v>926</v>
      </c>
      <c r="U257" s="29" t="s">
        <v>925</v>
      </c>
      <c r="Z257" s="91" t="s">
        <v>483</v>
      </c>
      <c r="AA257" s="7">
        <v>1</v>
      </c>
      <c r="AD257" s="6" t="s">
        <v>59</v>
      </c>
      <c r="AI257" s="6">
        <v>22</v>
      </c>
      <c r="AJ257" s="6">
        <v>27</v>
      </c>
      <c r="AK257" s="7">
        <v>76</v>
      </c>
      <c r="AL257" s="7" t="s">
        <v>61</v>
      </c>
      <c r="AM257" s="7" t="s">
        <v>176</v>
      </c>
      <c r="BS257" s="2">
        <v>255</v>
      </c>
    </row>
    <row r="258" spans="1:71" ht="14.25" customHeight="1" x14ac:dyDescent="0.2">
      <c r="A258" s="106">
        <v>256</v>
      </c>
      <c r="B258" s="2" t="s">
        <v>792</v>
      </c>
      <c r="C258" s="131" t="s">
        <v>794</v>
      </c>
      <c r="D258" s="2" t="s">
        <v>906</v>
      </c>
      <c r="E258" s="4" t="s">
        <v>389</v>
      </c>
      <c r="F258" s="32" t="s">
        <v>49</v>
      </c>
      <c r="G258" s="32" t="s">
        <v>175</v>
      </c>
      <c r="H258" s="32" t="s">
        <v>793</v>
      </c>
      <c r="J258" s="28">
        <v>20</v>
      </c>
      <c r="L258" s="34" t="s">
        <v>52</v>
      </c>
      <c r="M258" s="28" t="s">
        <v>53</v>
      </c>
      <c r="N258" s="28">
        <v>0</v>
      </c>
      <c r="O258" s="28" t="s">
        <v>54</v>
      </c>
      <c r="P258" s="28" t="s">
        <v>115</v>
      </c>
      <c r="R258" s="29" t="s">
        <v>926</v>
      </c>
      <c r="U258" s="29" t="s">
        <v>925</v>
      </c>
      <c r="Z258" s="91" t="s">
        <v>483</v>
      </c>
      <c r="AA258" s="7">
        <v>1</v>
      </c>
      <c r="AD258" s="6" t="s">
        <v>59</v>
      </c>
      <c r="AI258" s="6">
        <v>22</v>
      </c>
      <c r="AJ258" s="6">
        <v>27</v>
      </c>
      <c r="AK258" s="7">
        <v>64</v>
      </c>
      <c r="AL258" s="7" t="s">
        <v>61</v>
      </c>
      <c r="AM258" s="7" t="s">
        <v>176</v>
      </c>
      <c r="BS258" s="2">
        <v>256</v>
      </c>
    </row>
    <row r="259" spans="1:71" ht="14.25" customHeight="1" x14ac:dyDescent="0.2">
      <c r="A259" s="106">
        <v>257</v>
      </c>
      <c r="B259" s="2" t="s">
        <v>792</v>
      </c>
      <c r="C259" s="131" t="s">
        <v>794</v>
      </c>
      <c r="D259" s="2" t="s">
        <v>907</v>
      </c>
      <c r="E259" s="4" t="s">
        <v>389</v>
      </c>
      <c r="F259" s="32" t="s">
        <v>49</v>
      </c>
      <c r="G259" s="32" t="s">
        <v>175</v>
      </c>
      <c r="H259" s="32" t="s">
        <v>793</v>
      </c>
      <c r="J259" s="28">
        <v>20</v>
      </c>
      <c r="L259" s="34" t="s">
        <v>52</v>
      </c>
      <c r="M259" s="28" t="s">
        <v>53</v>
      </c>
      <c r="N259" s="28">
        <v>0</v>
      </c>
      <c r="O259" s="28" t="s">
        <v>54</v>
      </c>
      <c r="P259" s="28" t="s">
        <v>115</v>
      </c>
      <c r="R259" s="29" t="s">
        <v>926</v>
      </c>
      <c r="U259" s="29" t="s">
        <v>925</v>
      </c>
      <c r="Z259" s="91" t="s">
        <v>483</v>
      </c>
      <c r="AA259" s="7">
        <v>1</v>
      </c>
      <c r="AD259" s="6" t="s">
        <v>59</v>
      </c>
      <c r="AI259" s="6">
        <v>22</v>
      </c>
      <c r="AJ259" s="6">
        <v>27</v>
      </c>
      <c r="AK259" s="7">
        <v>54.7</v>
      </c>
      <c r="AL259" s="7" t="s">
        <v>61</v>
      </c>
      <c r="AM259" s="7" t="s">
        <v>176</v>
      </c>
      <c r="BS259" s="2">
        <v>257</v>
      </c>
    </row>
    <row r="260" spans="1:71" ht="14.25" customHeight="1" x14ac:dyDescent="0.2">
      <c r="A260" s="106">
        <v>258</v>
      </c>
      <c r="B260" s="2" t="s">
        <v>792</v>
      </c>
      <c r="C260" s="131" t="s">
        <v>794</v>
      </c>
      <c r="D260" s="2" t="s">
        <v>908</v>
      </c>
      <c r="E260" s="4" t="s">
        <v>389</v>
      </c>
      <c r="F260" s="32" t="s">
        <v>49</v>
      </c>
      <c r="G260" s="32" t="s">
        <v>175</v>
      </c>
      <c r="H260" s="32" t="s">
        <v>793</v>
      </c>
      <c r="J260" s="28">
        <v>40</v>
      </c>
      <c r="L260" s="34" t="s">
        <v>52</v>
      </c>
      <c r="M260" s="28" t="s">
        <v>53</v>
      </c>
      <c r="N260" s="28">
        <v>0</v>
      </c>
      <c r="O260" s="28" t="s">
        <v>54</v>
      </c>
      <c r="P260" s="28" t="s">
        <v>115</v>
      </c>
      <c r="R260" s="29" t="s">
        <v>926</v>
      </c>
      <c r="Z260" s="91" t="s">
        <v>483</v>
      </c>
      <c r="AA260" s="7">
        <v>1</v>
      </c>
      <c r="AD260" s="6" t="s">
        <v>59</v>
      </c>
      <c r="AI260" s="6">
        <v>22</v>
      </c>
      <c r="AJ260" s="6">
        <v>27</v>
      </c>
      <c r="AK260" s="7">
        <v>61.3</v>
      </c>
      <c r="AL260" s="7" t="s">
        <v>61</v>
      </c>
      <c r="AM260" s="7" t="s">
        <v>176</v>
      </c>
      <c r="BS260" s="2">
        <v>258</v>
      </c>
    </row>
    <row r="261" spans="1:71" ht="14.25" customHeight="1" x14ac:dyDescent="0.2">
      <c r="A261" s="106">
        <v>259</v>
      </c>
      <c r="B261" s="2" t="s">
        <v>792</v>
      </c>
      <c r="C261" s="131" t="s">
        <v>794</v>
      </c>
      <c r="D261" s="2" t="s">
        <v>909</v>
      </c>
      <c r="E261" s="4" t="s">
        <v>389</v>
      </c>
      <c r="F261" s="32" t="s">
        <v>49</v>
      </c>
      <c r="G261" s="32" t="s">
        <v>175</v>
      </c>
      <c r="H261" s="32" t="s">
        <v>793</v>
      </c>
      <c r="J261" s="28">
        <v>40</v>
      </c>
      <c r="L261" s="34" t="s">
        <v>52</v>
      </c>
      <c r="M261" s="28" t="s">
        <v>53</v>
      </c>
      <c r="N261" s="28">
        <v>0</v>
      </c>
      <c r="O261" s="28" t="s">
        <v>54</v>
      </c>
      <c r="P261" s="28" t="s">
        <v>115</v>
      </c>
      <c r="R261" s="29" t="s">
        <v>926</v>
      </c>
      <c r="Z261" s="91" t="s">
        <v>483</v>
      </c>
      <c r="AA261" s="7">
        <v>1</v>
      </c>
      <c r="AD261" s="6" t="s">
        <v>59</v>
      </c>
      <c r="AI261" s="6">
        <v>22</v>
      </c>
      <c r="AJ261" s="6">
        <v>27</v>
      </c>
      <c r="AK261" s="7">
        <v>72</v>
      </c>
      <c r="AL261" s="7" t="s">
        <v>61</v>
      </c>
      <c r="AM261" s="7" t="s">
        <v>176</v>
      </c>
      <c r="BS261" s="2">
        <v>259</v>
      </c>
    </row>
    <row r="262" spans="1:71" ht="14.25" customHeight="1" x14ac:dyDescent="0.2">
      <c r="A262" s="106">
        <v>260</v>
      </c>
      <c r="B262" s="2" t="s">
        <v>792</v>
      </c>
      <c r="C262" s="131" t="s">
        <v>794</v>
      </c>
      <c r="D262" s="2" t="s">
        <v>910</v>
      </c>
      <c r="E262" s="4" t="s">
        <v>389</v>
      </c>
      <c r="F262" s="32" t="s">
        <v>49</v>
      </c>
      <c r="G262" s="32" t="s">
        <v>175</v>
      </c>
      <c r="H262" s="32" t="s">
        <v>793</v>
      </c>
      <c r="J262" s="28">
        <v>40</v>
      </c>
      <c r="L262" s="34" t="s">
        <v>52</v>
      </c>
      <c r="M262" s="28" t="s">
        <v>53</v>
      </c>
      <c r="N262" s="28">
        <v>0</v>
      </c>
      <c r="O262" s="28" t="s">
        <v>54</v>
      </c>
      <c r="P262" s="28" t="s">
        <v>115</v>
      </c>
      <c r="R262" s="29" t="s">
        <v>926</v>
      </c>
      <c r="Z262" s="91" t="s">
        <v>483</v>
      </c>
      <c r="AA262" s="7">
        <v>1</v>
      </c>
      <c r="AD262" s="6" t="s">
        <v>59</v>
      </c>
      <c r="AI262" s="6">
        <v>22</v>
      </c>
      <c r="AJ262" s="6">
        <v>27</v>
      </c>
      <c r="AK262" s="7">
        <v>77.3</v>
      </c>
      <c r="AL262" s="7" t="s">
        <v>61</v>
      </c>
      <c r="AM262" s="7" t="s">
        <v>176</v>
      </c>
      <c r="BS262" s="2">
        <v>260</v>
      </c>
    </row>
    <row r="263" spans="1:71" ht="14.25" customHeight="1" x14ac:dyDescent="0.2">
      <c r="A263" s="107">
        <v>261</v>
      </c>
      <c r="B263" s="2" t="s">
        <v>808</v>
      </c>
      <c r="C263" s="133" t="s">
        <v>807</v>
      </c>
      <c r="D263" s="2" t="s">
        <v>809</v>
      </c>
      <c r="E263" s="4" t="s">
        <v>389</v>
      </c>
      <c r="F263" s="32" t="s">
        <v>49</v>
      </c>
      <c r="G263" s="32" t="s">
        <v>69</v>
      </c>
      <c r="BS263" s="2">
        <v>261</v>
      </c>
    </row>
    <row r="264" spans="1:71" ht="14.25" customHeight="1" x14ac:dyDescent="0.2">
      <c r="A264" s="107">
        <v>262</v>
      </c>
      <c r="B264" s="2" t="s">
        <v>808</v>
      </c>
      <c r="C264" s="133" t="s">
        <v>807</v>
      </c>
      <c r="D264" s="2" t="s">
        <v>810</v>
      </c>
      <c r="E264" s="4" t="s">
        <v>389</v>
      </c>
      <c r="F264" s="32" t="s">
        <v>49</v>
      </c>
      <c r="G264" s="32" t="s">
        <v>69</v>
      </c>
      <c r="BS264" s="2">
        <v>262</v>
      </c>
    </row>
    <row r="265" spans="1:71" ht="14.25" customHeight="1" x14ac:dyDescent="0.2">
      <c r="A265" s="107">
        <v>263</v>
      </c>
      <c r="B265" s="2" t="s">
        <v>808</v>
      </c>
      <c r="C265" s="133" t="s">
        <v>807</v>
      </c>
      <c r="D265" s="2" t="s">
        <v>811</v>
      </c>
      <c r="E265" s="4" t="s">
        <v>389</v>
      </c>
      <c r="F265" s="32" t="s">
        <v>49</v>
      </c>
      <c r="G265" s="32" t="s">
        <v>69</v>
      </c>
      <c r="BS265" s="2">
        <v>263</v>
      </c>
    </row>
    <row r="266" spans="1:71" ht="14.25" customHeight="1" x14ac:dyDescent="0.2">
      <c r="A266" s="107">
        <v>264</v>
      </c>
      <c r="B266" s="2" t="s">
        <v>808</v>
      </c>
      <c r="C266" s="133" t="s">
        <v>807</v>
      </c>
      <c r="D266" s="2" t="s">
        <v>812</v>
      </c>
      <c r="E266" s="4" t="s">
        <v>389</v>
      </c>
      <c r="F266" s="32" t="s">
        <v>49</v>
      </c>
      <c r="G266" s="32" t="s">
        <v>69</v>
      </c>
      <c r="BS266" s="2">
        <v>264</v>
      </c>
    </row>
    <row r="267" spans="1:71" ht="14.25" customHeight="1" x14ac:dyDescent="0.2">
      <c r="A267" s="105">
        <v>265</v>
      </c>
      <c r="B267" s="2" t="s">
        <v>938</v>
      </c>
      <c r="C267" s="131" t="s">
        <v>937</v>
      </c>
      <c r="D267" s="2" t="s">
        <v>940</v>
      </c>
      <c r="E267" s="4" t="s">
        <v>939</v>
      </c>
      <c r="F267" s="32" t="s">
        <v>172</v>
      </c>
      <c r="G267" s="32" t="s">
        <v>69</v>
      </c>
      <c r="H267" s="32" t="s">
        <v>911</v>
      </c>
      <c r="J267" s="28">
        <v>3</v>
      </c>
      <c r="L267" s="34" t="s">
        <v>52</v>
      </c>
      <c r="M267" s="28" t="s">
        <v>53</v>
      </c>
      <c r="N267" s="28">
        <v>0</v>
      </c>
      <c r="O267" s="28" t="s">
        <v>54</v>
      </c>
      <c r="P267" s="28" t="s">
        <v>115</v>
      </c>
      <c r="Z267" s="91" t="s">
        <v>483</v>
      </c>
      <c r="AA267" s="7">
        <v>6</v>
      </c>
      <c r="AB267" s="7">
        <v>0</v>
      </c>
      <c r="AD267" s="6" t="s">
        <v>59</v>
      </c>
      <c r="AI267" s="6">
        <v>22</v>
      </c>
      <c r="AJ267" s="6">
        <v>54</v>
      </c>
      <c r="AL267" s="7" t="s">
        <v>61</v>
      </c>
      <c r="AQ267" s="7">
        <v>71</v>
      </c>
      <c r="AR267" s="7">
        <v>94</v>
      </c>
      <c r="BS267" s="2">
        <v>265</v>
      </c>
    </row>
    <row r="268" spans="1:71" ht="14.25" customHeight="1" x14ac:dyDescent="0.2">
      <c r="A268" s="105">
        <v>266</v>
      </c>
      <c r="B268" s="2" t="s">
        <v>938</v>
      </c>
      <c r="C268" s="131" t="s">
        <v>937</v>
      </c>
      <c r="D268" s="2" t="s">
        <v>941</v>
      </c>
      <c r="E268" s="4" t="s">
        <v>939</v>
      </c>
      <c r="F268" s="32" t="s">
        <v>172</v>
      </c>
      <c r="G268" s="32" t="s">
        <v>69</v>
      </c>
      <c r="H268" s="32" t="s">
        <v>911</v>
      </c>
      <c r="J268" s="28">
        <v>1</v>
      </c>
      <c r="L268" s="34" t="s">
        <v>52</v>
      </c>
      <c r="M268" s="28" t="s">
        <v>114</v>
      </c>
      <c r="N268" s="28">
        <v>0</v>
      </c>
      <c r="O268" s="28" t="s">
        <v>54</v>
      </c>
      <c r="P268" s="28" t="s">
        <v>115</v>
      </c>
      <c r="Z268" s="91" t="s">
        <v>483</v>
      </c>
      <c r="AA268" s="7">
        <v>6</v>
      </c>
      <c r="AB268" s="7">
        <v>0</v>
      </c>
      <c r="AD268" s="6" t="s">
        <v>59</v>
      </c>
      <c r="AI268" s="6">
        <v>22</v>
      </c>
      <c r="AJ268" s="6">
        <v>54</v>
      </c>
      <c r="AL268" s="7" t="s">
        <v>61</v>
      </c>
      <c r="AQ268" s="7">
        <v>71</v>
      </c>
      <c r="AR268" s="7">
        <v>94</v>
      </c>
      <c r="BS268" s="2">
        <v>266</v>
      </c>
    </row>
    <row r="269" spans="1:71" ht="14.25" customHeight="1" x14ac:dyDescent="0.2">
      <c r="A269" s="105">
        <v>267</v>
      </c>
      <c r="B269" s="2" t="s">
        <v>938</v>
      </c>
      <c r="C269" s="131" t="s">
        <v>937</v>
      </c>
      <c r="D269" s="2" t="s">
        <v>953</v>
      </c>
      <c r="E269" s="4" t="s">
        <v>939</v>
      </c>
      <c r="F269" s="32" t="s">
        <v>172</v>
      </c>
      <c r="G269" s="32" t="s">
        <v>69</v>
      </c>
      <c r="H269" s="32" t="s">
        <v>911</v>
      </c>
      <c r="J269" s="28">
        <v>3</v>
      </c>
      <c r="L269" s="34" t="s">
        <v>52</v>
      </c>
      <c r="M269" s="28" t="s">
        <v>53</v>
      </c>
      <c r="N269" s="28">
        <v>0</v>
      </c>
      <c r="O269" s="28" t="s">
        <v>54</v>
      </c>
      <c r="P269" s="28" t="s">
        <v>115</v>
      </c>
      <c r="Z269" s="91" t="s">
        <v>483</v>
      </c>
      <c r="AA269" s="7">
        <v>6</v>
      </c>
      <c r="AB269" s="7">
        <v>0</v>
      </c>
      <c r="AD269" s="6" t="s">
        <v>59</v>
      </c>
      <c r="AI269" s="6">
        <v>22</v>
      </c>
      <c r="AJ269" s="6">
        <v>54</v>
      </c>
      <c r="AL269" s="7" t="s">
        <v>61</v>
      </c>
      <c r="AQ269" s="7">
        <v>71</v>
      </c>
      <c r="AR269" s="7">
        <v>94</v>
      </c>
      <c r="BS269" s="2">
        <v>267</v>
      </c>
    </row>
    <row r="270" spans="1:71" ht="14.25" customHeight="1" x14ac:dyDescent="0.2">
      <c r="A270" s="105">
        <v>268</v>
      </c>
      <c r="B270" s="2" t="s">
        <v>938</v>
      </c>
      <c r="C270" s="131" t="s">
        <v>937</v>
      </c>
      <c r="D270" s="2" t="s">
        <v>954</v>
      </c>
      <c r="E270" s="4" t="s">
        <v>939</v>
      </c>
      <c r="F270" s="32" t="s">
        <v>172</v>
      </c>
      <c r="G270" s="32" t="s">
        <v>69</v>
      </c>
      <c r="H270" s="32" t="s">
        <v>911</v>
      </c>
      <c r="J270" s="28">
        <v>1</v>
      </c>
      <c r="L270" s="34" t="s">
        <v>52</v>
      </c>
      <c r="M270" s="28" t="s">
        <v>114</v>
      </c>
      <c r="N270" s="28">
        <v>0</v>
      </c>
      <c r="O270" s="28" t="s">
        <v>54</v>
      </c>
      <c r="P270" s="28" t="s">
        <v>115</v>
      </c>
      <c r="Z270" s="91" t="s">
        <v>483</v>
      </c>
      <c r="AA270" s="7">
        <v>6</v>
      </c>
      <c r="AB270" s="7">
        <v>0</v>
      </c>
      <c r="AD270" s="6" t="s">
        <v>59</v>
      </c>
      <c r="AI270" s="6">
        <v>22</v>
      </c>
      <c r="AJ270" s="6">
        <v>54</v>
      </c>
      <c r="AL270" s="7" t="s">
        <v>61</v>
      </c>
      <c r="AQ270" s="7">
        <v>71</v>
      </c>
      <c r="AR270" s="7">
        <v>94</v>
      </c>
      <c r="BS270" s="2">
        <v>268</v>
      </c>
    </row>
    <row r="271" spans="1:71" ht="14.25" customHeight="1" x14ac:dyDescent="0.2">
      <c r="A271" s="106">
        <v>269</v>
      </c>
      <c r="B271" s="97" t="s">
        <v>170</v>
      </c>
      <c r="C271" s="133" t="s">
        <v>681</v>
      </c>
      <c r="D271" s="97" t="s">
        <v>171</v>
      </c>
      <c r="E271" s="4" t="s">
        <v>48</v>
      </c>
      <c r="F271" s="32" t="s">
        <v>172</v>
      </c>
      <c r="G271" s="32" t="s">
        <v>69</v>
      </c>
      <c r="H271" s="32" t="s">
        <v>173</v>
      </c>
      <c r="J271" s="28">
        <v>20</v>
      </c>
      <c r="K271" s="34">
        <f>J271*0.9135071</f>
        <v>18.270142</v>
      </c>
      <c r="L271" s="34" t="s">
        <v>52</v>
      </c>
      <c r="M271" s="28" t="s">
        <v>53</v>
      </c>
      <c r="N271" s="28">
        <v>0</v>
      </c>
      <c r="O271" s="28" t="s">
        <v>54</v>
      </c>
      <c r="P271" s="28" t="s">
        <v>115</v>
      </c>
      <c r="Q271" s="29" t="s">
        <v>116</v>
      </c>
      <c r="R271" s="29" t="s">
        <v>125</v>
      </c>
      <c r="Z271" s="90" t="s">
        <v>483</v>
      </c>
      <c r="AA271" s="7">
        <v>7</v>
      </c>
      <c r="AD271" s="27"/>
      <c r="BS271" s="2">
        <v>269</v>
      </c>
    </row>
    <row r="272" spans="1:71" ht="14.25" customHeight="1" x14ac:dyDescent="0.2">
      <c r="A272" s="107">
        <v>270</v>
      </c>
      <c r="B272" s="2" t="s">
        <v>774</v>
      </c>
      <c r="C272" s="131" t="s">
        <v>775</v>
      </c>
      <c r="D272" s="97" t="s">
        <v>527</v>
      </c>
      <c r="E272" s="4" t="s">
        <v>385</v>
      </c>
      <c r="F272" s="32" t="s">
        <v>660</v>
      </c>
      <c r="G272" s="32" t="s">
        <v>69</v>
      </c>
      <c r="H272" s="32" t="s">
        <v>777</v>
      </c>
      <c r="BS272" s="2">
        <v>270</v>
      </c>
    </row>
    <row r="273" spans="1:71" ht="14.25" customHeight="1" x14ac:dyDescent="0.2">
      <c r="A273" s="107">
        <v>271</v>
      </c>
      <c r="B273" s="2" t="s">
        <v>774</v>
      </c>
      <c r="C273" s="131" t="s">
        <v>775</v>
      </c>
      <c r="D273" s="97" t="s">
        <v>776</v>
      </c>
      <c r="E273" s="4" t="s">
        <v>385</v>
      </c>
      <c r="F273" s="32" t="s">
        <v>660</v>
      </c>
      <c r="G273" s="32" t="s">
        <v>69</v>
      </c>
      <c r="H273" s="32" t="s">
        <v>777</v>
      </c>
      <c r="BS273" s="2">
        <v>271</v>
      </c>
    </row>
    <row r="274" spans="1:71" x14ac:dyDescent="0.2">
      <c r="A274" s="107">
        <v>272</v>
      </c>
      <c r="B274" s="2" t="s">
        <v>774</v>
      </c>
      <c r="C274" s="131" t="s">
        <v>775</v>
      </c>
      <c r="D274" s="97" t="s">
        <v>776</v>
      </c>
      <c r="E274" s="4" t="s">
        <v>142</v>
      </c>
      <c r="F274" s="32" t="s">
        <v>49</v>
      </c>
      <c r="G274" s="32" t="s">
        <v>69</v>
      </c>
      <c r="H274" s="32" t="s">
        <v>778</v>
      </c>
      <c r="BS274" s="2">
        <v>272</v>
      </c>
    </row>
    <row r="275" spans="1:71" ht="14.25" customHeight="1" x14ac:dyDescent="0.2">
      <c r="A275" s="107">
        <v>273</v>
      </c>
      <c r="B275" s="2" t="s">
        <v>774</v>
      </c>
      <c r="C275" s="131" t="s">
        <v>775</v>
      </c>
      <c r="D275" s="97" t="s">
        <v>527</v>
      </c>
      <c r="E275" s="4" t="s">
        <v>385</v>
      </c>
      <c r="F275" s="32" t="s">
        <v>172</v>
      </c>
      <c r="G275" s="32" t="s">
        <v>69</v>
      </c>
      <c r="H275" s="32" t="s">
        <v>173</v>
      </c>
      <c r="BS275" s="2">
        <v>273</v>
      </c>
    </row>
    <row r="276" spans="1:71" ht="14.25" customHeight="1" x14ac:dyDescent="0.2">
      <c r="A276" s="107">
        <v>274</v>
      </c>
      <c r="B276" s="2" t="s">
        <v>774</v>
      </c>
      <c r="C276" s="131" t="s">
        <v>775</v>
      </c>
      <c r="D276" s="97" t="s">
        <v>776</v>
      </c>
      <c r="E276" s="4" t="s">
        <v>385</v>
      </c>
      <c r="F276" s="32" t="s">
        <v>172</v>
      </c>
      <c r="G276" s="32" t="s">
        <v>69</v>
      </c>
      <c r="H276" s="32" t="s">
        <v>173</v>
      </c>
      <c r="BS276" s="2">
        <v>274</v>
      </c>
    </row>
    <row r="277" spans="1:71" ht="14.25" customHeight="1" x14ac:dyDescent="0.2">
      <c r="A277" s="107">
        <v>275</v>
      </c>
      <c r="B277" s="2" t="s">
        <v>813</v>
      </c>
      <c r="C277" s="133" t="s">
        <v>814</v>
      </c>
      <c r="D277" s="97" t="s">
        <v>527</v>
      </c>
      <c r="E277" s="4" t="s">
        <v>389</v>
      </c>
      <c r="F277" s="32" t="s">
        <v>49</v>
      </c>
      <c r="G277" s="32" t="s">
        <v>815</v>
      </c>
      <c r="H277" s="32" t="s">
        <v>51</v>
      </c>
      <c r="BS277" s="2">
        <v>275</v>
      </c>
    </row>
    <row r="278" spans="1:71" ht="14.25" customHeight="1" x14ac:dyDescent="0.2">
      <c r="A278" s="107">
        <v>276</v>
      </c>
      <c r="B278" s="2" t="s">
        <v>813</v>
      </c>
      <c r="C278" s="133" t="s">
        <v>814</v>
      </c>
      <c r="D278" s="97" t="s">
        <v>528</v>
      </c>
      <c r="E278" s="4" t="s">
        <v>389</v>
      </c>
      <c r="F278" s="32" t="s">
        <v>49</v>
      </c>
      <c r="G278" s="32" t="s">
        <v>815</v>
      </c>
      <c r="H278" s="32" t="s">
        <v>51</v>
      </c>
      <c r="BS278" s="2">
        <v>276</v>
      </c>
    </row>
    <row r="279" spans="1:71" ht="14.25" customHeight="1" x14ac:dyDescent="0.2">
      <c r="A279" s="107">
        <v>277</v>
      </c>
      <c r="B279" s="2" t="s">
        <v>813</v>
      </c>
      <c r="C279" s="133" t="s">
        <v>814</v>
      </c>
      <c r="D279" s="97" t="s">
        <v>527</v>
      </c>
      <c r="E279" s="4" t="s">
        <v>384</v>
      </c>
      <c r="F279" s="32" t="s">
        <v>49</v>
      </c>
      <c r="G279" s="32" t="s">
        <v>815</v>
      </c>
      <c r="H279" s="32" t="s">
        <v>146</v>
      </c>
      <c r="BS279" s="2">
        <v>277</v>
      </c>
    </row>
    <row r="280" spans="1:71" ht="14.25" customHeight="1" x14ac:dyDescent="0.2">
      <c r="A280" s="107">
        <v>278</v>
      </c>
      <c r="B280" s="2" t="s">
        <v>813</v>
      </c>
      <c r="C280" s="133" t="s">
        <v>814</v>
      </c>
      <c r="D280" s="97" t="s">
        <v>528</v>
      </c>
      <c r="E280" s="4" t="s">
        <v>384</v>
      </c>
      <c r="F280" s="32" t="s">
        <v>49</v>
      </c>
      <c r="G280" s="32" t="s">
        <v>815</v>
      </c>
      <c r="H280" s="32" t="s">
        <v>146</v>
      </c>
      <c r="BS280" s="2">
        <v>278</v>
      </c>
    </row>
    <row r="281" spans="1:71" ht="14.25" customHeight="1" x14ac:dyDescent="0.2">
      <c r="A281" s="107">
        <v>279</v>
      </c>
      <c r="B281" s="97" t="s">
        <v>535</v>
      </c>
      <c r="C281" s="133" t="s">
        <v>702</v>
      </c>
      <c r="D281" s="97" t="s">
        <v>529</v>
      </c>
      <c r="E281" s="4" t="s">
        <v>389</v>
      </c>
      <c r="F281" s="32" t="s">
        <v>49</v>
      </c>
      <c r="BS281" s="2">
        <v>279</v>
      </c>
    </row>
    <row r="282" spans="1:71" ht="14.25" customHeight="1" x14ac:dyDescent="0.2">
      <c r="A282" s="107">
        <v>280</v>
      </c>
      <c r="B282" s="97" t="s">
        <v>535</v>
      </c>
      <c r="C282" s="133" t="s">
        <v>702</v>
      </c>
      <c r="D282" s="97" t="s">
        <v>530</v>
      </c>
      <c r="E282" s="4" t="s">
        <v>389</v>
      </c>
      <c r="F282" s="32" t="s">
        <v>49</v>
      </c>
      <c r="BS282" s="2">
        <v>280</v>
      </c>
    </row>
    <row r="283" spans="1:71" ht="14.25" customHeight="1" x14ac:dyDescent="0.2">
      <c r="A283" s="107">
        <v>281</v>
      </c>
      <c r="B283" s="97" t="s">
        <v>535</v>
      </c>
      <c r="C283" s="133" t="s">
        <v>702</v>
      </c>
      <c r="D283" s="97" t="s">
        <v>544</v>
      </c>
      <c r="E283" s="4" t="s">
        <v>389</v>
      </c>
      <c r="F283" s="32" t="s">
        <v>49</v>
      </c>
      <c r="BS283" s="2">
        <v>281</v>
      </c>
    </row>
    <row r="284" spans="1:71" ht="14.25" customHeight="1" x14ac:dyDescent="0.2">
      <c r="A284" s="107">
        <v>282</v>
      </c>
      <c r="B284" s="97" t="s">
        <v>535</v>
      </c>
      <c r="C284" s="133" t="s">
        <v>702</v>
      </c>
      <c r="D284" s="97" t="s">
        <v>529</v>
      </c>
      <c r="E284" s="4" t="s">
        <v>384</v>
      </c>
      <c r="F284" s="32" t="s">
        <v>49</v>
      </c>
      <c r="BS284" s="2">
        <v>282</v>
      </c>
    </row>
    <row r="285" spans="1:71" ht="14.25" customHeight="1" x14ac:dyDescent="0.2">
      <c r="A285" s="107">
        <v>283</v>
      </c>
      <c r="B285" s="97" t="s">
        <v>535</v>
      </c>
      <c r="C285" s="133" t="s">
        <v>702</v>
      </c>
      <c r="D285" s="97" t="s">
        <v>530</v>
      </c>
      <c r="E285" s="4" t="s">
        <v>384</v>
      </c>
      <c r="F285" s="32" t="s">
        <v>49</v>
      </c>
      <c r="BS285" s="2">
        <v>283</v>
      </c>
    </row>
    <row r="286" spans="1:71" ht="14.25" customHeight="1" x14ac:dyDescent="0.2">
      <c r="A286" s="107">
        <v>284</v>
      </c>
      <c r="B286" s="97" t="s">
        <v>535</v>
      </c>
      <c r="C286" s="133" t="s">
        <v>702</v>
      </c>
      <c r="D286" s="97" t="s">
        <v>544</v>
      </c>
      <c r="E286" s="4" t="s">
        <v>384</v>
      </c>
      <c r="F286" s="32" t="s">
        <v>49</v>
      </c>
      <c r="BS286" s="2">
        <v>284</v>
      </c>
    </row>
    <row r="287" spans="1:71" ht="14.25" customHeight="1" x14ac:dyDescent="0.2">
      <c r="A287" s="107">
        <v>285</v>
      </c>
      <c r="B287" s="97" t="s">
        <v>535</v>
      </c>
      <c r="C287" s="133" t="s">
        <v>702</v>
      </c>
      <c r="D287" s="97" t="s">
        <v>536</v>
      </c>
      <c r="E287" s="4" t="s">
        <v>389</v>
      </c>
      <c r="F287" s="32" t="s">
        <v>49</v>
      </c>
      <c r="BS287" s="2">
        <v>285</v>
      </c>
    </row>
    <row r="288" spans="1:71" ht="14.25" customHeight="1" x14ac:dyDescent="0.2">
      <c r="A288" s="107">
        <v>286</v>
      </c>
      <c r="B288" s="97" t="s">
        <v>535</v>
      </c>
      <c r="C288" s="133" t="s">
        <v>702</v>
      </c>
      <c r="D288" s="97" t="s">
        <v>537</v>
      </c>
      <c r="E288" s="4" t="s">
        <v>389</v>
      </c>
      <c r="F288" s="32" t="s">
        <v>49</v>
      </c>
      <c r="BS288" s="2">
        <v>286</v>
      </c>
    </row>
    <row r="289" spans="1:71" ht="14.25" customHeight="1" x14ac:dyDescent="0.2">
      <c r="A289" s="107">
        <v>287</v>
      </c>
      <c r="B289" s="97" t="s">
        <v>535</v>
      </c>
      <c r="C289" s="133" t="s">
        <v>702</v>
      </c>
      <c r="D289" s="97" t="s">
        <v>538</v>
      </c>
      <c r="E289" s="4" t="s">
        <v>384</v>
      </c>
      <c r="F289" s="32" t="s">
        <v>49</v>
      </c>
      <c r="BS289" s="2">
        <v>287</v>
      </c>
    </row>
    <row r="290" spans="1:71" ht="14.25" customHeight="1" x14ac:dyDescent="0.2">
      <c r="A290" s="107">
        <v>288</v>
      </c>
      <c r="B290" s="97" t="s">
        <v>535</v>
      </c>
      <c r="C290" s="133" t="s">
        <v>702</v>
      </c>
      <c r="D290" s="97" t="s">
        <v>539</v>
      </c>
      <c r="E290" s="4" t="s">
        <v>384</v>
      </c>
      <c r="F290" s="32" t="s">
        <v>49</v>
      </c>
      <c r="BS290" s="2">
        <v>288</v>
      </c>
    </row>
    <row r="291" spans="1:71" ht="14.25" customHeight="1" x14ac:dyDescent="0.2">
      <c r="A291" s="107">
        <v>289</v>
      </c>
      <c r="B291" s="97" t="s">
        <v>535</v>
      </c>
      <c r="C291" s="133" t="s">
        <v>702</v>
      </c>
      <c r="D291" s="97" t="s">
        <v>540</v>
      </c>
      <c r="E291" s="4" t="s">
        <v>389</v>
      </c>
      <c r="F291" s="32" t="s">
        <v>49</v>
      </c>
      <c r="BS291" s="2">
        <v>289</v>
      </c>
    </row>
    <row r="292" spans="1:71" ht="14.25" customHeight="1" x14ac:dyDescent="0.2">
      <c r="A292" s="107">
        <v>290</v>
      </c>
      <c r="B292" s="97" t="s">
        <v>535</v>
      </c>
      <c r="C292" s="133" t="s">
        <v>702</v>
      </c>
      <c r="D292" s="97" t="s">
        <v>541</v>
      </c>
      <c r="E292" s="4" t="s">
        <v>389</v>
      </c>
      <c r="F292" s="32" t="s">
        <v>49</v>
      </c>
      <c r="BS292" s="2">
        <v>290</v>
      </c>
    </row>
    <row r="293" spans="1:71" ht="14.25" customHeight="1" x14ac:dyDescent="0.2">
      <c r="A293" s="107">
        <v>291</v>
      </c>
      <c r="B293" s="97" t="s">
        <v>535</v>
      </c>
      <c r="C293" s="133" t="s">
        <v>702</v>
      </c>
      <c r="D293" s="97" t="s">
        <v>542</v>
      </c>
      <c r="E293" s="4" t="s">
        <v>384</v>
      </c>
      <c r="F293" s="32" t="s">
        <v>49</v>
      </c>
      <c r="BS293" s="2">
        <v>291</v>
      </c>
    </row>
    <row r="294" spans="1:71" ht="14.25" customHeight="1" x14ac:dyDescent="0.2">
      <c r="A294" s="107">
        <v>292</v>
      </c>
      <c r="B294" s="97" t="s">
        <v>535</v>
      </c>
      <c r="C294" s="133" t="s">
        <v>702</v>
      </c>
      <c r="D294" s="97" t="s">
        <v>543</v>
      </c>
      <c r="E294" s="4" t="s">
        <v>384</v>
      </c>
      <c r="F294" s="32" t="s">
        <v>49</v>
      </c>
      <c r="BS294" s="2">
        <v>292</v>
      </c>
    </row>
    <row r="295" spans="1:71" ht="14.25" customHeight="1" x14ac:dyDescent="0.2">
      <c r="A295" s="107">
        <v>293</v>
      </c>
      <c r="B295" s="97" t="s">
        <v>545</v>
      </c>
      <c r="C295" s="133" t="s">
        <v>703</v>
      </c>
      <c r="D295" s="97" t="s">
        <v>529</v>
      </c>
      <c r="E295" s="4" t="s">
        <v>389</v>
      </c>
      <c r="F295" s="32" t="s">
        <v>49</v>
      </c>
      <c r="BS295" s="2">
        <v>293</v>
      </c>
    </row>
    <row r="296" spans="1:71" ht="14.25" customHeight="1" x14ac:dyDescent="0.2">
      <c r="A296" s="107">
        <v>294</v>
      </c>
      <c r="B296" s="97" t="s">
        <v>545</v>
      </c>
      <c r="C296" s="133" t="s">
        <v>703</v>
      </c>
      <c r="D296" s="97" t="s">
        <v>546</v>
      </c>
      <c r="E296" s="4" t="s">
        <v>389</v>
      </c>
      <c r="F296" s="32" t="s">
        <v>49</v>
      </c>
      <c r="BS296" s="2">
        <v>294</v>
      </c>
    </row>
    <row r="297" spans="1:71" ht="14.25" customHeight="1" x14ac:dyDescent="0.2">
      <c r="A297" s="107">
        <v>295</v>
      </c>
      <c r="B297" s="97" t="s">
        <v>545</v>
      </c>
      <c r="C297" s="133" t="s">
        <v>703</v>
      </c>
      <c r="D297" s="97" t="s">
        <v>547</v>
      </c>
      <c r="E297" s="4" t="s">
        <v>389</v>
      </c>
      <c r="F297" s="32" t="s">
        <v>49</v>
      </c>
      <c r="BS297" s="2">
        <v>295</v>
      </c>
    </row>
    <row r="298" spans="1:71" ht="14.25" customHeight="1" x14ac:dyDescent="0.2">
      <c r="A298" s="107">
        <v>296</v>
      </c>
      <c r="B298" s="97" t="s">
        <v>545</v>
      </c>
      <c r="C298" s="133" t="s">
        <v>703</v>
      </c>
      <c r="D298" s="97" t="s">
        <v>548</v>
      </c>
      <c r="E298" s="4" t="s">
        <v>389</v>
      </c>
      <c r="F298" s="32" t="s">
        <v>49</v>
      </c>
      <c r="BS298" s="2">
        <v>296</v>
      </c>
    </row>
    <row r="299" spans="1:71" ht="14.25" customHeight="1" x14ac:dyDescent="0.2">
      <c r="A299" s="107">
        <v>297</v>
      </c>
      <c r="B299" s="97" t="s">
        <v>545</v>
      </c>
      <c r="C299" s="133" t="s">
        <v>703</v>
      </c>
      <c r="D299" s="97" t="s">
        <v>549</v>
      </c>
      <c r="E299" s="4" t="s">
        <v>389</v>
      </c>
      <c r="F299" s="32" t="s">
        <v>49</v>
      </c>
      <c r="BS299" s="2">
        <v>297</v>
      </c>
    </row>
    <row r="300" spans="1:71" ht="14.25" customHeight="1" x14ac:dyDescent="0.2">
      <c r="A300" s="107">
        <v>298</v>
      </c>
      <c r="B300" s="97" t="s">
        <v>545</v>
      </c>
      <c r="C300" s="133" t="s">
        <v>703</v>
      </c>
      <c r="D300" s="97" t="s">
        <v>529</v>
      </c>
      <c r="E300" s="4" t="s">
        <v>384</v>
      </c>
      <c r="F300" s="32" t="s">
        <v>49</v>
      </c>
      <c r="BS300" s="2">
        <v>298</v>
      </c>
    </row>
    <row r="301" spans="1:71" ht="14.25" customHeight="1" x14ac:dyDescent="0.2">
      <c r="A301" s="107">
        <v>299</v>
      </c>
      <c r="B301" s="97" t="s">
        <v>545</v>
      </c>
      <c r="C301" s="133" t="s">
        <v>703</v>
      </c>
      <c r="D301" s="97" t="s">
        <v>546</v>
      </c>
      <c r="E301" s="4" t="s">
        <v>384</v>
      </c>
      <c r="F301" s="32" t="s">
        <v>49</v>
      </c>
      <c r="BS301" s="2">
        <v>299</v>
      </c>
    </row>
    <row r="302" spans="1:71" ht="14.25" customHeight="1" x14ac:dyDescent="0.2">
      <c r="A302" s="107">
        <v>300</v>
      </c>
      <c r="B302" s="97" t="s">
        <v>545</v>
      </c>
      <c r="C302" s="133" t="s">
        <v>703</v>
      </c>
      <c r="D302" s="97" t="s">
        <v>547</v>
      </c>
      <c r="E302" s="4" t="s">
        <v>384</v>
      </c>
      <c r="F302" s="32" t="s">
        <v>49</v>
      </c>
      <c r="BS302" s="2">
        <v>300</v>
      </c>
    </row>
    <row r="303" spans="1:71" ht="14.25" customHeight="1" x14ac:dyDescent="0.2">
      <c r="A303" s="107">
        <v>301</v>
      </c>
      <c r="B303" s="97" t="s">
        <v>545</v>
      </c>
      <c r="C303" s="133" t="s">
        <v>703</v>
      </c>
      <c r="D303" s="97" t="s">
        <v>548</v>
      </c>
      <c r="E303" s="4" t="s">
        <v>384</v>
      </c>
      <c r="F303" s="32" t="s">
        <v>49</v>
      </c>
      <c r="BS303" s="2">
        <v>301</v>
      </c>
    </row>
    <row r="304" spans="1:71" ht="14.25" customHeight="1" x14ac:dyDescent="0.2">
      <c r="A304" s="107">
        <v>302</v>
      </c>
      <c r="B304" s="97" t="s">
        <v>545</v>
      </c>
      <c r="C304" s="133" t="s">
        <v>703</v>
      </c>
      <c r="D304" s="97" t="s">
        <v>549</v>
      </c>
      <c r="E304" s="4" t="s">
        <v>384</v>
      </c>
      <c r="F304" s="32" t="s">
        <v>49</v>
      </c>
      <c r="BS304" s="2">
        <v>302</v>
      </c>
    </row>
    <row r="305" spans="1:71" ht="14.25" customHeight="1" x14ac:dyDescent="0.2">
      <c r="A305" s="107">
        <v>303</v>
      </c>
      <c r="B305" s="97" t="s">
        <v>545</v>
      </c>
      <c r="C305" s="133" t="s">
        <v>703</v>
      </c>
      <c r="D305" s="97" t="s">
        <v>527</v>
      </c>
      <c r="E305" s="4" t="s">
        <v>389</v>
      </c>
      <c r="F305" s="32" t="s">
        <v>49</v>
      </c>
      <c r="BS305" s="2">
        <v>303</v>
      </c>
    </row>
    <row r="306" spans="1:71" ht="14.25" customHeight="1" x14ac:dyDescent="0.2">
      <c r="A306" s="107">
        <v>304</v>
      </c>
      <c r="B306" s="97" t="s">
        <v>545</v>
      </c>
      <c r="C306" s="133" t="s">
        <v>703</v>
      </c>
      <c r="D306" s="97" t="s">
        <v>550</v>
      </c>
      <c r="E306" s="4" t="s">
        <v>389</v>
      </c>
      <c r="F306" s="32" t="s">
        <v>49</v>
      </c>
      <c r="BS306" s="2">
        <v>304</v>
      </c>
    </row>
    <row r="307" spans="1:71" ht="14.25" customHeight="1" x14ac:dyDescent="0.2">
      <c r="A307" s="107">
        <v>305</v>
      </c>
      <c r="B307" s="97" t="s">
        <v>545</v>
      </c>
      <c r="C307" s="133" t="s">
        <v>703</v>
      </c>
      <c r="D307" s="97" t="s">
        <v>551</v>
      </c>
      <c r="E307" s="4" t="s">
        <v>389</v>
      </c>
      <c r="F307" s="32" t="s">
        <v>49</v>
      </c>
      <c r="BS307" s="2">
        <v>305</v>
      </c>
    </row>
    <row r="308" spans="1:71" ht="14.25" customHeight="1" x14ac:dyDescent="0.2">
      <c r="A308" s="107">
        <v>306</v>
      </c>
      <c r="B308" s="97" t="s">
        <v>545</v>
      </c>
      <c r="C308" s="133" t="s">
        <v>703</v>
      </c>
      <c r="D308" s="97" t="s">
        <v>552</v>
      </c>
      <c r="E308" s="4" t="s">
        <v>389</v>
      </c>
      <c r="F308" s="32" t="s">
        <v>49</v>
      </c>
      <c r="BS308" s="2">
        <v>306</v>
      </c>
    </row>
    <row r="309" spans="1:71" ht="14.25" customHeight="1" x14ac:dyDescent="0.2">
      <c r="A309" s="107">
        <v>307</v>
      </c>
      <c r="B309" s="97" t="s">
        <v>545</v>
      </c>
      <c r="C309" s="133" t="s">
        <v>703</v>
      </c>
      <c r="D309" s="97" t="s">
        <v>553</v>
      </c>
      <c r="E309" s="4" t="s">
        <v>389</v>
      </c>
      <c r="F309" s="32" t="s">
        <v>49</v>
      </c>
      <c r="BS309" s="2">
        <v>307</v>
      </c>
    </row>
    <row r="310" spans="1:71" ht="14.25" customHeight="1" x14ac:dyDescent="0.2">
      <c r="A310" s="107">
        <v>308</v>
      </c>
      <c r="B310" s="97" t="s">
        <v>545</v>
      </c>
      <c r="C310" s="133" t="s">
        <v>703</v>
      </c>
      <c r="D310" s="97" t="s">
        <v>527</v>
      </c>
      <c r="E310" s="4" t="s">
        <v>384</v>
      </c>
      <c r="F310" s="32" t="s">
        <v>49</v>
      </c>
      <c r="BS310" s="2">
        <v>308</v>
      </c>
    </row>
    <row r="311" spans="1:71" ht="14.25" customHeight="1" x14ac:dyDescent="0.2">
      <c r="A311" s="107">
        <v>309</v>
      </c>
      <c r="B311" s="97" t="s">
        <v>545</v>
      </c>
      <c r="C311" s="133" t="s">
        <v>703</v>
      </c>
      <c r="D311" s="97" t="s">
        <v>550</v>
      </c>
      <c r="E311" s="4" t="s">
        <v>384</v>
      </c>
      <c r="F311" s="32" t="s">
        <v>49</v>
      </c>
      <c r="BS311" s="2">
        <v>309</v>
      </c>
    </row>
    <row r="312" spans="1:71" ht="14.25" customHeight="1" x14ac:dyDescent="0.2">
      <c r="A312" s="107">
        <v>310</v>
      </c>
      <c r="B312" s="97" t="s">
        <v>545</v>
      </c>
      <c r="C312" s="133" t="s">
        <v>703</v>
      </c>
      <c r="D312" s="97" t="s">
        <v>551</v>
      </c>
      <c r="E312" s="4" t="s">
        <v>384</v>
      </c>
      <c r="F312" s="32" t="s">
        <v>49</v>
      </c>
      <c r="BS312" s="2">
        <v>310</v>
      </c>
    </row>
    <row r="313" spans="1:71" ht="14.25" customHeight="1" x14ac:dyDescent="0.2">
      <c r="A313" s="107">
        <v>311</v>
      </c>
      <c r="B313" s="97" t="s">
        <v>545</v>
      </c>
      <c r="C313" s="133" t="s">
        <v>703</v>
      </c>
      <c r="D313" s="97" t="s">
        <v>552</v>
      </c>
      <c r="E313" s="4" t="s">
        <v>384</v>
      </c>
      <c r="F313" s="32" t="s">
        <v>49</v>
      </c>
      <c r="BS313" s="2">
        <v>311</v>
      </c>
    </row>
    <row r="314" spans="1:71" ht="14.25" customHeight="1" x14ac:dyDescent="0.2">
      <c r="A314" s="107">
        <v>312</v>
      </c>
      <c r="B314" s="97" t="s">
        <v>545</v>
      </c>
      <c r="C314" s="133" t="s">
        <v>703</v>
      </c>
      <c r="D314" s="97" t="s">
        <v>553</v>
      </c>
      <c r="E314" s="4" t="s">
        <v>384</v>
      </c>
      <c r="F314" s="32" t="s">
        <v>49</v>
      </c>
      <c r="BS314" s="2">
        <v>312</v>
      </c>
    </row>
    <row r="315" spans="1:71" ht="14.25" customHeight="1" x14ac:dyDescent="0.2">
      <c r="A315" s="107">
        <v>313</v>
      </c>
      <c r="B315" s="2" t="s">
        <v>768</v>
      </c>
      <c r="C315" s="131" t="s">
        <v>769</v>
      </c>
      <c r="D315" s="2" t="s">
        <v>771</v>
      </c>
      <c r="E315" s="4" t="s">
        <v>385</v>
      </c>
      <c r="F315" s="32" t="s">
        <v>49</v>
      </c>
      <c r="G315" s="32" t="s">
        <v>69</v>
      </c>
      <c r="H315" s="32" t="s">
        <v>146</v>
      </c>
      <c r="BS315" s="2">
        <v>313</v>
      </c>
    </row>
    <row r="316" spans="1:71" ht="14.25" customHeight="1" x14ac:dyDescent="0.2">
      <c r="A316" s="107">
        <v>314</v>
      </c>
      <c r="B316" s="2" t="s">
        <v>768</v>
      </c>
      <c r="C316" s="131" t="s">
        <v>769</v>
      </c>
      <c r="D316" s="2" t="s">
        <v>770</v>
      </c>
      <c r="E316" s="4" t="s">
        <v>385</v>
      </c>
      <c r="F316" s="32" t="s">
        <v>49</v>
      </c>
      <c r="G316" s="32" t="s">
        <v>69</v>
      </c>
      <c r="H316" s="32" t="s">
        <v>146</v>
      </c>
      <c r="BS316" s="2">
        <v>314</v>
      </c>
    </row>
    <row r="317" spans="1:71" ht="14.25" customHeight="1" x14ac:dyDescent="0.2">
      <c r="A317" s="107">
        <v>315</v>
      </c>
      <c r="B317" s="2" t="s">
        <v>768</v>
      </c>
      <c r="C317" s="131" t="s">
        <v>769</v>
      </c>
      <c r="D317" s="2" t="s">
        <v>772</v>
      </c>
      <c r="E317" s="4" t="s">
        <v>385</v>
      </c>
      <c r="F317" s="32" t="s">
        <v>49</v>
      </c>
      <c r="G317" s="32" t="s">
        <v>69</v>
      </c>
      <c r="H317" s="32" t="s">
        <v>146</v>
      </c>
      <c r="BS317" s="2">
        <v>315</v>
      </c>
    </row>
    <row r="318" spans="1:71" ht="14.25" customHeight="1" x14ac:dyDescent="0.2">
      <c r="A318" s="107">
        <v>316</v>
      </c>
      <c r="B318" s="2" t="s">
        <v>768</v>
      </c>
      <c r="C318" s="131" t="s">
        <v>769</v>
      </c>
      <c r="D318" s="2" t="s">
        <v>773</v>
      </c>
      <c r="E318" s="4" t="s">
        <v>385</v>
      </c>
      <c r="F318" s="32" t="s">
        <v>49</v>
      </c>
      <c r="G318" s="32" t="s">
        <v>69</v>
      </c>
      <c r="H318" s="32" t="s">
        <v>146</v>
      </c>
      <c r="BS318" s="2">
        <v>316</v>
      </c>
    </row>
    <row r="319" spans="1:71" ht="14.25" customHeight="1" x14ac:dyDescent="0.2">
      <c r="A319" s="106">
        <v>317</v>
      </c>
      <c r="B319" s="97" t="s">
        <v>131</v>
      </c>
      <c r="C319" s="133" t="s">
        <v>674</v>
      </c>
      <c r="D319" s="97" t="s">
        <v>129</v>
      </c>
      <c r="E319" s="19" t="s">
        <v>48</v>
      </c>
      <c r="F319" s="20" t="s">
        <v>49</v>
      </c>
      <c r="G319" s="32" t="s">
        <v>69</v>
      </c>
      <c r="H319" s="32" t="s">
        <v>51</v>
      </c>
      <c r="J319" s="28">
        <v>10</v>
      </c>
      <c r="K319" s="22">
        <f>J319*0.9135071</f>
        <v>9.1350709999999999</v>
      </c>
      <c r="L319" s="22" t="s">
        <v>52</v>
      </c>
      <c r="M319" s="28" t="s">
        <v>53</v>
      </c>
      <c r="N319" s="28">
        <v>0</v>
      </c>
      <c r="O319" s="21" t="s">
        <v>54</v>
      </c>
      <c r="P319" s="28" t="s">
        <v>115</v>
      </c>
      <c r="Q319" s="23" t="s">
        <v>55</v>
      </c>
      <c r="R319" s="29" t="s">
        <v>132</v>
      </c>
      <c r="T319" s="30">
        <v>150</v>
      </c>
      <c r="U319" s="30"/>
      <c r="V319" s="25" t="s">
        <v>57</v>
      </c>
      <c r="W319" s="72">
        <v>2</v>
      </c>
      <c r="X319" s="123">
        <v>3</v>
      </c>
      <c r="Y319" s="31" t="s">
        <v>133</v>
      </c>
      <c r="Z319" s="90" t="s">
        <v>483</v>
      </c>
      <c r="AA319" s="7">
        <v>8</v>
      </c>
      <c r="AB319" s="7">
        <v>8</v>
      </c>
      <c r="AC319" s="6">
        <v>22.9</v>
      </c>
      <c r="AD319" s="27" t="s">
        <v>59</v>
      </c>
      <c r="AE319" s="6" t="s">
        <v>50</v>
      </c>
      <c r="AF319" s="6">
        <v>5.2</v>
      </c>
      <c r="AG319" s="6" t="s">
        <v>59</v>
      </c>
      <c r="AH319" s="6" t="s">
        <v>60</v>
      </c>
      <c r="AI319" s="6">
        <v>18</v>
      </c>
      <c r="AJ319" s="6">
        <v>34</v>
      </c>
      <c r="AK319" s="7">
        <v>60.5</v>
      </c>
      <c r="AL319" s="7" t="s">
        <v>61</v>
      </c>
      <c r="AM319" s="7" t="s">
        <v>50</v>
      </c>
      <c r="AN319" s="7">
        <v>4.5</v>
      </c>
      <c r="AO319" s="7" t="s">
        <v>61</v>
      </c>
      <c r="AP319" s="7" t="s">
        <v>60</v>
      </c>
      <c r="AQ319" s="7">
        <v>56</v>
      </c>
      <c r="AR319" s="7">
        <v>69</v>
      </c>
      <c r="BQ319" s="7" t="s">
        <v>134</v>
      </c>
      <c r="BS319" s="2">
        <v>317</v>
      </c>
    </row>
    <row r="320" spans="1:71" ht="14.25" customHeight="1" x14ac:dyDescent="0.2">
      <c r="A320" s="106">
        <v>318</v>
      </c>
      <c r="B320" s="97" t="s">
        <v>131</v>
      </c>
      <c r="C320" s="133" t="s">
        <v>674</v>
      </c>
      <c r="D320" s="97" t="s">
        <v>135</v>
      </c>
      <c r="E320" s="19" t="s">
        <v>48</v>
      </c>
      <c r="F320" s="20" t="s">
        <v>49</v>
      </c>
      <c r="G320" s="32" t="s">
        <v>69</v>
      </c>
      <c r="H320" s="32" t="s">
        <v>51</v>
      </c>
      <c r="J320" s="28">
        <v>10</v>
      </c>
      <c r="K320" s="22">
        <f>J320*0.9135071</f>
        <v>9.1350709999999999</v>
      </c>
      <c r="L320" s="22" t="s">
        <v>52</v>
      </c>
      <c r="M320" s="28" t="s">
        <v>53</v>
      </c>
      <c r="N320" s="28">
        <v>79</v>
      </c>
      <c r="O320" s="21" t="s">
        <v>54</v>
      </c>
      <c r="P320" s="28" t="s">
        <v>115</v>
      </c>
      <c r="Q320" s="23" t="s">
        <v>55</v>
      </c>
      <c r="R320" s="29" t="s">
        <v>132</v>
      </c>
      <c r="T320" s="30">
        <v>150</v>
      </c>
      <c r="U320" s="30"/>
      <c r="V320" s="25" t="s">
        <v>57</v>
      </c>
      <c r="W320" s="72">
        <v>2</v>
      </c>
      <c r="X320" s="123">
        <v>3</v>
      </c>
      <c r="Y320" s="31" t="s">
        <v>133</v>
      </c>
      <c r="Z320" s="90" t="s">
        <v>483</v>
      </c>
      <c r="AA320" s="7">
        <v>8</v>
      </c>
      <c r="AB320" s="7">
        <v>8</v>
      </c>
      <c r="AC320" s="6">
        <v>22.9</v>
      </c>
      <c r="AD320" s="27" t="s">
        <v>59</v>
      </c>
      <c r="AE320" s="6" t="s">
        <v>50</v>
      </c>
      <c r="AF320" s="6">
        <v>5.2</v>
      </c>
      <c r="AG320" s="6" t="s">
        <v>59</v>
      </c>
      <c r="AH320" s="6" t="s">
        <v>60</v>
      </c>
      <c r="AI320" s="6">
        <v>18</v>
      </c>
      <c r="AJ320" s="6">
        <v>34</v>
      </c>
      <c r="AK320" s="7">
        <v>60.5</v>
      </c>
      <c r="AL320" s="7" t="s">
        <v>61</v>
      </c>
      <c r="AM320" s="7" t="s">
        <v>50</v>
      </c>
      <c r="AN320" s="7">
        <v>4.5</v>
      </c>
      <c r="AO320" s="7" t="s">
        <v>61</v>
      </c>
      <c r="AP320" s="7" t="s">
        <v>60</v>
      </c>
      <c r="AQ320" s="7">
        <v>56</v>
      </c>
      <c r="AR320" s="7">
        <v>69</v>
      </c>
      <c r="BQ320" s="7" t="s">
        <v>134</v>
      </c>
      <c r="BS320" s="2">
        <v>318</v>
      </c>
    </row>
    <row r="321" spans="1:71" x14ac:dyDescent="0.2">
      <c r="A321" s="106">
        <v>319</v>
      </c>
      <c r="B321" s="97" t="s">
        <v>131</v>
      </c>
      <c r="C321" s="133" t="s">
        <v>674</v>
      </c>
      <c r="D321" s="97" t="s">
        <v>135</v>
      </c>
      <c r="E321" s="19" t="s">
        <v>136</v>
      </c>
      <c r="F321" s="20" t="s">
        <v>49</v>
      </c>
      <c r="G321" s="32" t="s">
        <v>69</v>
      </c>
      <c r="H321" s="32" t="s">
        <v>120</v>
      </c>
      <c r="J321" s="28">
        <v>500</v>
      </c>
      <c r="K321" s="22"/>
      <c r="L321" s="22" t="s">
        <v>52</v>
      </c>
      <c r="M321" s="28" t="s">
        <v>53</v>
      </c>
      <c r="N321" s="28" t="s">
        <v>137</v>
      </c>
      <c r="O321" s="21" t="s">
        <v>54</v>
      </c>
      <c r="P321" s="28" t="s">
        <v>138</v>
      </c>
      <c r="Q321" s="23" t="s">
        <v>139</v>
      </c>
      <c r="R321" s="29" t="s">
        <v>140</v>
      </c>
      <c r="T321" s="30">
        <v>150</v>
      </c>
      <c r="U321" s="30"/>
      <c r="V321" s="25" t="s">
        <v>57</v>
      </c>
      <c r="W321" s="72">
        <v>2</v>
      </c>
      <c r="X321" s="123">
        <v>3</v>
      </c>
      <c r="Y321" s="31" t="s">
        <v>133</v>
      </c>
      <c r="Z321" s="90" t="s">
        <v>483</v>
      </c>
      <c r="AA321" s="7">
        <v>8</v>
      </c>
      <c r="AB321" s="7">
        <v>8</v>
      </c>
      <c r="AC321" s="6">
        <v>22.9</v>
      </c>
      <c r="AD321" s="27" t="s">
        <v>59</v>
      </c>
      <c r="AE321" s="6" t="s">
        <v>50</v>
      </c>
      <c r="AF321" s="6">
        <v>5.2</v>
      </c>
      <c r="AG321" s="6" t="s">
        <v>59</v>
      </c>
      <c r="AH321" s="6" t="s">
        <v>60</v>
      </c>
      <c r="AI321" s="6">
        <v>18</v>
      </c>
      <c r="AJ321" s="6">
        <v>34</v>
      </c>
      <c r="AK321" s="7">
        <v>60.5</v>
      </c>
      <c r="AL321" s="7" t="s">
        <v>61</v>
      </c>
      <c r="AM321" s="7" t="s">
        <v>50</v>
      </c>
      <c r="AN321" s="7">
        <v>4.5</v>
      </c>
      <c r="AO321" s="7" t="s">
        <v>61</v>
      </c>
      <c r="AP321" s="7" t="s">
        <v>60</v>
      </c>
      <c r="AQ321" s="7">
        <v>56</v>
      </c>
      <c r="AR321" s="7">
        <v>69</v>
      </c>
      <c r="BQ321" s="7" t="s">
        <v>134</v>
      </c>
      <c r="BS321" s="2">
        <v>319</v>
      </c>
    </row>
    <row r="322" spans="1:71" ht="14.25" customHeight="1" x14ac:dyDescent="0.2">
      <c r="A322" s="106">
        <v>320</v>
      </c>
      <c r="B322" s="97" t="s">
        <v>131</v>
      </c>
      <c r="C322" s="133" t="s">
        <v>674</v>
      </c>
      <c r="D322" s="97" t="s">
        <v>141</v>
      </c>
      <c r="E322" s="19" t="s">
        <v>48</v>
      </c>
      <c r="F322" s="20" t="s">
        <v>49</v>
      </c>
      <c r="G322" s="32" t="s">
        <v>69</v>
      </c>
      <c r="H322" s="32" t="s">
        <v>51</v>
      </c>
      <c r="J322" s="28">
        <v>10</v>
      </c>
      <c r="K322" s="22">
        <f>J322*0.9135071</f>
        <v>9.1350709999999999</v>
      </c>
      <c r="L322" s="22" t="s">
        <v>52</v>
      </c>
      <c r="M322" s="28" t="s">
        <v>53</v>
      </c>
      <c r="N322" s="28">
        <v>79</v>
      </c>
      <c r="O322" s="21" t="s">
        <v>54</v>
      </c>
      <c r="P322" s="28" t="s">
        <v>115</v>
      </c>
      <c r="Q322" s="23" t="s">
        <v>55</v>
      </c>
      <c r="R322" s="29" t="s">
        <v>132</v>
      </c>
      <c r="T322" s="30">
        <v>150</v>
      </c>
      <c r="U322" s="30"/>
      <c r="V322" s="25" t="s">
        <v>57</v>
      </c>
      <c r="W322" s="72">
        <v>2</v>
      </c>
      <c r="X322" s="123">
        <v>3</v>
      </c>
      <c r="Y322" s="31" t="s">
        <v>133</v>
      </c>
      <c r="Z322" s="90" t="s">
        <v>483</v>
      </c>
      <c r="AA322" s="7">
        <v>8</v>
      </c>
      <c r="AB322" s="7">
        <v>8</v>
      </c>
      <c r="AC322" s="6">
        <v>22.9</v>
      </c>
      <c r="AD322" s="27" t="s">
        <v>59</v>
      </c>
      <c r="AE322" s="6" t="s">
        <v>50</v>
      </c>
      <c r="AF322" s="6">
        <v>5.2</v>
      </c>
      <c r="AG322" s="6" t="s">
        <v>59</v>
      </c>
      <c r="AH322" s="6" t="s">
        <v>60</v>
      </c>
      <c r="AI322" s="6">
        <v>18</v>
      </c>
      <c r="AJ322" s="6">
        <v>34</v>
      </c>
      <c r="AK322" s="7">
        <v>60.5</v>
      </c>
      <c r="AL322" s="7" t="s">
        <v>61</v>
      </c>
      <c r="AM322" s="7" t="s">
        <v>50</v>
      </c>
      <c r="AN322" s="7">
        <v>4.5</v>
      </c>
      <c r="AO322" s="7" t="s">
        <v>61</v>
      </c>
      <c r="AP322" s="7" t="s">
        <v>60</v>
      </c>
      <c r="AQ322" s="7">
        <v>56</v>
      </c>
      <c r="AR322" s="7">
        <v>69</v>
      </c>
      <c r="BQ322" s="7" t="s">
        <v>134</v>
      </c>
      <c r="BS322" s="2">
        <v>320</v>
      </c>
    </row>
    <row r="323" spans="1:71" x14ac:dyDescent="0.2">
      <c r="A323" s="106">
        <v>321</v>
      </c>
      <c r="B323" s="97" t="s">
        <v>131</v>
      </c>
      <c r="C323" s="133" t="s">
        <v>674</v>
      </c>
      <c r="D323" s="97" t="s">
        <v>141</v>
      </c>
      <c r="E323" s="19" t="s">
        <v>142</v>
      </c>
      <c r="F323" s="20" t="s">
        <v>49</v>
      </c>
      <c r="G323" s="32" t="s">
        <v>69</v>
      </c>
      <c r="H323" s="32" t="s">
        <v>120</v>
      </c>
      <c r="J323" s="28">
        <v>100</v>
      </c>
      <c r="K323" s="22"/>
      <c r="L323" s="22" t="s">
        <v>52</v>
      </c>
      <c r="M323" s="28" t="s">
        <v>53</v>
      </c>
      <c r="N323" s="33" t="s">
        <v>143</v>
      </c>
      <c r="O323" s="21" t="s">
        <v>54</v>
      </c>
      <c r="P323" s="28" t="s">
        <v>138</v>
      </c>
      <c r="Q323" s="23"/>
      <c r="R323" s="29" t="s">
        <v>144</v>
      </c>
      <c r="T323" s="30">
        <v>150</v>
      </c>
      <c r="U323" s="30"/>
      <c r="V323" s="25" t="s">
        <v>57</v>
      </c>
      <c r="W323" s="72">
        <v>2</v>
      </c>
      <c r="X323" s="123">
        <v>3</v>
      </c>
      <c r="Y323" s="31" t="s">
        <v>133</v>
      </c>
      <c r="Z323" s="90" t="s">
        <v>483</v>
      </c>
      <c r="AA323" s="7">
        <v>8</v>
      </c>
      <c r="AB323" s="7">
        <v>8</v>
      </c>
      <c r="AC323" s="6">
        <v>22.9</v>
      </c>
      <c r="AD323" s="27" t="s">
        <v>59</v>
      </c>
      <c r="AE323" s="6" t="s">
        <v>50</v>
      </c>
      <c r="AF323" s="6">
        <v>5.2</v>
      </c>
      <c r="AG323" s="6" t="s">
        <v>59</v>
      </c>
      <c r="AH323" s="6" t="s">
        <v>60</v>
      </c>
      <c r="AI323" s="6">
        <v>18</v>
      </c>
      <c r="AJ323" s="6">
        <v>34</v>
      </c>
      <c r="AK323" s="7">
        <v>60.5</v>
      </c>
      <c r="AL323" s="7" t="s">
        <v>61</v>
      </c>
      <c r="AM323" s="7" t="s">
        <v>50</v>
      </c>
      <c r="AN323" s="7">
        <v>4.5</v>
      </c>
      <c r="AO323" s="7" t="s">
        <v>61</v>
      </c>
      <c r="AP323" s="7" t="s">
        <v>60</v>
      </c>
      <c r="AQ323" s="7">
        <v>56</v>
      </c>
      <c r="AR323" s="7">
        <v>69</v>
      </c>
      <c r="BQ323" s="7" t="s">
        <v>134</v>
      </c>
      <c r="BS323" s="2">
        <v>321</v>
      </c>
    </row>
    <row r="324" spans="1:71" ht="14.25" customHeight="1" x14ac:dyDescent="0.2">
      <c r="A324" s="106">
        <v>322</v>
      </c>
      <c r="B324" s="97" t="s">
        <v>145</v>
      </c>
      <c r="C324" s="133" t="s">
        <v>675</v>
      </c>
      <c r="D324" s="97" t="s">
        <v>485</v>
      </c>
      <c r="E324" s="19" t="s">
        <v>48</v>
      </c>
      <c r="F324" s="20" t="s">
        <v>49</v>
      </c>
      <c r="G324" s="32" t="s">
        <v>69</v>
      </c>
      <c r="H324" s="32" t="s">
        <v>146</v>
      </c>
      <c r="J324" s="28">
        <v>0.3</v>
      </c>
      <c r="K324" s="22">
        <f t="shared" ref="K324:K333" si="3">J324*0.9135071</f>
        <v>0.27405213</v>
      </c>
      <c r="L324" s="22" t="s">
        <v>52</v>
      </c>
      <c r="M324" s="28" t="s">
        <v>114</v>
      </c>
      <c r="N324" s="28">
        <v>0</v>
      </c>
      <c r="O324" s="21" t="s">
        <v>147</v>
      </c>
      <c r="P324" s="28" t="s">
        <v>115</v>
      </c>
      <c r="Q324" s="23" t="s">
        <v>55</v>
      </c>
      <c r="S324" s="30">
        <v>5</v>
      </c>
      <c r="T324" s="30"/>
      <c r="U324" s="30"/>
      <c r="Z324" s="90" t="s">
        <v>483</v>
      </c>
      <c r="AA324" s="7">
        <v>50</v>
      </c>
      <c r="AB324" s="7">
        <v>49</v>
      </c>
      <c r="AC324" s="6">
        <v>49.4</v>
      </c>
      <c r="AD324" s="27" t="s">
        <v>59</v>
      </c>
      <c r="AE324" s="6" t="s">
        <v>50</v>
      </c>
      <c r="AI324" s="6">
        <v>19</v>
      </c>
      <c r="AJ324" s="6">
        <v>86</v>
      </c>
      <c r="BA324" s="7">
        <v>26.9</v>
      </c>
      <c r="BB324" s="7" t="s">
        <v>148</v>
      </c>
      <c r="BC324" s="7" t="s">
        <v>50</v>
      </c>
      <c r="BG324" s="7">
        <v>15.1</v>
      </c>
      <c r="BH324" s="7">
        <v>42.9</v>
      </c>
      <c r="BQ324" s="7" t="s">
        <v>149</v>
      </c>
      <c r="BR324" s="6" t="s">
        <v>484</v>
      </c>
      <c r="BS324" s="2">
        <v>322</v>
      </c>
    </row>
    <row r="325" spans="1:71" ht="14.25" customHeight="1" x14ac:dyDescent="0.2">
      <c r="A325" s="106">
        <v>323</v>
      </c>
      <c r="B325" s="97" t="s">
        <v>145</v>
      </c>
      <c r="C325" s="133" t="s">
        <v>675</v>
      </c>
      <c r="D325" s="97" t="s">
        <v>486</v>
      </c>
      <c r="E325" s="19" t="s">
        <v>48</v>
      </c>
      <c r="F325" s="20" t="s">
        <v>49</v>
      </c>
      <c r="G325" s="32" t="s">
        <v>69</v>
      </c>
      <c r="H325" s="32" t="s">
        <v>146</v>
      </c>
      <c r="J325" s="28">
        <v>1</v>
      </c>
      <c r="K325" s="22">
        <f t="shared" si="3"/>
        <v>0.91350710000000002</v>
      </c>
      <c r="L325" s="22" t="s">
        <v>52</v>
      </c>
      <c r="M325" s="28" t="s">
        <v>114</v>
      </c>
      <c r="N325" s="28">
        <v>0</v>
      </c>
      <c r="O325" s="21" t="s">
        <v>54</v>
      </c>
      <c r="P325" s="28" t="s">
        <v>115</v>
      </c>
      <c r="Q325" s="23" t="s">
        <v>55</v>
      </c>
      <c r="S325" s="30">
        <v>5</v>
      </c>
      <c r="T325" s="30"/>
      <c r="U325" s="30"/>
      <c r="Z325" s="90" t="s">
        <v>483</v>
      </c>
      <c r="AA325" s="7">
        <v>49</v>
      </c>
      <c r="AB325" s="7">
        <v>43</v>
      </c>
      <c r="AC325" s="6">
        <v>49.5</v>
      </c>
      <c r="AD325" s="27" t="s">
        <v>59</v>
      </c>
      <c r="AE325" s="6" t="s">
        <v>50</v>
      </c>
      <c r="AI325" s="6">
        <v>21</v>
      </c>
      <c r="AJ325" s="6">
        <v>85</v>
      </c>
      <c r="BA325" s="7">
        <v>26.8</v>
      </c>
      <c r="BB325" s="7" t="s">
        <v>148</v>
      </c>
      <c r="BC325" s="7" t="s">
        <v>50</v>
      </c>
      <c r="BG325" s="7">
        <v>17.7</v>
      </c>
      <c r="BH325" s="7">
        <v>40.200000000000003</v>
      </c>
      <c r="BQ325" s="7" t="s">
        <v>149</v>
      </c>
      <c r="BR325" s="6" t="s">
        <v>484</v>
      </c>
      <c r="BS325" s="2">
        <v>323</v>
      </c>
    </row>
    <row r="326" spans="1:71" ht="14.25" customHeight="1" x14ac:dyDescent="0.2">
      <c r="A326" s="106">
        <v>324</v>
      </c>
      <c r="B326" s="97" t="s">
        <v>145</v>
      </c>
      <c r="C326" s="133" t="s">
        <v>675</v>
      </c>
      <c r="D326" s="97" t="s">
        <v>487</v>
      </c>
      <c r="E326" s="19" t="s">
        <v>48</v>
      </c>
      <c r="F326" s="20" t="s">
        <v>49</v>
      </c>
      <c r="G326" s="32" t="s">
        <v>69</v>
      </c>
      <c r="H326" s="32" t="s">
        <v>146</v>
      </c>
      <c r="J326" s="28">
        <v>2</v>
      </c>
      <c r="K326" s="22">
        <f t="shared" si="3"/>
        <v>1.8270142</v>
      </c>
      <c r="L326" s="22" t="s">
        <v>52</v>
      </c>
      <c r="M326" s="28" t="s">
        <v>114</v>
      </c>
      <c r="N326" s="28">
        <v>0</v>
      </c>
      <c r="O326" s="21" t="s">
        <v>54</v>
      </c>
      <c r="P326" s="28" t="s">
        <v>115</v>
      </c>
      <c r="Q326" s="23" t="s">
        <v>55</v>
      </c>
      <c r="S326" s="30">
        <v>5</v>
      </c>
      <c r="T326" s="30"/>
      <c r="U326" s="30"/>
      <c r="Z326" s="90" t="s">
        <v>483</v>
      </c>
      <c r="AA326" s="7">
        <v>52</v>
      </c>
      <c r="AB326" s="7">
        <v>45</v>
      </c>
      <c r="AC326" s="6">
        <v>52.3</v>
      </c>
      <c r="AD326" s="27" t="s">
        <v>59</v>
      </c>
      <c r="AE326" s="6" t="s">
        <v>50</v>
      </c>
      <c r="AI326" s="6">
        <v>25</v>
      </c>
      <c r="AJ326" s="6">
        <v>86</v>
      </c>
      <c r="BA326" s="7">
        <v>26.7</v>
      </c>
      <c r="BB326" s="7" t="s">
        <v>148</v>
      </c>
      <c r="BC326" s="7" t="s">
        <v>50</v>
      </c>
      <c r="BG326" s="7">
        <v>19.100000000000001</v>
      </c>
      <c r="BH326" s="7">
        <v>47</v>
      </c>
      <c r="BQ326" s="7" t="s">
        <v>150</v>
      </c>
      <c r="BR326" s="6" t="s">
        <v>484</v>
      </c>
      <c r="BS326" s="2">
        <v>324</v>
      </c>
    </row>
    <row r="327" spans="1:71" ht="14.25" customHeight="1" x14ac:dyDescent="0.2">
      <c r="A327" s="106">
        <v>325</v>
      </c>
      <c r="B327" s="97" t="s">
        <v>145</v>
      </c>
      <c r="C327" s="133" t="s">
        <v>675</v>
      </c>
      <c r="D327" s="97" t="s">
        <v>488</v>
      </c>
      <c r="E327" s="19" t="s">
        <v>48</v>
      </c>
      <c r="F327" s="20" t="s">
        <v>49</v>
      </c>
      <c r="G327" s="32" t="s">
        <v>69</v>
      </c>
      <c r="H327" s="32" t="s">
        <v>146</v>
      </c>
      <c r="J327" s="28">
        <v>3</v>
      </c>
      <c r="K327" s="22">
        <f t="shared" si="3"/>
        <v>2.7405213000000002</v>
      </c>
      <c r="L327" s="22" t="s">
        <v>52</v>
      </c>
      <c r="M327" s="28" t="s">
        <v>114</v>
      </c>
      <c r="N327" s="28">
        <v>0</v>
      </c>
      <c r="O327" s="21" t="s">
        <v>54</v>
      </c>
      <c r="P327" s="28" t="s">
        <v>115</v>
      </c>
      <c r="Q327" s="23" t="s">
        <v>55</v>
      </c>
      <c r="S327" s="30">
        <v>5</v>
      </c>
      <c r="T327" s="30"/>
      <c r="U327" s="30"/>
      <c r="Z327" s="90" t="s">
        <v>483</v>
      </c>
      <c r="AA327" s="7">
        <v>55</v>
      </c>
      <c r="AB327" s="7">
        <v>49</v>
      </c>
      <c r="AC327" s="6">
        <v>50.3</v>
      </c>
      <c r="AD327" s="27" t="s">
        <v>59</v>
      </c>
      <c r="AE327" s="6" t="s">
        <v>50</v>
      </c>
      <c r="AI327" s="6">
        <v>25</v>
      </c>
      <c r="AJ327" s="6">
        <v>78</v>
      </c>
      <c r="BA327" s="7">
        <v>26.9</v>
      </c>
      <c r="BB327" s="7" t="s">
        <v>148</v>
      </c>
      <c r="BC327" s="7" t="s">
        <v>50</v>
      </c>
      <c r="BG327" s="7">
        <v>17.100000000000001</v>
      </c>
      <c r="BH327" s="7">
        <v>42.6</v>
      </c>
      <c r="BQ327" s="7" t="s">
        <v>151</v>
      </c>
      <c r="BR327" s="6" t="s">
        <v>484</v>
      </c>
      <c r="BS327" s="2">
        <v>325</v>
      </c>
    </row>
    <row r="328" spans="1:71" ht="14.25" customHeight="1" x14ac:dyDescent="0.2">
      <c r="A328" s="106">
        <v>326</v>
      </c>
      <c r="B328" s="97" t="s">
        <v>503</v>
      </c>
      <c r="C328" s="133" t="s">
        <v>676</v>
      </c>
      <c r="D328" s="97" t="s">
        <v>129</v>
      </c>
      <c r="E328" s="19" t="s">
        <v>48</v>
      </c>
      <c r="F328" s="20" t="s">
        <v>49</v>
      </c>
      <c r="G328" s="32" t="s">
        <v>69</v>
      </c>
      <c r="H328" s="32" t="s">
        <v>51</v>
      </c>
      <c r="J328" s="28">
        <v>10</v>
      </c>
      <c r="K328" s="22">
        <f t="shared" si="3"/>
        <v>9.1350709999999999</v>
      </c>
      <c r="L328" s="22" t="s">
        <v>52</v>
      </c>
      <c r="M328" s="28" t="s">
        <v>53</v>
      </c>
      <c r="N328" s="28">
        <v>0</v>
      </c>
      <c r="O328" s="21" t="s">
        <v>54</v>
      </c>
      <c r="P328" s="28" t="s">
        <v>115</v>
      </c>
      <c r="Q328" s="23" t="s">
        <v>55</v>
      </c>
      <c r="R328" s="29" t="s">
        <v>132</v>
      </c>
      <c r="T328" s="30">
        <v>150</v>
      </c>
      <c r="U328" s="30"/>
      <c r="V328" s="25" t="s">
        <v>57</v>
      </c>
      <c r="W328" s="72">
        <v>2</v>
      </c>
      <c r="X328" s="123">
        <v>3</v>
      </c>
      <c r="Y328" s="31" t="s">
        <v>133</v>
      </c>
      <c r="Z328" s="90" t="s">
        <v>483</v>
      </c>
      <c r="AA328" s="7">
        <v>10</v>
      </c>
      <c r="AB328" s="7">
        <v>5</v>
      </c>
      <c r="AC328" s="6">
        <v>24.1</v>
      </c>
      <c r="AD328" s="27" t="s">
        <v>59</v>
      </c>
      <c r="AF328" s="6">
        <v>3.9</v>
      </c>
      <c r="AI328" s="6">
        <v>20</v>
      </c>
      <c r="AJ328" s="6">
        <v>32</v>
      </c>
      <c r="AK328" s="7">
        <v>66.5</v>
      </c>
      <c r="AN328" s="7">
        <v>9.9</v>
      </c>
      <c r="AQ328" s="7">
        <v>54</v>
      </c>
      <c r="AR328" s="7">
        <v>83</v>
      </c>
      <c r="BQ328" s="7" t="s">
        <v>134</v>
      </c>
      <c r="BS328" s="2">
        <v>326</v>
      </c>
    </row>
    <row r="329" spans="1:71" ht="14.25" customHeight="1" x14ac:dyDescent="0.2">
      <c r="A329" s="106">
        <v>327</v>
      </c>
      <c r="B329" s="97" t="s">
        <v>503</v>
      </c>
      <c r="C329" s="133" t="s">
        <v>676</v>
      </c>
      <c r="D329" s="97" t="s">
        <v>152</v>
      </c>
      <c r="E329" s="19" t="s">
        <v>48</v>
      </c>
      <c r="F329" s="20" t="s">
        <v>49</v>
      </c>
      <c r="G329" s="32" t="s">
        <v>69</v>
      </c>
      <c r="H329" s="32" t="s">
        <v>51</v>
      </c>
      <c r="J329" s="28">
        <v>10</v>
      </c>
      <c r="K329" s="22">
        <f t="shared" si="3"/>
        <v>9.1350709999999999</v>
      </c>
      <c r="L329" s="22" t="s">
        <v>52</v>
      </c>
      <c r="M329" s="28" t="s">
        <v>53</v>
      </c>
      <c r="N329" s="28">
        <v>114</v>
      </c>
      <c r="O329" s="21" t="s">
        <v>54</v>
      </c>
      <c r="P329" s="28" t="s">
        <v>115</v>
      </c>
      <c r="Q329" s="23" t="s">
        <v>55</v>
      </c>
      <c r="R329" s="29" t="s">
        <v>132</v>
      </c>
      <c r="T329" s="30">
        <v>150</v>
      </c>
      <c r="U329" s="30"/>
      <c r="V329" s="25" t="s">
        <v>57</v>
      </c>
      <c r="W329" s="72">
        <v>2</v>
      </c>
      <c r="X329" s="123">
        <v>3</v>
      </c>
      <c r="Y329" s="31" t="s">
        <v>133</v>
      </c>
      <c r="Z329" s="90" t="s">
        <v>483</v>
      </c>
      <c r="AA329" s="7">
        <v>10</v>
      </c>
      <c r="AB329" s="7">
        <v>5</v>
      </c>
      <c r="AC329" s="6">
        <v>24.1</v>
      </c>
      <c r="AD329" s="27" t="s">
        <v>59</v>
      </c>
      <c r="AF329" s="6">
        <v>3.9</v>
      </c>
      <c r="AI329" s="6">
        <v>20</v>
      </c>
      <c r="AJ329" s="6">
        <v>32</v>
      </c>
      <c r="AK329" s="7">
        <v>66.5</v>
      </c>
      <c r="AN329" s="7">
        <v>9.9</v>
      </c>
      <c r="AQ329" s="7">
        <v>54</v>
      </c>
      <c r="AR329" s="7">
        <v>83</v>
      </c>
      <c r="BQ329" s="7" t="s">
        <v>134</v>
      </c>
      <c r="BS329" s="2">
        <v>327</v>
      </c>
    </row>
    <row r="330" spans="1:71" ht="14.25" customHeight="1" x14ac:dyDescent="0.2">
      <c r="A330" s="106">
        <v>328</v>
      </c>
      <c r="B330" s="97" t="s">
        <v>156</v>
      </c>
      <c r="C330" s="133" t="s">
        <v>677</v>
      </c>
      <c r="D330" s="97" t="s">
        <v>129</v>
      </c>
      <c r="E330" s="19" t="s">
        <v>48</v>
      </c>
      <c r="F330" s="20" t="s">
        <v>49</v>
      </c>
      <c r="G330" s="32" t="s">
        <v>69</v>
      </c>
      <c r="H330" s="32" t="s">
        <v>51</v>
      </c>
      <c r="J330" s="28">
        <v>30</v>
      </c>
      <c r="K330" s="22">
        <f t="shared" si="3"/>
        <v>27.405213</v>
      </c>
      <c r="L330" s="22" t="s">
        <v>52</v>
      </c>
      <c r="M330" s="28" t="s">
        <v>53</v>
      </c>
      <c r="N330" s="28">
        <v>0</v>
      </c>
      <c r="O330" s="21" t="s">
        <v>54</v>
      </c>
      <c r="P330" s="28" t="s">
        <v>115</v>
      </c>
      <c r="Q330" s="23" t="s">
        <v>55</v>
      </c>
      <c r="R330" s="29" t="s">
        <v>132</v>
      </c>
      <c r="T330" s="30">
        <v>150</v>
      </c>
      <c r="U330" s="30"/>
      <c r="V330" s="31" t="s">
        <v>57</v>
      </c>
      <c r="W330" s="72">
        <v>2</v>
      </c>
      <c r="X330" s="123">
        <v>3</v>
      </c>
      <c r="Y330" s="31" t="s">
        <v>133</v>
      </c>
      <c r="Z330" s="90" t="s">
        <v>483</v>
      </c>
      <c r="AA330" s="7">
        <v>10</v>
      </c>
      <c r="AB330" s="7">
        <v>5</v>
      </c>
      <c r="AD330" s="27" t="s">
        <v>59</v>
      </c>
      <c r="AI330" s="6">
        <v>18</v>
      </c>
      <c r="AJ330" s="6">
        <v>26</v>
      </c>
      <c r="AQ330" s="7">
        <v>56</v>
      </c>
      <c r="AR330" s="7">
        <v>85</v>
      </c>
      <c r="BQ330" s="7" t="s">
        <v>134</v>
      </c>
      <c r="BS330" s="2">
        <v>328</v>
      </c>
    </row>
    <row r="331" spans="1:71" ht="14.25" customHeight="1" x14ac:dyDescent="0.2">
      <c r="A331" s="106">
        <v>329</v>
      </c>
      <c r="B331" s="97" t="s">
        <v>156</v>
      </c>
      <c r="C331" s="133" t="s">
        <v>677</v>
      </c>
      <c r="D331" s="97" t="s">
        <v>157</v>
      </c>
      <c r="E331" s="19" t="s">
        <v>48</v>
      </c>
      <c r="F331" s="20" t="s">
        <v>49</v>
      </c>
      <c r="G331" s="32" t="s">
        <v>69</v>
      </c>
      <c r="H331" s="32" t="s">
        <v>51</v>
      </c>
      <c r="J331" s="28">
        <v>30</v>
      </c>
      <c r="K331" s="22">
        <f t="shared" si="3"/>
        <v>27.405213</v>
      </c>
      <c r="L331" s="22" t="s">
        <v>52</v>
      </c>
      <c r="M331" s="28" t="s">
        <v>53</v>
      </c>
      <c r="N331" s="28">
        <v>113</v>
      </c>
      <c r="O331" s="21" t="s">
        <v>54</v>
      </c>
      <c r="P331" s="28" t="s">
        <v>115</v>
      </c>
      <c r="Q331" s="23" t="s">
        <v>55</v>
      </c>
      <c r="R331" s="29" t="s">
        <v>132</v>
      </c>
      <c r="T331" s="30">
        <v>150</v>
      </c>
      <c r="U331" s="30"/>
      <c r="V331" s="31" t="s">
        <v>57</v>
      </c>
      <c r="W331" s="72">
        <v>2</v>
      </c>
      <c r="X331" s="123">
        <v>3</v>
      </c>
      <c r="Y331" s="31" t="s">
        <v>133</v>
      </c>
      <c r="Z331" s="90" t="s">
        <v>483</v>
      </c>
      <c r="AA331" s="7">
        <v>10</v>
      </c>
      <c r="AB331" s="7">
        <v>5</v>
      </c>
      <c r="AD331" s="27" t="s">
        <v>59</v>
      </c>
      <c r="AI331" s="6">
        <v>18</v>
      </c>
      <c r="AJ331" s="6">
        <v>26</v>
      </c>
      <c r="AQ331" s="7">
        <v>56</v>
      </c>
      <c r="AR331" s="7">
        <v>85</v>
      </c>
      <c r="BQ331" s="7" t="s">
        <v>134</v>
      </c>
      <c r="BS331" s="2">
        <v>329</v>
      </c>
    </row>
    <row r="332" spans="1:71" ht="14.25" customHeight="1" x14ac:dyDescent="0.2">
      <c r="A332" s="106">
        <v>330</v>
      </c>
      <c r="B332" s="97" t="s">
        <v>160</v>
      </c>
      <c r="C332" s="133" t="s">
        <v>678</v>
      </c>
      <c r="D332" s="97" t="s">
        <v>129</v>
      </c>
      <c r="E332" s="19" t="s">
        <v>48</v>
      </c>
      <c r="F332" s="20" t="s">
        <v>49</v>
      </c>
      <c r="G332" s="32" t="s">
        <v>69</v>
      </c>
      <c r="H332" s="32" t="s">
        <v>51</v>
      </c>
      <c r="J332" s="28">
        <v>10</v>
      </c>
      <c r="K332" s="22">
        <f t="shared" si="3"/>
        <v>9.1350709999999999</v>
      </c>
      <c r="L332" s="22" t="s">
        <v>52</v>
      </c>
      <c r="M332" s="28" t="s">
        <v>53</v>
      </c>
      <c r="N332" s="28">
        <v>0</v>
      </c>
      <c r="O332" s="21" t="s">
        <v>54</v>
      </c>
      <c r="P332" s="28" t="s">
        <v>115</v>
      </c>
      <c r="Q332" s="23" t="s">
        <v>55</v>
      </c>
      <c r="R332" s="29" t="s">
        <v>132</v>
      </c>
      <c r="T332" s="30">
        <v>150</v>
      </c>
      <c r="U332" s="30"/>
      <c r="V332" s="31" t="s">
        <v>57</v>
      </c>
      <c r="W332" s="72">
        <v>2</v>
      </c>
      <c r="X332" s="123">
        <v>3</v>
      </c>
      <c r="Y332" s="31" t="s">
        <v>133</v>
      </c>
      <c r="Z332" s="90" t="s">
        <v>483</v>
      </c>
      <c r="AA332" s="7">
        <v>9</v>
      </c>
      <c r="AB332" s="7">
        <v>8</v>
      </c>
      <c r="AD332" s="27" t="s">
        <v>59</v>
      </c>
      <c r="AI332" s="6">
        <v>22</v>
      </c>
      <c r="AJ332" s="6">
        <v>26</v>
      </c>
      <c r="AQ332" s="7">
        <v>55</v>
      </c>
      <c r="AR332" s="7">
        <v>92</v>
      </c>
      <c r="BQ332" s="7" t="s">
        <v>134</v>
      </c>
      <c r="BS332" s="2">
        <v>330</v>
      </c>
    </row>
    <row r="333" spans="1:71" ht="14.25" customHeight="1" x14ac:dyDescent="0.2">
      <c r="A333" s="106">
        <v>331</v>
      </c>
      <c r="B333" s="97" t="s">
        <v>160</v>
      </c>
      <c r="C333" s="133" t="s">
        <v>678</v>
      </c>
      <c r="D333" s="97" t="s">
        <v>161</v>
      </c>
      <c r="E333" s="19" t="s">
        <v>48</v>
      </c>
      <c r="F333" s="20" t="s">
        <v>49</v>
      </c>
      <c r="G333" s="32" t="s">
        <v>69</v>
      </c>
      <c r="H333" s="32" t="s">
        <v>51</v>
      </c>
      <c r="J333" s="28">
        <v>10</v>
      </c>
      <c r="K333" s="22">
        <f t="shared" si="3"/>
        <v>9.1350709999999999</v>
      </c>
      <c r="L333" s="22" t="s">
        <v>52</v>
      </c>
      <c r="M333" s="28" t="s">
        <v>53</v>
      </c>
      <c r="N333" s="28">
        <v>30</v>
      </c>
      <c r="O333" s="21" t="s">
        <v>54</v>
      </c>
      <c r="P333" s="28" t="s">
        <v>115</v>
      </c>
      <c r="Q333" s="23" t="s">
        <v>55</v>
      </c>
      <c r="R333" s="29" t="s">
        <v>132</v>
      </c>
      <c r="T333" s="30">
        <v>150</v>
      </c>
      <c r="U333" s="30"/>
      <c r="V333" s="31" t="s">
        <v>57</v>
      </c>
      <c r="W333" s="72">
        <v>2</v>
      </c>
      <c r="X333" s="123">
        <v>3</v>
      </c>
      <c r="Y333" s="31" t="s">
        <v>133</v>
      </c>
      <c r="Z333" s="90" t="s">
        <v>483</v>
      </c>
      <c r="AA333" s="7">
        <v>9</v>
      </c>
      <c r="AB333" s="7">
        <v>8</v>
      </c>
      <c r="AD333" s="27" t="s">
        <v>59</v>
      </c>
      <c r="AI333" s="6">
        <v>22</v>
      </c>
      <c r="AJ333" s="6">
        <v>26</v>
      </c>
      <c r="AQ333" s="7">
        <v>55</v>
      </c>
      <c r="AR333" s="7">
        <v>92</v>
      </c>
      <c r="BQ333" s="7" t="s">
        <v>134</v>
      </c>
      <c r="BS333" s="2">
        <v>331</v>
      </c>
    </row>
    <row r="334" spans="1:71" x14ac:dyDescent="0.2">
      <c r="A334" s="106">
        <v>332</v>
      </c>
      <c r="B334" s="97" t="s">
        <v>160</v>
      </c>
      <c r="C334" s="133" t="s">
        <v>678</v>
      </c>
      <c r="D334" s="97" t="s">
        <v>161</v>
      </c>
      <c r="E334" s="19" t="s">
        <v>162</v>
      </c>
      <c r="F334" s="20" t="s">
        <v>49</v>
      </c>
      <c r="G334" s="32" t="s">
        <v>69</v>
      </c>
      <c r="H334" s="32" t="s">
        <v>51</v>
      </c>
      <c r="J334" s="28">
        <v>80</v>
      </c>
      <c r="K334" s="22"/>
      <c r="L334" s="22" t="s">
        <v>52</v>
      </c>
      <c r="M334" s="28" t="s">
        <v>53</v>
      </c>
      <c r="N334" s="28" t="s">
        <v>163</v>
      </c>
      <c r="O334" s="21" t="s">
        <v>54</v>
      </c>
      <c r="P334" s="28" t="s">
        <v>115</v>
      </c>
      <c r="Q334" s="23"/>
      <c r="R334" s="29" t="s">
        <v>164</v>
      </c>
      <c r="T334" s="30">
        <v>150</v>
      </c>
      <c r="U334" s="30"/>
      <c r="V334" s="31" t="s">
        <v>57</v>
      </c>
      <c r="W334" s="72">
        <v>2</v>
      </c>
      <c r="X334" s="123">
        <v>3</v>
      </c>
      <c r="Y334" s="31" t="s">
        <v>133</v>
      </c>
      <c r="Z334" s="90" t="s">
        <v>483</v>
      </c>
      <c r="AA334" s="7">
        <v>9</v>
      </c>
      <c r="AB334" s="7">
        <v>8</v>
      </c>
      <c r="AD334" s="27" t="s">
        <v>59</v>
      </c>
      <c r="AI334" s="6">
        <v>22</v>
      </c>
      <c r="AJ334" s="6">
        <v>26</v>
      </c>
      <c r="AQ334" s="7">
        <v>55</v>
      </c>
      <c r="AR334" s="7">
        <v>92</v>
      </c>
      <c r="BQ334" s="7" t="s">
        <v>134</v>
      </c>
      <c r="BS334" s="2">
        <v>332</v>
      </c>
    </row>
    <row r="335" spans="1:71" ht="14.25" customHeight="1" x14ac:dyDescent="0.2">
      <c r="A335" s="106">
        <v>333</v>
      </c>
      <c r="B335" s="97" t="s">
        <v>160</v>
      </c>
      <c r="C335" s="133" t="s">
        <v>678</v>
      </c>
      <c r="D335" s="97" t="s">
        <v>165</v>
      </c>
      <c r="E335" s="19" t="s">
        <v>48</v>
      </c>
      <c r="F335" s="20" t="s">
        <v>49</v>
      </c>
      <c r="G335" s="32" t="s">
        <v>69</v>
      </c>
      <c r="H335" s="32" t="s">
        <v>51</v>
      </c>
      <c r="J335" s="28">
        <v>10</v>
      </c>
      <c r="K335" s="22">
        <f>J335*0.9135071</f>
        <v>9.1350709999999999</v>
      </c>
      <c r="L335" s="22" t="s">
        <v>52</v>
      </c>
      <c r="M335" s="28" t="s">
        <v>53</v>
      </c>
      <c r="N335" s="28">
        <v>30</v>
      </c>
      <c r="O335" s="21" t="s">
        <v>54</v>
      </c>
      <c r="P335" s="28" t="s">
        <v>115</v>
      </c>
      <c r="Q335" s="23" t="s">
        <v>55</v>
      </c>
      <c r="R335" s="29" t="s">
        <v>132</v>
      </c>
      <c r="T335" s="30">
        <v>150</v>
      </c>
      <c r="U335" s="30"/>
      <c r="V335" s="31" t="s">
        <v>57</v>
      </c>
      <c r="W335" s="72">
        <v>2</v>
      </c>
      <c r="X335" s="123">
        <v>3</v>
      </c>
      <c r="Y335" s="31" t="s">
        <v>133</v>
      </c>
      <c r="Z335" s="90" t="s">
        <v>483</v>
      </c>
      <c r="AA335" s="7">
        <v>9</v>
      </c>
      <c r="AB335" s="7">
        <v>8</v>
      </c>
      <c r="AD335" s="27" t="s">
        <v>59</v>
      </c>
      <c r="AI335" s="6">
        <v>22</v>
      </c>
      <c r="AJ335" s="6">
        <v>26</v>
      </c>
      <c r="AQ335" s="7">
        <v>55</v>
      </c>
      <c r="AR335" s="7">
        <v>92</v>
      </c>
      <c r="BQ335" s="7" t="s">
        <v>134</v>
      </c>
      <c r="BS335" s="2">
        <v>333</v>
      </c>
    </row>
    <row r="336" spans="1:71" ht="14.25" customHeight="1" x14ac:dyDescent="0.2">
      <c r="A336" s="106">
        <v>334</v>
      </c>
      <c r="B336" s="97" t="s">
        <v>160</v>
      </c>
      <c r="C336" s="133" t="s">
        <v>678</v>
      </c>
      <c r="D336" s="97" t="s">
        <v>165</v>
      </c>
      <c r="E336" s="19" t="s">
        <v>166</v>
      </c>
      <c r="F336" s="20" t="s">
        <v>49</v>
      </c>
      <c r="G336" s="32" t="s">
        <v>69</v>
      </c>
      <c r="H336" s="32" t="s">
        <v>51</v>
      </c>
      <c r="J336" s="28">
        <v>60</v>
      </c>
      <c r="K336" s="22"/>
      <c r="L336" s="22" t="s">
        <v>52</v>
      </c>
      <c r="M336" s="28" t="s">
        <v>53</v>
      </c>
      <c r="N336" s="28" t="s">
        <v>163</v>
      </c>
      <c r="O336" s="21" t="s">
        <v>54</v>
      </c>
      <c r="P336" s="28" t="s">
        <v>115</v>
      </c>
      <c r="Q336" s="23"/>
      <c r="R336" s="29" t="s">
        <v>167</v>
      </c>
      <c r="T336" s="30">
        <v>150</v>
      </c>
      <c r="U336" s="30"/>
      <c r="V336" s="31" t="s">
        <v>57</v>
      </c>
      <c r="W336" s="72">
        <v>2</v>
      </c>
      <c r="X336" s="123">
        <v>3</v>
      </c>
      <c r="Y336" s="31" t="s">
        <v>133</v>
      </c>
      <c r="Z336" s="90" t="s">
        <v>483</v>
      </c>
      <c r="AA336" s="7">
        <v>9</v>
      </c>
      <c r="AB336" s="7">
        <v>8</v>
      </c>
      <c r="AD336" s="27" t="s">
        <v>59</v>
      </c>
      <c r="AI336" s="6">
        <v>22</v>
      </c>
      <c r="AJ336" s="6">
        <v>26</v>
      </c>
      <c r="AQ336" s="7">
        <v>55</v>
      </c>
      <c r="AR336" s="7">
        <v>92</v>
      </c>
      <c r="BQ336" s="7" t="s">
        <v>134</v>
      </c>
      <c r="BS336" s="2">
        <v>334</v>
      </c>
    </row>
    <row r="337" spans="1:71" ht="14.25" customHeight="1" x14ac:dyDescent="0.2">
      <c r="A337" s="106">
        <v>335</v>
      </c>
      <c r="B337" s="97" t="s">
        <v>168</v>
      </c>
      <c r="C337" s="133" t="s">
        <v>679</v>
      </c>
      <c r="D337" s="97" t="s">
        <v>129</v>
      </c>
      <c r="E337" s="19" t="s">
        <v>48</v>
      </c>
      <c r="F337" s="20" t="s">
        <v>49</v>
      </c>
      <c r="G337" s="32" t="s">
        <v>69</v>
      </c>
      <c r="H337" s="32" t="s">
        <v>51</v>
      </c>
      <c r="J337" s="28">
        <v>10</v>
      </c>
      <c r="K337" s="22">
        <f>J337*0.9135071</f>
        <v>9.1350709999999999</v>
      </c>
      <c r="L337" s="22" t="s">
        <v>52</v>
      </c>
      <c r="M337" s="28" t="s">
        <v>53</v>
      </c>
      <c r="N337" s="28">
        <v>0</v>
      </c>
      <c r="O337" s="21" t="s">
        <v>54</v>
      </c>
      <c r="P337" s="28" t="s">
        <v>115</v>
      </c>
      <c r="Q337" s="23" t="s">
        <v>55</v>
      </c>
      <c r="R337" s="29" t="s">
        <v>132</v>
      </c>
      <c r="T337" s="30">
        <v>150</v>
      </c>
      <c r="U337" s="30"/>
      <c r="V337" s="31" t="s">
        <v>57</v>
      </c>
      <c r="W337" s="72">
        <v>2</v>
      </c>
      <c r="X337" s="123">
        <v>3</v>
      </c>
      <c r="Y337" s="31" t="s">
        <v>133</v>
      </c>
      <c r="Z337" s="90" t="s">
        <v>483</v>
      </c>
      <c r="AA337" s="7">
        <v>10</v>
      </c>
      <c r="AB337" s="7">
        <v>5</v>
      </c>
      <c r="AC337" s="6">
        <v>22.3</v>
      </c>
      <c r="AD337" s="27" t="s">
        <v>59</v>
      </c>
      <c r="AF337" s="6">
        <v>3.2</v>
      </c>
      <c r="AI337" s="6">
        <v>20</v>
      </c>
      <c r="AJ337" s="6">
        <v>29</v>
      </c>
      <c r="AK337" s="7">
        <v>67.099999999999994</v>
      </c>
      <c r="AN337" s="7">
        <v>6.8</v>
      </c>
      <c r="AQ337" s="7">
        <v>58</v>
      </c>
      <c r="AR337" s="7">
        <v>76</v>
      </c>
      <c r="BQ337" s="7" t="s">
        <v>134</v>
      </c>
      <c r="BS337" s="2">
        <v>335</v>
      </c>
    </row>
    <row r="338" spans="1:71" ht="14.25" customHeight="1" x14ac:dyDescent="0.2">
      <c r="A338" s="107">
        <v>336</v>
      </c>
      <c r="B338" s="97" t="s">
        <v>575</v>
      </c>
      <c r="C338" s="133" t="s">
        <v>709</v>
      </c>
      <c r="D338" s="97" t="s">
        <v>129</v>
      </c>
      <c r="E338" s="4" t="s">
        <v>385</v>
      </c>
      <c r="F338" s="32" t="s">
        <v>660</v>
      </c>
      <c r="G338" s="32" t="s">
        <v>815</v>
      </c>
      <c r="BS338" s="2">
        <v>336</v>
      </c>
    </row>
    <row r="339" spans="1:71" ht="14.25" customHeight="1" x14ac:dyDescent="0.2">
      <c r="A339" s="107">
        <v>337</v>
      </c>
      <c r="B339" s="97" t="s">
        <v>575</v>
      </c>
      <c r="C339" s="133" t="s">
        <v>709</v>
      </c>
      <c r="D339" s="97" t="s">
        <v>157</v>
      </c>
      <c r="E339" s="4" t="s">
        <v>385</v>
      </c>
      <c r="F339" s="32" t="s">
        <v>660</v>
      </c>
      <c r="G339" s="32" t="s">
        <v>815</v>
      </c>
      <c r="BS339" s="2">
        <v>337</v>
      </c>
    </row>
    <row r="340" spans="1:71" ht="14.25" customHeight="1" x14ac:dyDescent="0.2">
      <c r="A340" s="107">
        <v>338</v>
      </c>
      <c r="B340" s="97" t="s">
        <v>575</v>
      </c>
      <c r="C340" s="133" t="s">
        <v>709</v>
      </c>
      <c r="D340" s="97" t="s">
        <v>516</v>
      </c>
      <c r="E340" s="4" t="s">
        <v>385</v>
      </c>
      <c r="F340" s="32" t="s">
        <v>660</v>
      </c>
      <c r="G340" s="32" t="s">
        <v>815</v>
      </c>
      <c r="BS340" s="2">
        <v>338</v>
      </c>
    </row>
    <row r="341" spans="1:71" ht="14.25" customHeight="1" x14ac:dyDescent="0.2">
      <c r="A341" s="106">
        <v>339</v>
      </c>
      <c r="B341" s="97" t="s">
        <v>169</v>
      </c>
      <c r="C341" s="133" t="s">
        <v>680</v>
      </c>
      <c r="D341" s="97" t="s">
        <v>129</v>
      </c>
      <c r="E341" s="19" t="s">
        <v>48</v>
      </c>
      <c r="F341" s="20" t="s">
        <v>49</v>
      </c>
      <c r="G341" s="32" t="s">
        <v>69</v>
      </c>
      <c r="H341" s="32" t="s">
        <v>51</v>
      </c>
      <c r="J341" s="28">
        <v>10</v>
      </c>
      <c r="K341" s="22">
        <f>J341*0.9135071</f>
        <v>9.1350709999999999</v>
      </c>
      <c r="L341" s="22" t="s">
        <v>52</v>
      </c>
      <c r="M341" s="28" t="s">
        <v>53</v>
      </c>
      <c r="N341" s="28">
        <v>0</v>
      </c>
      <c r="O341" s="21" t="s">
        <v>54</v>
      </c>
      <c r="P341" s="28" t="s">
        <v>115</v>
      </c>
      <c r="Q341" s="23" t="s">
        <v>55</v>
      </c>
      <c r="R341" s="29" t="s">
        <v>132</v>
      </c>
      <c r="T341" s="30">
        <v>200</v>
      </c>
      <c r="U341" s="30"/>
      <c r="V341" s="31" t="s">
        <v>57</v>
      </c>
      <c r="W341" s="72">
        <v>1</v>
      </c>
      <c r="X341" s="123">
        <v>4</v>
      </c>
      <c r="Y341" s="31" t="s">
        <v>133</v>
      </c>
      <c r="Z341" s="90" t="s">
        <v>483</v>
      </c>
      <c r="AA341" s="7">
        <v>10</v>
      </c>
      <c r="AB341" s="7">
        <v>6</v>
      </c>
      <c r="AC341" s="6">
        <v>22.3</v>
      </c>
      <c r="AD341" s="27" t="s">
        <v>59</v>
      </c>
      <c r="AE341" s="6" t="s">
        <v>50</v>
      </c>
      <c r="AF341" s="6">
        <v>3.5</v>
      </c>
      <c r="AI341" s="6">
        <v>20</v>
      </c>
      <c r="AJ341" s="6">
        <v>32</v>
      </c>
      <c r="AK341" s="7">
        <v>55.6</v>
      </c>
      <c r="AL341" s="7" t="s">
        <v>61</v>
      </c>
      <c r="AM341" s="7" t="s">
        <v>50</v>
      </c>
      <c r="AN341" s="7">
        <v>8.4</v>
      </c>
      <c r="AQ341" s="7">
        <v>56</v>
      </c>
      <c r="AR341" s="7">
        <v>80</v>
      </c>
      <c r="BQ341" s="7" t="s">
        <v>134</v>
      </c>
      <c r="BS341" s="2">
        <v>339</v>
      </c>
    </row>
    <row r="342" spans="1:71" ht="14.25" customHeight="1" x14ac:dyDescent="0.2">
      <c r="A342" s="106">
        <v>340</v>
      </c>
      <c r="B342" s="97" t="s">
        <v>169</v>
      </c>
      <c r="C342" s="133" t="s">
        <v>680</v>
      </c>
      <c r="D342" s="97" t="s">
        <v>130</v>
      </c>
      <c r="E342" s="19" t="s">
        <v>48</v>
      </c>
      <c r="F342" s="20" t="s">
        <v>49</v>
      </c>
      <c r="G342" s="32" t="s">
        <v>69</v>
      </c>
      <c r="H342" s="32" t="s">
        <v>51</v>
      </c>
      <c r="J342" s="28">
        <v>10</v>
      </c>
      <c r="K342" s="22">
        <f>J342*0.9135071</f>
        <v>9.1350709999999999</v>
      </c>
      <c r="L342" s="22" t="s">
        <v>52</v>
      </c>
      <c r="M342" s="28" t="s">
        <v>53</v>
      </c>
      <c r="N342" s="28">
        <v>50</v>
      </c>
      <c r="O342" s="21" t="s">
        <v>54</v>
      </c>
      <c r="P342" s="28" t="s">
        <v>115</v>
      </c>
      <c r="Q342" s="23" t="s">
        <v>55</v>
      </c>
      <c r="R342" s="29" t="s">
        <v>132</v>
      </c>
      <c r="T342" s="30">
        <v>200</v>
      </c>
      <c r="U342" s="30"/>
      <c r="V342" s="31" t="s">
        <v>57</v>
      </c>
      <c r="W342" s="72">
        <v>1</v>
      </c>
      <c r="X342" s="123">
        <v>4</v>
      </c>
      <c r="Y342" s="31" t="s">
        <v>133</v>
      </c>
      <c r="Z342" s="90" t="s">
        <v>483</v>
      </c>
      <c r="AA342" s="7">
        <v>10</v>
      </c>
      <c r="AB342" s="7">
        <v>6</v>
      </c>
      <c r="AC342" s="6">
        <v>22.3</v>
      </c>
      <c r="AD342" s="27" t="s">
        <v>59</v>
      </c>
      <c r="AE342" s="6" t="s">
        <v>50</v>
      </c>
      <c r="AF342" s="6">
        <v>3.5</v>
      </c>
      <c r="AI342" s="6">
        <v>20</v>
      </c>
      <c r="AJ342" s="6">
        <v>32</v>
      </c>
      <c r="AK342" s="7">
        <v>55.6</v>
      </c>
      <c r="AL342" s="7" t="s">
        <v>61</v>
      </c>
      <c r="AM342" s="7" t="s">
        <v>50</v>
      </c>
      <c r="AN342" s="7">
        <v>8.4</v>
      </c>
      <c r="AQ342" s="7">
        <v>56</v>
      </c>
      <c r="AR342" s="7">
        <v>80</v>
      </c>
      <c r="BQ342" s="7" t="s">
        <v>134</v>
      </c>
      <c r="BS342" s="2">
        <v>340</v>
      </c>
    </row>
    <row r="343" spans="1:71" ht="14.25" customHeight="1" x14ac:dyDescent="0.2">
      <c r="A343" s="107">
        <v>341</v>
      </c>
      <c r="B343" s="97" t="s">
        <v>556</v>
      </c>
      <c r="C343" s="133" t="s">
        <v>704</v>
      </c>
      <c r="D343" s="97" t="s">
        <v>529</v>
      </c>
      <c r="E343" s="4" t="s">
        <v>389</v>
      </c>
      <c r="F343" s="32" t="s">
        <v>49</v>
      </c>
      <c r="BS343" s="2">
        <v>341</v>
      </c>
    </row>
    <row r="344" spans="1:71" ht="14.25" customHeight="1" x14ac:dyDescent="0.2">
      <c r="A344" s="107">
        <v>342</v>
      </c>
      <c r="B344" s="97" t="s">
        <v>556</v>
      </c>
      <c r="C344" s="133" t="s">
        <v>704</v>
      </c>
      <c r="D344" s="97" t="s">
        <v>530</v>
      </c>
      <c r="E344" s="4" t="s">
        <v>389</v>
      </c>
      <c r="F344" s="32" t="s">
        <v>49</v>
      </c>
      <c r="BS344" s="2">
        <v>342</v>
      </c>
    </row>
    <row r="345" spans="1:71" ht="14.25" customHeight="1" x14ac:dyDescent="0.2">
      <c r="A345" s="107">
        <v>343</v>
      </c>
      <c r="B345" s="97" t="s">
        <v>556</v>
      </c>
      <c r="C345" s="133" t="s">
        <v>704</v>
      </c>
      <c r="D345" s="97" t="s">
        <v>527</v>
      </c>
      <c r="E345" s="4" t="s">
        <v>389</v>
      </c>
      <c r="F345" s="32" t="s">
        <v>49</v>
      </c>
      <c r="BS345" s="2">
        <v>343</v>
      </c>
    </row>
    <row r="346" spans="1:71" ht="14.25" customHeight="1" x14ac:dyDescent="0.2">
      <c r="A346" s="107">
        <v>344</v>
      </c>
      <c r="B346" s="97" t="s">
        <v>556</v>
      </c>
      <c r="C346" s="133" t="s">
        <v>704</v>
      </c>
      <c r="D346" s="97" t="s">
        <v>528</v>
      </c>
      <c r="E346" s="4" t="s">
        <v>389</v>
      </c>
      <c r="F346" s="32" t="s">
        <v>49</v>
      </c>
      <c r="BS346" s="2">
        <v>344</v>
      </c>
    </row>
    <row r="347" spans="1:71" ht="14.25" customHeight="1" x14ac:dyDescent="0.2">
      <c r="A347" s="107">
        <v>345</v>
      </c>
      <c r="B347" s="97" t="s">
        <v>718</v>
      </c>
      <c r="C347" s="132" t="s">
        <v>717</v>
      </c>
      <c r="D347" s="97" t="s">
        <v>719</v>
      </c>
      <c r="E347" s="4" t="s">
        <v>158</v>
      </c>
      <c r="F347" s="32" t="s">
        <v>660</v>
      </c>
      <c r="G347" s="32" t="s">
        <v>175</v>
      </c>
      <c r="BS347" s="2">
        <v>345</v>
      </c>
    </row>
    <row r="348" spans="1:71" ht="14.25" customHeight="1" x14ac:dyDescent="0.2">
      <c r="A348" s="107">
        <v>346</v>
      </c>
      <c r="B348" s="97" t="s">
        <v>718</v>
      </c>
      <c r="C348" s="132" t="s">
        <v>717</v>
      </c>
      <c r="D348" s="97" t="s">
        <v>720</v>
      </c>
      <c r="E348" s="4" t="s">
        <v>158</v>
      </c>
      <c r="F348" s="32" t="s">
        <v>660</v>
      </c>
      <c r="G348" s="32" t="s">
        <v>175</v>
      </c>
      <c r="BS348" s="2">
        <v>346</v>
      </c>
    </row>
    <row r="349" spans="1:71" ht="14.25" customHeight="1" x14ac:dyDescent="0.2">
      <c r="A349" s="107">
        <v>347</v>
      </c>
      <c r="B349" s="97" t="s">
        <v>718</v>
      </c>
      <c r="C349" s="132" t="s">
        <v>717</v>
      </c>
      <c r="D349" s="97" t="s">
        <v>721</v>
      </c>
      <c r="E349" s="4" t="s">
        <v>158</v>
      </c>
      <c r="F349" s="32" t="s">
        <v>660</v>
      </c>
      <c r="G349" s="32" t="s">
        <v>175</v>
      </c>
      <c r="BS349" s="2">
        <v>347</v>
      </c>
    </row>
    <row r="350" spans="1:71" ht="14.25" customHeight="1" x14ac:dyDescent="0.2">
      <c r="A350" s="107">
        <v>348</v>
      </c>
      <c r="B350" s="97" t="s">
        <v>718</v>
      </c>
      <c r="C350" s="132" t="s">
        <v>717</v>
      </c>
      <c r="D350" s="97" t="s">
        <v>722</v>
      </c>
      <c r="E350" s="4" t="s">
        <v>158</v>
      </c>
      <c r="F350" s="32" t="s">
        <v>660</v>
      </c>
      <c r="G350" s="32" t="s">
        <v>175</v>
      </c>
      <c r="BS350" s="2">
        <v>348</v>
      </c>
    </row>
    <row r="351" spans="1:71" ht="14.25" customHeight="1" x14ac:dyDescent="0.2">
      <c r="A351" s="107">
        <v>349</v>
      </c>
      <c r="B351" s="97" t="s">
        <v>718</v>
      </c>
      <c r="C351" s="132" t="s">
        <v>717</v>
      </c>
      <c r="D351" s="97" t="s">
        <v>723</v>
      </c>
      <c r="E351" s="4" t="s">
        <v>158</v>
      </c>
      <c r="F351" s="32" t="s">
        <v>660</v>
      </c>
      <c r="G351" s="32" t="s">
        <v>175</v>
      </c>
      <c r="BS351" s="2">
        <v>349</v>
      </c>
    </row>
    <row r="352" spans="1:71" ht="14.25" customHeight="1" x14ac:dyDescent="0.2">
      <c r="A352" s="107">
        <v>350</v>
      </c>
      <c r="B352" s="97" t="s">
        <v>718</v>
      </c>
      <c r="C352" s="132" t="s">
        <v>717</v>
      </c>
      <c r="D352" s="97" t="s">
        <v>724</v>
      </c>
      <c r="E352" s="4" t="s">
        <v>158</v>
      </c>
      <c r="F352" s="32" t="s">
        <v>660</v>
      </c>
      <c r="G352" s="32" t="s">
        <v>175</v>
      </c>
      <c r="BS352" s="2">
        <v>350</v>
      </c>
    </row>
    <row r="353" spans="1:71" ht="14.25" customHeight="1" x14ac:dyDescent="0.2">
      <c r="A353" s="107">
        <v>351</v>
      </c>
      <c r="B353" s="2" t="s">
        <v>818</v>
      </c>
      <c r="C353" s="133" t="s">
        <v>817</v>
      </c>
      <c r="D353" s="97" t="s">
        <v>527</v>
      </c>
      <c r="E353" s="4" t="s">
        <v>389</v>
      </c>
      <c r="F353" s="32" t="s">
        <v>49</v>
      </c>
      <c r="G353" s="32" t="s">
        <v>69</v>
      </c>
      <c r="H353" s="32" t="s">
        <v>51</v>
      </c>
      <c r="BS353" s="2">
        <v>351</v>
      </c>
    </row>
    <row r="354" spans="1:71" ht="14.25" customHeight="1" x14ac:dyDescent="0.2">
      <c r="A354" s="107">
        <v>352</v>
      </c>
      <c r="B354" s="2" t="s">
        <v>818</v>
      </c>
      <c r="C354" s="133" t="s">
        <v>817</v>
      </c>
      <c r="D354" s="97" t="s">
        <v>819</v>
      </c>
      <c r="E354" s="4" t="s">
        <v>389</v>
      </c>
      <c r="F354" s="32" t="s">
        <v>49</v>
      </c>
      <c r="G354" s="32" t="s">
        <v>69</v>
      </c>
      <c r="H354" s="32" t="s">
        <v>51</v>
      </c>
      <c r="BS354" s="2">
        <v>352</v>
      </c>
    </row>
    <row r="355" spans="1:71" ht="14.25" customHeight="1" x14ac:dyDescent="0.2">
      <c r="A355" s="106">
        <v>353</v>
      </c>
      <c r="B355" s="2" t="s">
        <v>877</v>
      </c>
      <c r="C355" s="133" t="s">
        <v>876</v>
      </c>
      <c r="D355" s="97" t="s">
        <v>129</v>
      </c>
      <c r="E355" s="4" t="s">
        <v>389</v>
      </c>
      <c r="F355" s="32" t="s">
        <v>49</v>
      </c>
      <c r="G355" s="32" t="s">
        <v>69</v>
      </c>
      <c r="BS355" s="2">
        <v>353</v>
      </c>
    </row>
    <row r="356" spans="1:71" ht="14.25" customHeight="1" x14ac:dyDescent="0.2">
      <c r="A356" s="106">
        <v>354</v>
      </c>
      <c r="B356" s="2" t="s">
        <v>877</v>
      </c>
      <c r="C356" s="133" t="s">
        <v>876</v>
      </c>
      <c r="D356" s="97" t="s">
        <v>878</v>
      </c>
      <c r="E356" s="4" t="s">
        <v>389</v>
      </c>
      <c r="F356" s="32" t="s">
        <v>49</v>
      </c>
      <c r="G356" s="32" t="s">
        <v>69</v>
      </c>
      <c r="BS356" s="2">
        <v>354</v>
      </c>
    </row>
    <row r="357" spans="1:71" ht="14.25" customHeight="1" x14ac:dyDescent="0.2">
      <c r="A357" s="106">
        <v>355</v>
      </c>
      <c r="B357" s="97" t="s">
        <v>576</v>
      </c>
      <c r="C357" s="133" t="s">
        <v>710</v>
      </c>
      <c r="D357" s="97" t="s">
        <v>664</v>
      </c>
      <c r="E357" s="4" t="s">
        <v>158</v>
      </c>
      <c r="F357" s="20" t="s">
        <v>660</v>
      </c>
      <c r="G357" s="32" t="s">
        <v>69</v>
      </c>
      <c r="H357" s="32" t="s">
        <v>622</v>
      </c>
      <c r="J357" s="28">
        <v>300</v>
      </c>
      <c r="L357" s="34" t="s">
        <v>52</v>
      </c>
      <c r="M357" s="28" t="s">
        <v>114</v>
      </c>
      <c r="N357" s="28">
        <v>0</v>
      </c>
      <c r="O357" s="28" t="s">
        <v>54</v>
      </c>
      <c r="P357" s="28" t="s">
        <v>115</v>
      </c>
      <c r="S357" s="30">
        <v>180</v>
      </c>
      <c r="Z357" s="91" t="s">
        <v>483</v>
      </c>
      <c r="AA357" s="7">
        <v>2</v>
      </c>
      <c r="BR357" s="6" t="s">
        <v>663</v>
      </c>
      <c r="BS357" s="2">
        <v>355</v>
      </c>
    </row>
    <row r="358" spans="1:71" ht="14.25" customHeight="1" x14ac:dyDescent="0.2">
      <c r="A358" s="106">
        <v>356</v>
      </c>
      <c r="B358" s="97" t="s">
        <v>576</v>
      </c>
      <c r="C358" s="133" t="s">
        <v>710</v>
      </c>
      <c r="D358" s="97" t="s">
        <v>610</v>
      </c>
      <c r="E358" s="4" t="s">
        <v>158</v>
      </c>
      <c r="F358" s="20" t="s">
        <v>660</v>
      </c>
      <c r="G358" s="32" t="s">
        <v>69</v>
      </c>
      <c r="H358" s="32" t="s">
        <v>622</v>
      </c>
      <c r="J358" s="28">
        <v>450</v>
      </c>
      <c r="L358" s="34" t="s">
        <v>52</v>
      </c>
      <c r="M358" s="28" t="s">
        <v>114</v>
      </c>
      <c r="N358" s="28">
        <v>0</v>
      </c>
      <c r="O358" s="28" t="s">
        <v>54</v>
      </c>
      <c r="P358" s="28" t="s">
        <v>115</v>
      </c>
      <c r="S358" s="30">
        <v>180</v>
      </c>
      <c r="Z358" s="91" t="s">
        <v>483</v>
      </c>
      <c r="AA358" s="7">
        <v>3</v>
      </c>
      <c r="BR358" s="6" t="s">
        <v>663</v>
      </c>
      <c r="BS358" s="2">
        <v>356</v>
      </c>
    </row>
    <row r="359" spans="1:71" ht="14.25" customHeight="1" x14ac:dyDescent="0.2">
      <c r="A359" s="106">
        <v>357</v>
      </c>
      <c r="B359" s="97" t="s">
        <v>576</v>
      </c>
      <c r="C359" s="133" t="s">
        <v>710</v>
      </c>
      <c r="D359" s="97" t="s">
        <v>611</v>
      </c>
      <c r="E359" s="4" t="s">
        <v>158</v>
      </c>
      <c r="F359" s="20" t="s">
        <v>660</v>
      </c>
      <c r="G359" s="32" t="s">
        <v>69</v>
      </c>
      <c r="H359" s="32" t="s">
        <v>622</v>
      </c>
      <c r="J359" s="28">
        <v>600</v>
      </c>
      <c r="L359" s="34" t="s">
        <v>52</v>
      </c>
      <c r="M359" s="28" t="s">
        <v>114</v>
      </c>
      <c r="N359" s="28">
        <v>0</v>
      </c>
      <c r="O359" s="28" t="s">
        <v>54</v>
      </c>
      <c r="P359" s="28" t="s">
        <v>115</v>
      </c>
      <c r="S359" s="30">
        <v>180</v>
      </c>
      <c r="Z359" s="91" t="s">
        <v>483</v>
      </c>
      <c r="AA359" s="7">
        <v>6</v>
      </c>
      <c r="BR359" s="6" t="s">
        <v>663</v>
      </c>
      <c r="BS359" s="2">
        <v>357</v>
      </c>
    </row>
    <row r="360" spans="1:71" ht="14.25" customHeight="1" x14ac:dyDescent="0.2">
      <c r="A360" s="106">
        <v>358</v>
      </c>
      <c r="B360" s="97" t="s">
        <v>576</v>
      </c>
      <c r="C360" s="133" t="s">
        <v>710</v>
      </c>
      <c r="D360" s="97" t="s">
        <v>664</v>
      </c>
      <c r="E360" s="4" t="s">
        <v>158</v>
      </c>
      <c r="F360" s="32" t="s">
        <v>172</v>
      </c>
      <c r="G360" s="32" t="s">
        <v>69</v>
      </c>
      <c r="H360" s="32" t="s">
        <v>621</v>
      </c>
      <c r="J360" s="28">
        <v>300</v>
      </c>
      <c r="L360" s="34" t="s">
        <v>52</v>
      </c>
      <c r="M360" s="28" t="s">
        <v>114</v>
      </c>
      <c r="N360" s="28">
        <v>0</v>
      </c>
      <c r="O360" s="28" t="s">
        <v>54</v>
      </c>
      <c r="P360" s="28" t="s">
        <v>115</v>
      </c>
      <c r="S360" s="30">
        <v>180</v>
      </c>
      <c r="Z360" s="91" t="s">
        <v>483</v>
      </c>
      <c r="AA360" s="7">
        <v>2</v>
      </c>
      <c r="BR360" s="6" t="s">
        <v>663</v>
      </c>
      <c r="BS360" s="2">
        <v>358</v>
      </c>
    </row>
    <row r="361" spans="1:71" ht="14.25" customHeight="1" x14ac:dyDescent="0.2">
      <c r="A361" s="106">
        <v>359</v>
      </c>
      <c r="B361" s="97" t="s">
        <v>576</v>
      </c>
      <c r="C361" s="133" t="s">
        <v>710</v>
      </c>
      <c r="D361" s="97" t="s">
        <v>610</v>
      </c>
      <c r="E361" s="4" t="s">
        <v>158</v>
      </c>
      <c r="F361" s="32" t="s">
        <v>172</v>
      </c>
      <c r="G361" s="32" t="s">
        <v>69</v>
      </c>
      <c r="H361" s="32" t="s">
        <v>621</v>
      </c>
      <c r="J361" s="28">
        <v>450</v>
      </c>
      <c r="L361" s="34" t="s">
        <v>52</v>
      </c>
      <c r="M361" s="28" t="s">
        <v>114</v>
      </c>
      <c r="N361" s="28">
        <v>0</v>
      </c>
      <c r="O361" s="28" t="s">
        <v>54</v>
      </c>
      <c r="P361" s="28" t="s">
        <v>115</v>
      </c>
      <c r="S361" s="30">
        <v>180</v>
      </c>
      <c r="Z361" s="91" t="s">
        <v>483</v>
      </c>
      <c r="AA361" s="7">
        <v>3</v>
      </c>
      <c r="BR361" s="6" t="s">
        <v>663</v>
      </c>
      <c r="BS361" s="2">
        <v>359</v>
      </c>
    </row>
    <row r="362" spans="1:71" ht="14.25" customHeight="1" x14ac:dyDescent="0.2">
      <c r="A362" s="106">
        <v>360</v>
      </c>
      <c r="B362" s="97" t="s">
        <v>576</v>
      </c>
      <c r="C362" s="133" t="s">
        <v>710</v>
      </c>
      <c r="D362" s="97" t="s">
        <v>611</v>
      </c>
      <c r="E362" s="4" t="s">
        <v>158</v>
      </c>
      <c r="F362" s="32" t="s">
        <v>172</v>
      </c>
      <c r="G362" s="32" t="s">
        <v>69</v>
      </c>
      <c r="H362" s="32" t="s">
        <v>621</v>
      </c>
      <c r="J362" s="28">
        <v>600</v>
      </c>
      <c r="L362" s="34" t="s">
        <v>52</v>
      </c>
      <c r="M362" s="28" t="s">
        <v>114</v>
      </c>
      <c r="N362" s="28">
        <v>0</v>
      </c>
      <c r="O362" s="28" t="s">
        <v>54</v>
      </c>
      <c r="P362" s="28" t="s">
        <v>115</v>
      </c>
      <c r="S362" s="30">
        <v>180</v>
      </c>
      <c r="Z362" s="91" t="s">
        <v>483</v>
      </c>
      <c r="AA362" s="7">
        <v>6</v>
      </c>
      <c r="BR362" s="6" t="s">
        <v>663</v>
      </c>
      <c r="BS362" s="2">
        <v>360</v>
      </c>
    </row>
    <row r="363" spans="1:71" ht="14.25" customHeight="1" x14ac:dyDescent="0.2">
      <c r="A363" s="107">
        <v>361</v>
      </c>
      <c r="B363" s="2" t="s">
        <v>880</v>
      </c>
      <c r="C363" s="133" t="s">
        <v>879</v>
      </c>
      <c r="D363" s="97" t="s">
        <v>882</v>
      </c>
      <c r="E363" s="4" t="s">
        <v>389</v>
      </c>
      <c r="F363" s="32" t="s">
        <v>49</v>
      </c>
      <c r="G363" s="32" t="s">
        <v>69</v>
      </c>
      <c r="H363" s="32" t="s">
        <v>51</v>
      </c>
      <c r="BS363" s="2">
        <v>361</v>
      </c>
    </row>
    <row r="364" spans="1:71" ht="14.25" customHeight="1" x14ac:dyDescent="0.2">
      <c r="A364" s="107">
        <v>362</v>
      </c>
      <c r="B364" s="2" t="s">
        <v>880</v>
      </c>
      <c r="C364" s="133" t="s">
        <v>879</v>
      </c>
      <c r="D364" s="97" t="s">
        <v>881</v>
      </c>
      <c r="E364" s="4" t="s">
        <v>389</v>
      </c>
      <c r="F364" s="32" t="s">
        <v>49</v>
      </c>
      <c r="G364" s="32" t="s">
        <v>69</v>
      </c>
      <c r="H364" s="32" t="s">
        <v>51</v>
      </c>
      <c r="BS364" s="2">
        <v>362</v>
      </c>
    </row>
    <row r="365" spans="1:71" ht="14.25" customHeight="1" x14ac:dyDescent="0.2">
      <c r="A365" s="107">
        <v>363</v>
      </c>
      <c r="B365" s="2" t="s">
        <v>880</v>
      </c>
      <c r="C365" s="133" t="s">
        <v>879</v>
      </c>
      <c r="D365" s="97" t="s">
        <v>883</v>
      </c>
      <c r="E365" s="4" t="s">
        <v>389</v>
      </c>
      <c r="F365" s="32" t="s">
        <v>49</v>
      </c>
      <c r="G365" s="32" t="s">
        <v>69</v>
      </c>
      <c r="H365" s="32" t="s">
        <v>51</v>
      </c>
      <c r="BS365" s="2">
        <v>363</v>
      </c>
    </row>
    <row r="366" spans="1:71" ht="14.25" customHeight="1" x14ac:dyDescent="0.2">
      <c r="A366" s="107">
        <v>364</v>
      </c>
      <c r="B366" s="2" t="s">
        <v>880</v>
      </c>
      <c r="C366" s="133" t="s">
        <v>879</v>
      </c>
      <c r="D366" s="97" t="s">
        <v>884</v>
      </c>
      <c r="E366" s="4" t="s">
        <v>389</v>
      </c>
      <c r="F366" s="32" t="s">
        <v>49</v>
      </c>
      <c r="G366" s="32" t="s">
        <v>69</v>
      </c>
      <c r="H366" s="32" t="s">
        <v>51</v>
      </c>
      <c r="BS366" s="2">
        <v>364</v>
      </c>
    </row>
    <row r="367" spans="1:71" ht="14.25" customHeight="1" x14ac:dyDescent="0.2">
      <c r="A367" s="107">
        <v>365</v>
      </c>
      <c r="B367" s="2" t="s">
        <v>835</v>
      </c>
      <c r="C367" s="133" t="s">
        <v>836</v>
      </c>
      <c r="D367" s="97" t="s">
        <v>527</v>
      </c>
      <c r="E367" s="4" t="s">
        <v>389</v>
      </c>
      <c r="F367" s="32" t="s">
        <v>49</v>
      </c>
      <c r="G367" s="32" t="s">
        <v>69</v>
      </c>
      <c r="H367" s="32" t="s">
        <v>120</v>
      </c>
      <c r="BS367" s="2">
        <v>365</v>
      </c>
    </row>
    <row r="368" spans="1:71" ht="14.25" customHeight="1" x14ac:dyDescent="0.2">
      <c r="A368" s="107">
        <v>366</v>
      </c>
      <c r="B368" s="2" t="s">
        <v>835</v>
      </c>
      <c r="C368" s="133" t="s">
        <v>836</v>
      </c>
      <c r="D368" s="97" t="s">
        <v>837</v>
      </c>
      <c r="E368" s="4" t="s">
        <v>389</v>
      </c>
      <c r="F368" s="32" t="s">
        <v>49</v>
      </c>
      <c r="G368" s="32" t="s">
        <v>69</v>
      </c>
      <c r="H368" s="32" t="s">
        <v>120</v>
      </c>
      <c r="BS368" s="2">
        <v>366</v>
      </c>
    </row>
    <row r="369" spans="1:71" ht="14.25" customHeight="1" x14ac:dyDescent="0.2">
      <c r="A369" s="107">
        <v>367</v>
      </c>
      <c r="B369" s="2" t="s">
        <v>835</v>
      </c>
      <c r="C369" s="133" t="s">
        <v>836</v>
      </c>
      <c r="D369" s="97" t="s">
        <v>529</v>
      </c>
      <c r="E369" s="4" t="s">
        <v>389</v>
      </c>
      <c r="F369" s="32" t="s">
        <v>49</v>
      </c>
      <c r="G369" s="32" t="s">
        <v>69</v>
      </c>
      <c r="H369" s="32" t="s">
        <v>51</v>
      </c>
      <c r="BS369" s="2">
        <v>367</v>
      </c>
    </row>
    <row r="370" spans="1:71" ht="14.25" customHeight="1" x14ac:dyDescent="0.2">
      <c r="A370" s="107">
        <v>368</v>
      </c>
      <c r="B370" s="2" t="s">
        <v>835</v>
      </c>
      <c r="C370" s="133" t="s">
        <v>836</v>
      </c>
      <c r="D370" s="97" t="s">
        <v>838</v>
      </c>
      <c r="E370" s="4" t="s">
        <v>389</v>
      </c>
      <c r="F370" s="32" t="s">
        <v>49</v>
      </c>
      <c r="G370" s="32" t="s">
        <v>69</v>
      </c>
      <c r="H370" s="32" t="s">
        <v>51</v>
      </c>
      <c r="BS370" s="2">
        <v>368</v>
      </c>
    </row>
    <row r="371" spans="1:71" ht="14.25" customHeight="1" x14ac:dyDescent="0.2">
      <c r="A371" s="107">
        <v>369</v>
      </c>
      <c r="B371" s="2" t="s">
        <v>832</v>
      </c>
      <c r="C371" s="133" t="s">
        <v>833</v>
      </c>
      <c r="D371" s="97" t="s">
        <v>527</v>
      </c>
      <c r="E371" s="4" t="s">
        <v>389</v>
      </c>
      <c r="F371" s="32" t="s">
        <v>49</v>
      </c>
      <c r="G371" s="32" t="s">
        <v>69</v>
      </c>
      <c r="H371" s="32" t="s">
        <v>51</v>
      </c>
      <c r="BS371" s="2">
        <v>369</v>
      </c>
    </row>
    <row r="372" spans="1:71" ht="14.25" customHeight="1" x14ac:dyDescent="0.2">
      <c r="A372" s="107">
        <v>370</v>
      </c>
      <c r="B372" s="2" t="s">
        <v>832</v>
      </c>
      <c r="C372" s="133" t="s">
        <v>833</v>
      </c>
      <c r="D372" s="97" t="s">
        <v>776</v>
      </c>
      <c r="E372" s="4" t="s">
        <v>389</v>
      </c>
      <c r="F372" s="32" t="s">
        <v>49</v>
      </c>
      <c r="G372" s="32" t="s">
        <v>69</v>
      </c>
      <c r="H372" s="32" t="s">
        <v>51</v>
      </c>
      <c r="BS372" s="2">
        <v>370</v>
      </c>
    </row>
    <row r="373" spans="1:71" ht="14.25" customHeight="1" x14ac:dyDescent="0.2">
      <c r="A373" s="107">
        <v>371</v>
      </c>
      <c r="B373" s="2" t="s">
        <v>832</v>
      </c>
      <c r="C373" s="133" t="s">
        <v>833</v>
      </c>
      <c r="D373" s="97" t="s">
        <v>834</v>
      </c>
      <c r="E373" s="4" t="s">
        <v>389</v>
      </c>
      <c r="F373" s="32" t="s">
        <v>49</v>
      </c>
      <c r="G373" s="32" t="s">
        <v>69</v>
      </c>
      <c r="H373" s="32" t="s">
        <v>51</v>
      </c>
      <c r="BS373" s="2">
        <v>371</v>
      </c>
    </row>
    <row r="374" spans="1:71" x14ac:dyDescent="0.2">
      <c r="A374" s="107">
        <v>372</v>
      </c>
      <c r="B374" s="2" t="s">
        <v>832</v>
      </c>
      <c r="C374" s="133" t="s">
        <v>833</v>
      </c>
      <c r="D374" s="97" t="s">
        <v>776</v>
      </c>
      <c r="E374" s="4" t="s">
        <v>142</v>
      </c>
      <c r="F374" s="32" t="s">
        <v>49</v>
      </c>
      <c r="G374" s="32" t="s">
        <v>69</v>
      </c>
      <c r="H374" s="32" t="s">
        <v>146</v>
      </c>
      <c r="BS374" s="2">
        <v>372</v>
      </c>
    </row>
    <row r="375" spans="1:71" x14ac:dyDescent="0.2">
      <c r="A375" s="107">
        <v>373</v>
      </c>
      <c r="B375" s="2" t="s">
        <v>832</v>
      </c>
      <c r="C375" s="133" t="s">
        <v>833</v>
      </c>
      <c r="D375" s="97" t="s">
        <v>834</v>
      </c>
      <c r="E375" s="4" t="s">
        <v>554</v>
      </c>
      <c r="F375" s="32" t="s">
        <v>49</v>
      </c>
      <c r="G375" s="32" t="s">
        <v>69</v>
      </c>
      <c r="H375" s="32" t="s">
        <v>146</v>
      </c>
      <c r="BS375" s="2">
        <v>373</v>
      </c>
    </row>
    <row r="376" spans="1:71" ht="14.25" customHeight="1" x14ac:dyDescent="0.2">
      <c r="A376" s="107">
        <v>374</v>
      </c>
      <c r="B376" s="2" t="s">
        <v>821</v>
      </c>
      <c r="C376" s="133" t="s">
        <v>820</v>
      </c>
      <c r="D376" s="2" t="s">
        <v>822</v>
      </c>
      <c r="E376" s="4" t="s">
        <v>389</v>
      </c>
      <c r="F376" s="32" t="s">
        <v>49</v>
      </c>
      <c r="G376" s="32" t="s">
        <v>69</v>
      </c>
      <c r="H376" s="32" t="s">
        <v>51</v>
      </c>
      <c r="BS376" s="2">
        <v>374</v>
      </c>
    </row>
    <row r="377" spans="1:71" ht="14.25" customHeight="1" x14ac:dyDescent="0.2">
      <c r="A377" s="107">
        <v>375</v>
      </c>
      <c r="B377" s="2" t="s">
        <v>821</v>
      </c>
      <c r="C377" s="133" t="s">
        <v>820</v>
      </c>
      <c r="D377" s="2" t="s">
        <v>823</v>
      </c>
      <c r="E377" s="4" t="s">
        <v>389</v>
      </c>
      <c r="F377" s="32" t="s">
        <v>49</v>
      </c>
      <c r="G377" s="32" t="s">
        <v>69</v>
      </c>
      <c r="H377" s="32" t="s">
        <v>51</v>
      </c>
      <c r="BS377" s="2">
        <v>375</v>
      </c>
    </row>
    <row r="378" spans="1:71" ht="14.25" customHeight="1" x14ac:dyDescent="0.2">
      <c r="A378" s="107">
        <v>376</v>
      </c>
      <c r="B378" s="2" t="s">
        <v>821</v>
      </c>
      <c r="C378" s="133" t="s">
        <v>820</v>
      </c>
      <c r="D378" s="2" t="s">
        <v>824</v>
      </c>
      <c r="E378" s="4" t="s">
        <v>389</v>
      </c>
      <c r="F378" s="32" t="s">
        <v>49</v>
      </c>
      <c r="G378" s="32" t="s">
        <v>69</v>
      </c>
      <c r="H378" s="32" t="s">
        <v>51</v>
      </c>
      <c r="BS378" s="2">
        <v>376</v>
      </c>
    </row>
    <row r="379" spans="1:71" ht="14.25" customHeight="1" x14ac:dyDescent="0.2">
      <c r="A379" s="107">
        <v>377</v>
      </c>
      <c r="B379" s="2" t="s">
        <v>821</v>
      </c>
      <c r="C379" s="133" t="s">
        <v>820</v>
      </c>
      <c r="D379" s="2" t="s">
        <v>825</v>
      </c>
      <c r="E379" s="4" t="s">
        <v>389</v>
      </c>
      <c r="F379" s="32" t="s">
        <v>49</v>
      </c>
      <c r="G379" s="32" t="s">
        <v>69</v>
      </c>
      <c r="H379" s="32" t="s">
        <v>51</v>
      </c>
      <c r="BS379" s="2">
        <v>377</v>
      </c>
    </row>
    <row r="380" spans="1:71" ht="14.25" customHeight="1" x14ac:dyDescent="0.2">
      <c r="A380" s="107">
        <v>378</v>
      </c>
      <c r="B380" s="2" t="s">
        <v>821</v>
      </c>
      <c r="C380" s="133" t="s">
        <v>820</v>
      </c>
      <c r="D380" s="2" t="s">
        <v>826</v>
      </c>
      <c r="E380" s="4" t="s">
        <v>389</v>
      </c>
      <c r="F380" s="32" t="s">
        <v>49</v>
      </c>
      <c r="G380" s="32" t="s">
        <v>69</v>
      </c>
      <c r="H380" s="32" t="s">
        <v>51</v>
      </c>
      <c r="BS380" s="2">
        <v>378</v>
      </c>
    </row>
    <row r="381" spans="1:71" ht="14.25" customHeight="1" x14ac:dyDescent="0.2">
      <c r="A381" s="107">
        <v>379</v>
      </c>
      <c r="B381" s="2" t="s">
        <v>821</v>
      </c>
      <c r="C381" s="133" t="s">
        <v>820</v>
      </c>
      <c r="D381" s="2" t="s">
        <v>827</v>
      </c>
      <c r="E381" s="4" t="s">
        <v>389</v>
      </c>
      <c r="F381" s="32" t="s">
        <v>49</v>
      </c>
      <c r="G381" s="32" t="s">
        <v>69</v>
      </c>
      <c r="H381" s="32" t="s">
        <v>51</v>
      </c>
      <c r="BS381" s="2">
        <v>379</v>
      </c>
    </row>
    <row r="382" spans="1:71" ht="14.25" customHeight="1" x14ac:dyDescent="0.2">
      <c r="A382" s="107">
        <v>380</v>
      </c>
      <c r="B382" s="2" t="s">
        <v>821</v>
      </c>
      <c r="C382" s="133" t="s">
        <v>820</v>
      </c>
      <c r="D382" s="2" t="s">
        <v>828</v>
      </c>
      <c r="E382" s="4" t="s">
        <v>389</v>
      </c>
      <c r="F382" s="32" t="s">
        <v>49</v>
      </c>
      <c r="G382" s="32" t="s">
        <v>69</v>
      </c>
      <c r="H382" s="32" t="s">
        <v>51</v>
      </c>
      <c r="BS382" s="2">
        <v>380</v>
      </c>
    </row>
    <row r="383" spans="1:71" ht="14.25" customHeight="1" x14ac:dyDescent="0.2">
      <c r="A383" s="107">
        <v>381</v>
      </c>
      <c r="B383" s="2" t="s">
        <v>821</v>
      </c>
      <c r="C383" s="133" t="s">
        <v>820</v>
      </c>
      <c r="D383" s="2" t="s">
        <v>829</v>
      </c>
      <c r="E383" s="4" t="s">
        <v>389</v>
      </c>
      <c r="F383" s="32" t="s">
        <v>49</v>
      </c>
      <c r="G383" s="32" t="s">
        <v>69</v>
      </c>
      <c r="H383" s="32" t="s">
        <v>51</v>
      </c>
      <c r="BS383" s="2">
        <v>381</v>
      </c>
    </row>
    <row r="384" spans="1:71" ht="14.25" customHeight="1" x14ac:dyDescent="0.2">
      <c r="A384" s="107">
        <v>382</v>
      </c>
      <c r="B384" s="2" t="s">
        <v>821</v>
      </c>
      <c r="C384" s="133" t="s">
        <v>820</v>
      </c>
      <c r="D384" s="2" t="s">
        <v>830</v>
      </c>
      <c r="E384" s="4" t="s">
        <v>389</v>
      </c>
      <c r="F384" s="32" t="s">
        <v>49</v>
      </c>
      <c r="G384" s="32" t="s">
        <v>69</v>
      </c>
      <c r="H384" s="32" t="s">
        <v>51</v>
      </c>
      <c r="BS384" s="2">
        <v>382</v>
      </c>
    </row>
    <row r="385" spans="1:71" ht="14.25" customHeight="1" x14ac:dyDescent="0.2">
      <c r="A385" s="107">
        <v>383</v>
      </c>
      <c r="B385" s="97" t="s">
        <v>616</v>
      </c>
      <c r="C385" s="133" t="s">
        <v>715</v>
      </c>
      <c r="D385" s="97" t="s">
        <v>611</v>
      </c>
      <c r="E385" s="4" t="s">
        <v>158</v>
      </c>
      <c r="F385" s="32" t="s">
        <v>49</v>
      </c>
      <c r="G385" s="32" t="s">
        <v>69</v>
      </c>
      <c r="H385" s="32" t="s">
        <v>120</v>
      </c>
      <c r="BS385" s="2">
        <v>383</v>
      </c>
    </row>
    <row r="386" spans="1:71" ht="14.25" customHeight="1" x14ac:dyDescent="0.2">
      <c r="A386" s="107">
        <v>384</v>
      </c>
      <c r="B386" s="2" t="s">
        <v>744</v>
      </c>
      <c r="C386" s="132" t="s">
        <v>745</v>
      </c>
      <c r="D386" s="2" t="s">
        <v>746</v>
      </c>
      <c r="E386" s="4" t="s">
        <v>158</v>
      </c>
      <c r="F386" s="32" t="s">
        <v>660</v>
      </c>
      <c r="G386" s="32" t="s">
        <v>69</v>
      </c>
      <c r="H386" s="32" t="s">
        <v>51</v>
      </c>
      <c r="BS386" s="2">
        <v>384</v>
      </c>
    </row>
    <row r="387" spans="1:71" ht="14.25" customHeight="1" x14ac:dyDescent="0.2">
      <c r="A387" s="107">
        <v>385</v>
      </c>
      <c r="B387" s="2" t="s">
        <v>744</v>
      </c>
      <c r="C387" s="132" t="s">
        <v>745</v>
      </c>
      <c r="D387" s="2" t="s">
        <v>747</v>
      </c>
      <c r="E387" s="4" t="s">
        <v>158</v>
      </c>
      <c r="F387" s="32" t="s">
        <v>660</v>
      </c>
      <c r="G387" s="32" t="s">
        <v>69</v>
      </c>
      <c r="H387" s="32" t="s">
        <v>51</v>
      </c>
      <c r="BS387" s="2">
        <v>385</v>
      </c>
    </row>
    <row r="388" spans="1:71" ht="14.25" customHeight="1" x14ac:dyDescent="0.2">
      <c r="A388" s="107">
        <v>386</v>
      </c>
      <c r="B388" s="2" t="s">
        <v>744</v>
      </c>
      <c r="C388" s="132" t="s">
        <v>745</v>
      </c>
      <c r="D388" s="2" t="s">
        <v>748</v>
      </c>
      <c r="E388" s="4" t="s">
        <v>158</v>
      </c>
      <c r="F388" s="32" t="s">
        <v>660</v>
      </c>
      <c r="G388" s="32" t="s">
        <v>69</v>
      </c>
      <c r="H388" s="32" t="s">
        <v>51</v>
      </c>
      <c r="BS388" s="2">
        <v>386</v>
      </c>
    </row>
    <row r="389" spans="1:71" ht="14.25" customHeight="1" x14ac:dyDescent="0.2">
      <c r="A389" s="107">
        <v>387</v>
      </c>
      <c r="B389" s="2" t="s">
        <v>744</v>
      </c>
      <c r="C389" s="132" t="s">
        <v>745</v>
      </c>
      <c r="D389" s="2" t="s">
        <v>749</v>
      </c>
      <c r="E389" s="4" t="s">
        <v>158</v>
      </c>
      <c r="F389" s="32" t="s">
        <v>660</v>
      </c>
      <c r="G389" s="32" t="s">
        <v>69</v>
      </c>
      <c r="H389" s="32" t="s">
        <v>51</v>
      </c>
      <c r="BS389" s="2">
        <v>387</v>
      </c>
    </row>
    <row r="390" spans="1:71" ht="14.25" customHeight="1" x14ac:dyDescent="0.2">
      <c r="A390" s="107">
        <v>388</v>
      </c>
      <c r="B390" s="97" t="s">
        <v>563</v>
      </c>
      <c r="C390" s="133" t="s">
        <v>706</v>
      </c>
      <c r="D390" s="97" t="s">
        <v>129</v>
      </c>
      <c r="E390" s="4" t="s">
        <v>389</v>
      </c>
      <c r="F390" s="32" t="s">
        <v>49</v>
      </c>
      <c r="BS390" s="2">
        <v>388</v>
      </c>
    </row>
    <row r="391" spans="1:71" ht="14.25" customHeight="1" x14ac:dyDescent="0.2">
      <c r="A391" s="107">
        <v>389</v>
      </c>
      <c r="B391" s="97" t="s">
        <v>563</v>
      </c>
      <c r="C391" s="133" t="s">
        <v>706</v>
      </c>
      <c r="D391" s="97" t="s">
        <v>157</v>
      </c>
      <c r="E391" s="4" t="s">
        <v>389</v>
      </c>
      <c r="F391" s="32" t="s">
        <v>49</v>
      </c>
      <c r="BS391" s="2">
        <v>389</v>
      </c>
    </row>
    <row r="392" spans="1:71" ht="14.25" customHeight="1" x14ac:dyDescent="0.2">
      <c r="A392" s="107">
        <v>390</v>
      </c>
      <c r="B392" s="97" t="s">
        <v>563</v>
      </c>
      <c r="C392" s="133" t="s">
        <v>706</v>
      </c>
      <c r="D392" s="97" t="s">
        <v>129</v>
      </c>
      <c r="E392" s="4" t="s">
        <v>384</v>
      </c>
      <c r="F392" s="32" t="s">
        <v>49</v>
      </c>
      <c r="BS392" s="2">
        <v>390</v>
      </c>
    </row>
    <row r="393" spans="1:71" ht="14.25" customHeight="1" x14ac:dyDescent="0.2">
      <c r="A393" s="107">
        <v>391</v>
      </c>
      <c r="B393" s="97" t="s">
        <v>563</v>
      </c>
      <c r="C393" s="133" t="s">
        <v>706</v>
      </c>
      <c r="D393" s="97" t="s">
        <v>157</v>
      </c>
      <c r="E393" s="4" t="s">
        <v>384</v>
      </c>
      <c r="F393" s="32" t="s">
        <v>49</v>
      </c>
      <c r="BS393" s="2">
        <v>391</v>
      </c>
    </row>
    <row r="394" spans="1:71" ht="14.25" customHeight="1" x14ac:dyDescent="0.2">
      <c r="A394" s="107">
        <v>392</v>
      </c>
      <c r="B394" s="97" t="s">
        <v>557</v>
      </c>
      <c r="C394" s="133" t="s">
        <v>705</v>
      </c>
      <c r="D394" s="97" t="s">
        <v>558</v>
      </c>
      <c r="E394" s="4" t="s">
        <v>389</v>
      </c>
      <c r="F394" s="32" t="s">
        <v>49</v>
      </c>
      <c r="BS394" s="2">
        <v>392</v>
      </c>
    </row>
    <row r="395" spans="1:71" ht="14.25" customHeight="1" x14ac:dyDescent="0.2">
      <c r="A395" s="107">
        <v>393</v>
      </c>
      <c r="B395" s="97" t="s">
        <v>557</v>
      </c>
      <c r="C395" s="133" t="s">
        <v>705</v>
      </c>
      <c r="D395" s="97" t="s">
        <v>559</v>
      </c>
      <c r="E395" s="4" t="s">
        <v>389</v>
      </c>
      <c r="F395" s="32" t="s">
        <v>49</v>
      </c>
      <c r="BS395" s="2">
        <v>393</v>
      </c>
    </row>
    <row r="396" spans="1:71" ht="14.25" customHeight="1" x14ac:dyDescent="0.2">
      <c r="A396" s="107">
        <v>394</v>
      </c>
      <c r="B396" s="97" t="s">
        <v>557</v>
      </c>
      <c r="C396" s="133" t="s">
        <v>705</v>
      </c>
      <c r="D396" s="97" t="s">
        <v>560</v>
      </c>
      <c r="E396" s="4" t="s">
        <v>389</v>
      </c>
      <c r="F396" s="32" t="s">
        <v>49</v>
      </c>
      <c r="BS396" s="2">
        <v>394</v>
      </c>
    </row>
    <row r="397" spans="1:71" ht="14.25" customHeight="1" x14ac:dyDescent="0.2">
      <c r="A397" s="107">
        <v>395</v>
      </c>
      <c r="B397" s="97" t="s">
        <v>557</v>
      </c>
      <c r="C397" s="133" t="s">
        <v>705</v>
      </c>
      <c r="D397" s="97" t="s">
        <v>561</v>
      </c>
      <c r="E397" s="4" t="s">
        <v>389</v>
      </c>
      <c r="F397" s="32" t="s">
        <v>49</v>
      </c>
      <c r="BS397" s="2">
        <v>395</v>
      </c>
    </row>
    <row r="398" spans="1:71" ht="14.25" customHeight="1" x14ac:dyDescent="0.2">
      <c r="A398" s="107">
        <v>396</v>
      </c>
      <c r="B398" s="97" t="s">
        <v>557</v>
      </c>
      <c r="C398" s="133" t="s">
        <v>705</v>
      </c>
      <c r="D398" s="97" t="s">
        <v>558</v>
      </c>
      <c r="E398" s="4" t="s">
        <v>385</v>
      </c>
      <c r="F398" s="32" t="s">
        <v>49</v>
      </c>
      <c r="BS398" s="2">
        <v>396</v>
      </c>
    </row>
    <row r="399" spans="1:71" ht="14.25" customHeight="1" x14ac:dyDescent="0.2">
      <c r="A399" s="107">
        <v>397</v>
      </c>
      <c r="B399" s="97" t="s">
        <v>557</v>
      </c>
      <c r="C399" s="133" t="s">
        <v>705</v>
      </c>
      <c r="D399" s="97" t="s">
        <v>559</v>
      </c>
      <c r="E399" s="4" t="s">
        <v>385</v>
      </c>
      <c r="F399" s="32" t="s">
        <v>49</v>
      </c>
      <c r="BS399" s="2">
        <v>397</v>
      </c>
    </row>
    <row r="400" spans="1:71" ht="14.25" customHeight="1" x14ac:dyDescent="0.2">
      <c r="A400" s="107">
        <v>398</v>
      </c>
      <c r="B400" s="97" t="s">
        <v>557</v>
      </c>
      <c r="C400" s="133" t="s">
        <v>705</v>
      </c>
      <c r="D400" s="97" t="s">
        <v>560</v>
      </c>
      <c r="E400" s="4" t="s">
        <v>385</v>
      </c>
      <c r="F400" s="32" t="s">
        <v>49</v>
      </c>
      <c r="BS400" s="2">
        <v>398</v>
      </c>
    </row>
    <row r="401" spans="1:71" ht="14.25" customHeight="1" x14ac:dyDescent="0.2">
      <c r="A401" s="107">
        <v>399</v>
      </c>
      <c r="B401" s="97" t="s">
        <v>557</v>
      </c>
      <c r="C401" s="133" t="s">
        <v>705</v>
      </c>
      <c r="D401" s="97" t="s">
        <v>561</v>
      </c>
      <c r="E401" s="4" t="s">
        <v>385</v>
      </c>
      <c r="F401" s="32" t="s">
        <v>49</v>
      </c>
      <c r="BS401" s="2">
        <v>399</v>
      </c>
    </row>
    <row r="402" spans="1:71" ht="14.25" customHeight="1" x14ac:dyDescent="0.2">
      <c r="A402" s="107">
        <v>400</v>
      </c>
      <c r="B402" s="2" t="s">
        <v>839</v>
      </c>
      <c r="C402" s="133" t="s">
        <v>844</v>
      </c>
      <c r="D402" s="97" t="s">
        <v>527</v>
      </c>
      <c r="E402" s="4" t="s">
        <v>389</v>
      </c>
      <c r="F402" s="32" t="s">
        <v>49</v>
      </c>
      <c r="G402" s="32" t="s">
        <v>69</v>
      </c>
      <c r="H402" s="32" t="s">
        <v>120</v>
      </c>
      <c r="BS402" s="2">
        <v>400</v>
      </c>
    </row>
    <row r="403" spans="1:71" ht="14.25" customHeight="1" x14ac:dyDescent="0.2">
      <c r="A403" s="107">
        <v>401</v>
      </c>
      <c r="B403" s="2" t="s">
        <v>839</v>
      </c>
      <c r="C403" s="133" t="s">
        <v>844</v>
      </c>
      <c r="D403" s="97" t="s">
        <v>840</v>
      </c>
      <c r="E403" s="4" t="s">
        <v>389</v>
      </c>
      <c r="F403" s="32" t="s">
        <v>49</v>
      </c>
      <c r="G403" s="32" t="s">
        <v>69</v>
      </c>
      <c r="H403" s="32" t="s">
        <v>120</v>
      </c>
      <c r="BS403" s="2">
        <v>401</v>
      </c>
    </row>
    <row r="404" spans="1:71" x14ac:dyDescent="0.2">
      <c r="A404" s="107">
        <v>402</v>
      </c>
      <c r="B404" s="2" t="s">
        <v>839</v>
      </c>
      <c r="C404" s="133" t="s">
        <v>844</v>
      </c>
      <c r="D404" s="97" t="s">
        <v>840</v>
      </c>
      <c r="E404" s="4" t="s">
        <v>842</v>
      </c>
      <c r="F404" s="32" t="s">
        <v>49</v>
      </c>
      <c r="G404" s="32" t="s">
        <v>69</v>
      </c>
      <c r="H404" s="32" t="s">
        <v>843</v>
      </c>
      <c r="BS404" s="2">
        <v>402</v>
      </c>
    </row>
    <row r="405" spans="1:71" ht="14.25" customHeight="1" x14ac:dyDescent="0.2">
      <c r="A405" s="107">
        <v>403</v>
      </c>
      <c r="B405" s="2" t="s">
        <v>839</v>
      </c>
      <c r="C405" s="133" t="s">
        <v>844</v>
      </c>
      <c r="D405" s="97" t="s">
        <v>529</v>
      </c>
      <c r="E405" s="4" t="s">
        <v>389</v>
      </c>
      <c r="F405" s="32" t="s">
        <v>49</v>
      </c>
      <c r="G405" s="32" t="s">
        <v>69</v>
      </c>
      <c r="H405" s="32" t="s">
        <v>146</v>
      </c>
      <c r="BS405" s="2">
        <v>403</v>
      </c>
    </row>
    <row r="406" spans="1:71" ht="14.25" customHeight="1" x14ac:dyDescent="0.2">
      <c r="A406" s="107">
        <v>404</v>
      </c>
      <c r="B406" s="2" t="s">
        <v>839</v>
      </c>
      <c r="C406" s="133" t="s">
        <v>844</v>
      </c>
      <c r="D406" s="97" t="s">
        <v>841</v>
      </c>
      <c r="E406" s="4" t="s">
        <v>389</v>
      </c>
      <c r="F406" s="32" t="s">
        <v>49</v>
      </c>
      <c r="G406" s="32" t="s">
        <v>69</v>
      </c>
      <c r="H406" s="32" t="s">
        <v>146</v>
      </c>
      <c r="BS406" s="2">
        <v>404</v>
      </c>
    </row>
    <row r="407" spans="1:71" x14ac:dyDescent="0.2">
      <c r="A407" s="107">
        <v>405</v>
      </c>
      <c r="B407" s="2" t="s">
        <v>839</v>
      </c>
      <c r="C407" s="133" t="s">
        <v>844</v>
      </c>
      <c r="D407" s="97" t="s">
        <v>841</v>
      </c>
      <c r="E407" s="4" t="s">
        <v>842</v>
      </c>
      <c r="F407" s="32" t="s">
        <v>49</v>
      </c>
      <c r="G407" s="32" t="s">
        <v>69</v>
      </c>
      <c r="H407" s="32" t="s">
        <v>843</v>
      </c>
      <c r="BS407" s="2">
        <v>405</v>
      </c>
    </row>
    <row r="408" spans="1:71" ht="14.25" customHeight="1" x14ac:dyDescent="0.2">
      <c r="A408" s="106">
        <v>406</v>
      </c>
      <c r="B408" s="97" t="s">
        <v>577</v>
      </c>
      <c r="C408" s="133" t="s">
        <v>618</v>
      </c>
      <c r="D408" s="97" t="s">
        <v>664</v>
      </c>
      <c r="E408" s="4" t="s">
        <v>158</v>
      </c>
      <c r="F408" s="32" t="s">
        <v>49</v>
      </c>
      <c r="G408" s="32" t="s">
        <v>69</v>
      </c>
      <c r="H408" s="32" t="s">
        <v>668</v>
      </c>
      <c r="J408" s="28">
        <v>300</v>
      </c>
      <c r="L408" s="34" t="s">
        <v>52</v>
      </c>
      <c r="M408" s="28" t="s">
        <v>114</v>
      </c>
      <c r="N408" s="28">
        <v>0</v>
      </c>
      <c r="O408" s="28" t="s">
        <v>54</v>
      </c>
      <c r="P408" s="28" t="s">
        <v>115</v>
      </c>
      <c r="R408" s="29" t="s">
        <v>578</v>
      </c>
      <c r="S408" s="30">
        <v>30</v>
      </c>
      <c r="Z408" s="91" t="s">
        <v>483</v>
      </c>
      <c r="AA408" s="7">
        <v>12</v>
      </c>
      <c r="AB408" s="7">
        <v>0</v>
      </c>
      <c r="BS408" s="2">
        <v>406</v>
      </c>
    </row>
    <row r="409" spans="1:71" ht="14.25" customHeight="1" x14ac:dyDescent="0.2">
      <c r="A409" s="106">
        <v>407</v>
      </c>
      <c r="B409" s="97" t="s">
        <v>577</v>
      </c>
      <c r="C409" s="133" t="s">
        <v>618</v>
      </c>
      <c r="D409" s="97" t="s">
        <v>611</v>
      </c>
      <c r="E409" s="4" t="s">
        <v>158</v>
      </c>
      <c r="F409" s="32" t="s">
        <v>49</v>
      </c>
      <c r="G409" s="32" t="s">
        <v>69</v>
      </c>
      <c r="H409" s="32" t="s">
        <v>668</v>
      </c>
      <c r="J409" s="28">
        <v>600</v>
      </c>
      <c r="L409" s="34" t="s">
        <v>52</v>
      </c>
      <c r="M409" s="28" t="s">
        <v>114</v>
      </c>
      <c r="N409" s="28">
        <v>0</v>
      </c>
      <c r="O409" s="28" t="s">
        <v>54</v>
      </c>
      <c r="P409" s="28" t="s">
        <v>115</v>
      </c>
      <c r="R409" s="29" t="s">
        <v>578</v>
      </c>
      <c r="S409" s="30">
        <v>30</v>
      </c>
      <c r="Z409" s="91" t="s">
        <v>483</v>
      </c>
      <c r="AA409" s="7">
        <v>12</v>
      </c>
      <c r="AB409" s="7">
        <v>0</v>
      </c>
      <c r="BS409" s="2">
        <v>407</v>
      </c>
    </row>
    <row r="410" spans="1:71" ht="14.25" customHeight="1" x14ac:dyDescent="0.2">
      <c r="A410" s="106">
        <v>408</v>
      </c>
      <c r="B410" s="97" t="s">
        <v>257</v>
      </c>
      <c r="C410" s="133" t="s">
        <v>687</v>
      </c>
      <c r="D410" s="97" t="s">
        <v>258</v>
      </c>
      <c r="E410" s="4" t="s">
        <v>246</v>
      </c>
      <c r="F410" s="32" t="s">
        <v>49</v>
      </c>
      <c r="G410" s="32" t="s">
        <v>175</v>
      </c>
      <c r="H410" s="32" t="s">
        <v>259</v>
      </c>
      <c r="J410" s="28">
        <v>15</v>
      </c>
      <c r="L410" s="34" t="s">
        <v>202</v>
      </c>
      <c r="M410" s="28" t="s">
        <v>114</v>
      </c>
      <c r="N410" s="28">
        <v>0</v>
      </c>
      <c r="O410" s="28" t="s">
        <v>54</v>
      </c>
      <c r="P410" s="28" t="s">
        <v>203</v>
      </c>
      <c r="S410" s="30">
        <v>30</v>
      </c>
      <c r="Z410" s="90" t="s">
        <v>483</v>
      </c>
      <c r="AA410" s="7">
        <v>7</v>
      </c>
      <c r="AC410" s="6">
        <v>7.1232999999999999E-3</v>
      </c>
      <c r="AD410" s="6" t="s">
        <v>59</v>
      </c>
      <c r="AE410" s="6" t="s">
        <v>50</v>
      </c>
      <c r="AK410" s="7">
        <v>3.07</v>
      </c>
      <c r="AL410" s="7" t="s">
        <v>61</v>
      </c>
      <c r="AM410" s="7" t="s">
        <v>62</v>
      </c>
      <c r="BI410" s="6">
        <v>0.21</v>
      </c>
      <c r="BJ410" s="6" t="s">
        <v>64</v>
      </c>
      <c r="BK410" s="6" t="s">
        <v>62</v>
      </c>
      <c r="BQ410" s="7" t="s">
        <v>226</v>
      </c>
      <c r="BR410" s="79" t="s">
        <v>260</v>
      </c>
      <c r="BS410" s="2">
        <v>408</v>
      </c>
    </row>
    <row r="411" spans="1:71" ht="14.25" customHeight="1" x14ac:dyDescent="0.2">
      <c r="A411" s="106">
        <v>409</v>
      </c>
      <c r="B411" s="97" t="s">
        <v>257</v>
      </c>
      <c r="C411" s="133" t="s">
        <v>687</v>
      </c>
      <c r="D411" s="97" t="s">
        <v>261</v>
      </c>
      <c r="E411" s="4" t="s">
        <v>246</v>
      </c>
      <c r="F411" s="32" t="s">
        <v>49</v>
      </c>
      <c r="G411" s="32" t="s">
        <v>175</v>
      </c>
      <c r="H411" s="32" t="s">
        <v>262</v>
      </c>
      <c r="J411" s="28">
        <v>10</v>
      </c>
      <c r="L411" s="34" t="s">
        <v>202</v>
      </c>
      <c r="M411" s="28" t="s">
        <v>114</v>
      </c>
      <c r="N411" s="28">
        <v>0</v>
      </c>
      <c r="O411" s="28" t="s">
        <v>54</v>
      </c>
      <c r="P411" s="28" t="s">
        <v>203</v>
      </c>
      <c r="S411" s="30">
        <v>60</v>
      </c>
      <c r="Z411" s="90" t="s">
        <v>483</v>
      </c>
      <c r="AA411" s="7">
        <v>12</v>
      </c>
      <c r="AC411" s="6">
        <v>0.25833299999999998</v>
      </c>
      <c r="AD411" s="6" t="s">
        <v>59</v>
      </c>
      <c r="AE411" s="6" t="s">
        <v>50</v>
      </c>
      <c r="AK411" s="7">
        <v>4.9000000000000004</v>
      </c>
      <c r="AL411" s="7" t="s">
        <v>61</v>
      </c>
      <c r="AM411" s="7" t="s">
        <v>62</v>
      </c>
      <c r="BI411" s="6">
        <v>0.28000000000000003</v>
      </c>
      <c r="BJ411" s="6" t="s">
        <v>64</v>
      </c>
      <c r="BK411" s="6" t="s">
        <v>62</v>
      </c>
      <c r="BQ411" s="7" t="s">
        <v>226</v>
      </c>
      <c r="BR411" s="79" t="s">
        <v>260</v>
      </c>
      <c r="BS411" s="2">
        <v>409</v>
      </c>
    </row>
    <row r="412" spans="1:71" ht="14.25" customHeight="1" x14ac:dyDescent="0.2">
      <c r="A412" s="106">
        <v>410</v>
      </c>
      <c r="B412" s="97" t="s">
        <v>257</v>
      </c>
      <c r="C412" s="133" t="s">
        <v>687</v>
      </c>
      <c r="D412" s="97" t="s">
        <v>263</v>
      </c>
      <c r="E412" s="4" t="s">
        <v>246</v>
      </c>
      <c r="F412" s="32" t="s">
        <v>49</v>
      </c>
      <c r="G412" s="32" t="s">
        <v>175</v>
      </c>
      <c r="H412" s="32" t="s">
        <v>264</v>
      </c>
      <c r="J412" s="28">
        <v>15</v>
      </c>
      <c r="L412" s="34" t="s">
        <v>202</v>
      </c>
      <c r="M412" s="28" t="s">
        <v>114</v>
      </c>
      <c r="N412" s="28">
        <v>0</v>
      </c>
      <c r="O412" s="28" t="s">
        <v>54</v>
      </c>
      <c r="P412" s="28" t="s">
        <v>203</v>
      </c>
      <c r="S412" s="30">
        <v>60</v>
      </c>
      <c r="Z412" s="90" t="s">
        <v>483</v>
      </c>
      <c r="AA412" s="7">
        <v>4</v>
      </c>
      <c r="AC412" s="6">
        <v>0.35833330000000002</v>
      </c>
      <c r="AD412" s="6" t="s">
        <v>59</v>
      </c>
      <c r="AE412" s="6" t="s">
        <v>50</v>
      </c>
      <c r="AK412" s="7">
        <v>5.2</v>
      </c>
      <c r="AL412" s="7" t="s">
        <v>61</v>
      </c>
      <c r="AM412" s="7" t="s">
        <v>62</v>
      </c>
      <c r="BI412" s="6">
        <v>0.3</v>
      </c>
      <c r="BJ412" s="6" t="s">
        <v>64</v>
      </c>
      <c r="BK412" s="6" t="s">
        <v>62</v>
      </c>
      <c r="BQ412" s="7" t="s">
        <v>226</v>
      </c>
      <c r="BR412" s="79" t="s">
        <v>260</v>
      </c>
      <c r="BS412" s="2">
        <v>410</v>
      </c>
    </row>
    <row r="413" spans="1:71" ht="14.25" customHeight="1" x14ac:dyDescent="0.2">
      <c r="A413" s="106">
        <v>411</v>
      </c>
      <c r="B413" s="97" t="s">
        <v>257</v>
      </c>
      <c r="C413" s="133" t="s">
        <v>687</v>
      </c>
      <c r="D413" s="97" t="s">
        <v>265</v>
      </c>
      <c r="E413" s="4" t="s">
        <v>246</v>
      </c>
      <c r="F413" s="32" t="s">
        <v>49</v>
      </c>
      <c r="G413" s="32" t="s">
        <v>175</v>
      </c>
      <c r="H413" s="32" t="s">
        <v>266</v>
      </c>
      <c r="J413" s="28">
        <v>15</v>
      </c>
      <c r="L413" s="34" t="s">
        <v>202</v>
      </c>
      <c r="M413" s="28" t="s">
        <v>114</v>
      </c>
      <c r="N413" s="28">
        <v>0</v>
      </c>
      <c r="O413" s="28" t="s">
        <v>54</v>
      </c>
      <c r="P413" s="28" t="s">
        <v>203</v>
      </c>
      <c r="S413" s="30">
        <v>60</v>
      </c>
      <c r="Z413" s="90" t="s">
        <v>483</v>
      </c>
      <c r="AA413" s="7">
        <v>5</v>
      </c>
      <c r="AC413" s="6">
        <v>3.9166666999999999</v>
      </c>
      <c r="AD413" s="6" t="s">
        <v>59</v>
      </c>
      <c r="AE413" s="6" t="s">
        <v>50</v>
      </c>
      <c r="AK413" s="7">
        <v>15.5</v>
      </c>
      <c r="AL413" s="7" t="s">
        <v>61</v>
      </c>
      <c r="AM413" s="7" t="s">
        <v>62</v>
      </c>
      <c r="BI413" s="6">
        <v>0.65</v>
      </c>
      <c r="BJ413" s="6" t="s">
        <v>64</v>
      </c>
      <c r="BK413" s="6" t="s">
        <v>62</v>
      </c>
      <c r="BQ413" s="7" t="s">
        <v>226</v>
      </c>
      <c r="BR413" s="79" t="s">
        <v>260</v>
      </c>
      <c r="BS413" s="2">
        <v>411</v>
      </c>
    </row>
    <row r="414" spans="1:71" ht="14.25" customHeight="1" x14ac:dyDescent="0.2">
      <c r="A414" s="106">
        <v>412</v>
      </c>
      <c r="B414" s="97" t="s">
        <v>257</v>
      </c>
      <c r="C414" s="133" t="s">
        <v>687</v>
      </c>
      <c r="D414" s="97" t="s">
        <v>267</v>
      </c>
      <c r="E414" s="4" t="s">
        <v>246</v>
      </c>
      <c r="F414" s="32" t="s">
        <v>49</v>
      </c>
      <c r="G414" s="32" t="s">
        <v>175</v>
      </c>
      <c r="H414" s="32" t="s">
        <v>268</v>
      </c>
      <c r="J414" s="28">
        <v>10</v>
      </c>
      <c r="L414" s="34" t="s">
        <v>202</v>
      </c>
      <c r="M414" s="28" t="s">
        <v>114</v>
      </c>
      <c r="N414" s="28">
        <v>0</v>
      </c>
      <c r="O414" s="28" t="s">
        <v>54</v>
      </c>
      <c r="P414" s="28" t="s">
        <v>203</v>
      </c>
      <c r="S414" s="30">
        <v>60</v>
      </c>
      <c r="Z414" s="90" t="s">
        <v>483</v>
      </c>
      <c r="AA414" s="7">
        <v>7</v>
      </c>
      <c r="AC414" s="6">
        <v>5.5833332999999996</v>
      </c>
      <c r="AD414" s="6" t="s">
        <v>59</v>
      </c>
      <c r="AE414" s="6" t="s">
        <v>50</v>
      </c>
      <c r="AK414" s="7">
        <v>20</v>
      </c>
      <c r="AL414" s="7" t="s">
        <v>61</v>
      </c>
      <c r="AM414" s="7" t="s">
        <v>62</v>
      </c>
      <c r="BI414" s="6">
        <v>0.78</v>
      </c>
      <c r="BJ414" s="6" t="s">
        <v>64</v>
      </c>
      <c r="BK414" s="6" t="s">
        <v>62</v>
      </c>
      <c r="BQ414" s="7" t="s">
        <v>226</v>
      </c>
      <c r="BR414" s="79" t="s">
        <v>260</v>
      </c>
      <c r="BS414" s="2">
        <v>412</v>
      </c>
    </row>
    <row r="415" spans="1:71" ht="14.25" customHeight="1" x14ac:dyDescent="0.2">
      <c r="A415" s="106">
        <v>413</v>
      </c>
      <c r="B415" s="97" t="s">
        <v>257</v>
      </c>
      <c r="C415" s="133" t="s">
        <v>687</v>
      </c>
      <c r="D415" s="97" t="s">
        <v>269</v>
      </c>
      <c r="E415" s="4" t="s">
        <v>246</v>
      </c>
      <c r="F415" s="32" t="s">
        <v>49</v>
      </c>
      <c r="G415" s="32" t="s">
        <v>175</v>
      </c>
      <c r="H415" s="32" t="s">
        <v>270</v>
      </c>
      <c r="J415" s="28">
        <v>10</v>
      </c>
      <c r="L415" s="34" t="s">
        <v>202</v>
      </c>
      <c r="M415" s="28" t="s">
        <v>114</v>
      </c>
      <c r="N415" s="28">
        <v>0</v>
      </c>
      <c r="O415" s="28" t="s">
        <v>54</v>
      </c>
      <c r="P415" s="28" t="s">
        <v>203</v>
      </c>
      <c r="S415" s="30">
        <v>30</v>
      </c>
      <c r="Z415" s="90" t="s">
        <v>483</v>
      </c>
      <c r="AA415" s="7">
        <v>6</v>
      </c>
      <c r="AC415" s="6">
        <v>7.5833329999999997</v>
      </c>
      <c r="AD415" s="6" t="s">
        <v>59</v>
      </c>
      <c r="AE415" s="6" t="s">
        <v>50</v>
      </c>
      <c r="AK415" s="7">
        <v>26.7</v>
      </c>
      <c r="AL415" s="7" t="s">
        <v>61</v>
      </c>
      <c r="AM415" s="7" t="s">
        <v>62</v>
      </c>
      <c r="BI415" s="6">
        <v>0.96</v>
      </c>
      <c r="BJ415" s="6" t="s">
        <v>64</v>
      </c>
      <c r="BK415" s="6" t="s">
        <v>62</v>
      </c>
      <c r="BQ415" s="7" t="s">
        <v>226</v>
      </c>
      <c r="BR415" s="79" t="s">
        <v>260</v>
      </c>
      <c r="BS415" s="2">
        <v>413</v>
      </c>
    </row>
    <row r="416" spans="1:71" ht="14.25" customHeight="1" x14ac:dyDescent="0.2">
      <c r="A416" s="107">
        <v>414</v>
      </c>
      <c r="B416" s="2" t="s">
        <v>846</v>
      </c>
      <c r="C416" s="133" t="s">
        <v>845</v>
      </c>
      <c r="D416" s="2" t="s">
        <v>847</v>
      </c>
      <c r="E416" s="4" t="s">
        <v>389</v>
      </c>
      <c r="F416" s="32" t="s">
        <v>49</v>
      </c>
      <c r="G416" s="32" t="s">
        <v>69</v>
      </c>
      <c r="H416" s="32" t="s">
        <v>146</v>
      </c>
      <c r="BS416" s="2">
        <v>414</v>
      </c>
    </row>
    <row r="417" spans="1:71" ht="14.25" customHeight="1" x14ac:dyDescent="0.2">
      <c r="A417" s="107">
        <v>415</v>
      </c>
      <c r="B417" s="2" t="s">
        <v>849</v>
      </c>
      <c r="C417" s="131" t="s">
        <v>848</v>
      </c>
      <c r="D417" s="2" t="s">
        <v>850</v>
      </c>
      <c r="E417" s="4" t="s">
        <v>389</v>
      </c>
      <c r="F417" s="32" t="s">
        <v>49</v>
      </c>
      <c r="G417" s="32" t="s">
        <v>69</v>
      </c>
      <c r="H417" s="32" t="s">
        <v>120</v>
      </c>
      <c r="BS417" s="2">
        <v>415</v>
      </c>
    </row>
    <row r="418" spans="1:71" ht="14.25" customHeight="1" x14ac:dyDescent="0.2">
      <c r="A418" s="107">
        <v>416</v>
      </c>
      <c r="B418" s="2" t="s">
        <v>849</v>
      </c>
      <c r="C418" s="131" t="s">
        <v>848</v>
      </c>
      <c r="D418" s="2" t="s">
        <v>851</v>
      </c>
      <c r="E418" s="4" t="s">
        <v>389</v>
      </c>
      <c r="F418" s="32" t="s">
        <v>49</v>
      </c>
      <c r="G418" s="32" t="s">
        <v>69</v>
      </c>
      <c r="H418" s="32" t="s">
        <v>122</v>
      </c>
      <c r="BS418" s="2">
        <v>416</v>
      </c>
    </row>
    <row r="419" spans="1:71" ht="14.25" customHeight="1" x14ac:dyDescent="0.2">
      <c r="A419" s="107">
        <v>417</v>
      </c>
      <c r="B419" s="2" t="s">
        <v>849</v>
      </c>
      <c r="C419" s="131" t="s">
        <v>848</v>
      </c>
      <c r="D419" s="2" t="s">
        <v>852</v>
      </c>
      <c r="E419" s="4" t="s">
        <v>389</v>
      </c>
      <c r="F419" s="32" t="s">
        <v>49</v>
      </c>
      <c r="G419" s="32" t="s">
        <v>69</v>
      </c>
      <c r="H419" s="32" t="s">
        <v>843</v>
      </c>
      <c r="BS419" s="2">
        <v>417</v>
      </c>
    </row>
    <row r="420" spans="1:71" ht="14.25" customHeight="1" x14ac:dyDescent="0.2">
      <c r="A420" s="107">
        <v>418</v>
      </c>
      <c r="B420" s="2" t="s">
        <v>754</v>
      </c>
      <c r="C420" s="131" t="s">
        <v>757</v>
      </c>
      <c r="D420" s="2" t="s">
        <v>755</v>
      </c>
      <c r="E420" s="4" t="s">
        <v>158</v>
      </c>
      <c r="F420" s="32" t="s">
        <v>49</v>
      </c>
      <c r="G420" s="32" t="s">
        <v>69</v>
      </c>
      <c r="H420" s="32" t="s">
        <v>756</v>
      </c>
      <c r="BS420" s="2">
        <v>418</v>
      </c>
    </row>
    <row r="421" spans="1:71" ht="14.25" customHeight="1" x14ac:dyDescent="0.2">
      <c r="A421" s="107">
        <v>419</v>
      </c>
      <c r="B421" s="2" t="s">
        <v>854</v>
      </c>
      <c r="C421" s="131" t="s">
        <v>853</v>
      </c>
      <c r="D421" s="2" t="s">
        <v>855</v>
      </c>
      <c r="E421" s="4" t="s">
        <v>389</v>
      </c>
      <c r="F421" s="32" t="s">
        <v>49</v>
      </c>
      <c r="G421" s="32" t="s">
        <v>69</v>
      </c>
      <c r="H421" s="32" t="s">
        <v>146</v>
      </c>
      <c r="BS421" s="2">
        <v>419</v>
      </c>
    </row>
    <row r="422" spans="1:71" ht="14.25" customHeight="1" x14ac:dyDescent="0.2">
      <c r="A422" s="107">
        <v>420</v>
      </c>
      <c r="B422" s="2" t="s">
        <v>854</v>
      </c>
      <c r="C422" s="131" t="s">
        <v>853</v>
      </c>
      <c r="D422" s="2" t="s">
        <v>856</v>
      </c>
      <c r="E422" s="4" t="s">
        <v>389</v>
      </c>
      <c r="F422" s="32" t="s">
        <v>49</v>
      </c>
      <c r="G422" s="32" t="s">
        <v>69</v>
      </c>
      <c r="H422" s="32" t="s">
        <v>146</v>
      </c>
      <c r="BS422" s="2">
        <v>420</v>
      </c>
    </row>
    <row r="423" spans="1:71" ht="14.25" customHeight="1" x14ac:dyDescent="0.2">
      <c r="A423" s="107">
        <v>421</v>
      </c>
      <c r="B423" s="97" t="s">
        <v>564</v>
      </c>
      <c r="C423" s="133" t="s">
        <v>707</v>
      </c>
      <c r="D423" s="97" t="s">
        <v>129</v>
      </c>
      <c r="E423" s="4" t="s">
        <v>389</v>
      </c>
      <c r="F423" s="32" t="s">
        <v>49</v>
      </c>
      <c r="BS423" s="2">
        <v>421</v>
      </c>
    </row>
    <row r="424" spans="1:71" ht="14.25" customHeight="1" x14ac:dyDescent="0.2">
      <c r="A424" s="107">
        <v>422</v>
      </c>
      <c r="B424" s="97" t="s">
        <v>564</v>
      </c>
      <c r="C424" s="133" t="s">
        <v>707</v>
      </c>
      <c r="D424" s="97" t="s">
        <v>157</v>
      </c>
      <c r="E424" s="4" t="s">
        <v>389</v>
      </c>
      <c r="F424" s="32" t="s">
        <v>49</v>
      </c>
      <c r="BS424" s="2">
        <v>422</v>
      </c>
    </row>
    <row r="425" spans="1:71" ht="14.25" customHeight="1" x14ac:dyDescent="0.2">
      <c r="A425" s="107">
        <v>423</v>
      </c>
      <c r="B425" s="2" t="s">
        <v>885</v>
      </c>
      <c r="C425" s="131" t="s">
        <v>886</v>
      </c>
      <c r="D425" s="97" t="s">
        <v>129</v>
      </c>
      <c r="E425" s="4" t="s">
        <v>389</v>
      </c>
      <c r="F425" s="32" t="s">
        <v>49</v>
      </c>
      <c r="G425" s="32" t="s">
        <v>69</v>
      </c>
      <c r="H425" s="32" t="s">
        <v>51</v>
      </c>
      <c r="BS425" s="2">
        <v>423</v>
      </c>
    </row>
    <row r="426" spans="1:71" ht="14.25" customHeight="1" x14ac:dyDescent="0.2">
      <c r="A426" s="107">
        <v>424</v>
      </c>
      <c r="B426" s="2" t="s">
        <v>885</v>
      </c>
      <c r="C426" s="131" t="s">
        <v>886</v>
      </c>
      <c r="D426" s="97" t="s">
        <v>888</v>
      </c>
      <c r="E426" s="4" t="s">
        <v>389</v>
      </c>
      <c r="F426" s="32" t="s">
        <v>49</v>
      </c>
      <c r="G426" s="32" t="s">
        <v>69</v>
      </c>
      <c r="H426" s="32" t="s">
        <v>51</v>
      </c>
      <c r="BS426" s="2">
        <v>424</v>
      </c>
    </row>
    <row r="427" spans="1:71" ht="14.25" customHeight="1" x14ac:dyDescent="0.2">
      <c r="A427" s="107">
        <v>425</v>
      </c>
      <c r="B427" s="2" t="s">
        <v>885</v>
      </c>
      <c r="C427" s="131" t="s">
        <v>886</v>
      </c>
      <c r="D427" s="97" t="s">
        <v>889</v>
      </c>
      <c r="E427" s="4" t="s">
        <v>389</v>
      </c>
      <c r="F427" s="32" t="s">
        <v>49</v>
      </c>
      <c r="G427" s="32" t="s">
        <v>69</v>
      </c>
      <c r="H427" s="32" t="s">
        <v>51</v>
      </c>
      <c r="BS427" s="2">
        <v>425</v>
      </c>
    </row>
    <row r="428" spans="1:71" ht="14.25" customHeight="1" x14ac:dyDescent="0.2">
      <c r="A428" s="107">
        <v>426</v>
      </c>
      <c r="B428" s="2" t="s">
        <v>885</v>
      </c>
      <c r="C428" s="131" t="s">
        <v>886</v>
      </c>
      <c r="D428" s="97" t="s">
        <v>887</v>
      </c>
      <c r="E428" s="4" t="s">
        <v>389</v>
      </c>
      <c r="F428" s="32" t="s">
        <v>49</v>
      </c>
      <c r="G428" s="32" t="s">
        <v>69</v>
      </c>
      <c r="H428" s="32" t="s">
        <v>51</v>
      </c>
      <c r="BS428" s="2">
        <v>426</v>
      </c>
    </row>
    <row r="429" spans="1:71" ht="14.25" customHeight="1" x14ac:dyDescent="0.2">
      <c r="A429" s="107">
        <v>427</v>
      </c>
      <c r="B429" s="2" t="s">
        <v>891</v>
      </c>
      <c r="C429" s="131" t="s">
        <v>890</v>
      </c>
      <c r="D429" s="97" t="s">
        <v>129</v>
      </c>
      <c r="E429" s="4" t="s">
        <v>389</v>
      </c>
      <c r="F429" s="32" t="s">
        <v>49</v>
      </c>
      <c r="G429" s="32" t="s">
        <v>69</v>
      </c>
      <c r="H429" s="32" t="s">
        <v>51</v>
      </c>
      <c r="BS429" s="2">
        <v>427</v>
      </c>
    </row>
    <row r="430" spans="1:71" ht="14.25" customHeight="1" x14ac:dyDescent="0.2">
      <c r="A430" s="107">
        <v>428</v>
      </c>
      <c r="B430" s="2" t="s">
        <v>891</v>
      </c>
      <c r="C430" s="131" t="s">
        <v>890</v>
      </c>
      <c r="D430" s="97" t="s">
        <v>892</v>
      </c>
      <c r="E430" s="4" t="s">
        <v>389</v>
      </c>
      <c r="F430" s="32" t="s">
        <v>49</v>
      </c>
      <c r="G430" s="32" t="s">
        <v>69</v>
      </c>
      <c r="H430" s="32" t="s">
        <v>51</v>
      </c>
      <c r="BS430" s="2">
        <v>428</v>
      </c>
    </row>
    <row r="431" spans="1:71" ht="14.25" customHeight="1" x14ac:dyDescent="0.2">
      <c r="A431" s="105">
        <v>429</v>
      </c>
      <c r="B431" s="2" t="s">
        <v>945</v>
      </c>
      <c r="C431" s="131" t="s">
        <v>946</v>
      </c>
      <c r="D431" s="2" t="s">
        <v>947</v>
      </c>
      <c r="E431" s="4" t="s">
        <v>389</v>
      </c>
      <c r="F431" s="32" t="s">
        <v>172</v>
      </c>
      <c r="G431" s="32" t="s">
        <v>69</v>
      </c>
      <c r="H431" s="32" t="s">
        <v>951</v>
      </c>
      <c r="J431" s="28">
        <v>1</v>
      </c>
      <c r="L431" s="34" t="s">
        <v>52</v>
      </c>
      <c r="M431" s="28" t="s">
        <v>114</v>
      </c>
      <c r="N431" s="28">
        <v>0</v>
      </c>
      <c r="O431" s="28" t="s">
        <v>54</v>
      </c>
      <c r="P431" s="28" t="s">
        <v>115</v>
      </c>
      <c r="S431" s="30">
        <v>0</v>
      </c>
      <c r="Z431" s="91" t="s">
        <v>483</v>
      </c>
      <c r="AA431" s="7">
        <v>10</v>
      </c>
      <c r="AB431" s="7">
        <v>10</v>
      </c>
      <c r="AC431" s="6">
        <v>31</v>
      </c>
      <c r="AD431" s="6" t="s">
        <v>59</v>
      </c>
      <c r="AE431" s="6" t="s">
        <v>50</v>
      </c>
      <c r="AF431" s="6">
        <v>6</v>
      </c>
      <c r="AG431" s="6" t="s">
        <v>59</v>
      </c>
      <c r="AH431" s="6" t="s">
        <v>60</v>
      </c>
      <c r="AI431" s="6">
        <v>24</v>
      </c>
      <c r="AJ431" s="6">
        <v>44</v>
      </c>
      <c r="AK431" s="7">
        <v>73</v>
      </c>
      <c r="AL431" s="7" t="s">
        <v>61</v>
      </c>
      <c r="AM431" s="7" t="s">
        <v>50</v>
      </c>
      <c r="AN431" s="7">
        <v>17</v>
      </c>
      <c r="AO431" s="7" t="s">
        <v>61</v>
      </c>
      <c r="AP431" s="7" t="s">
        <v>60</v>
      </c>
      <c r="AQ431" s="7">
        <v>61</v>
      </c>
      <c r="AR431" s="7">
        <v>118</v>
      </c>
      <c r="BS431" s="2">
        <v>429</v>
      </c>
    </row>
    <row r="432" spans="1:71" ht="14.25" customHeight="1" x14ac:dyDescent="0.2">
      <c r="A432" s="105">
        <v>430</v>
      </c>
      <c r="B432" s="2" t="s">
        <v>945</v>
      </c>
      <c r="C432" s="131" t="s">
        <v>946</v>
      </c>
      <c r="D432" s="2" t="s">
        <v>948</v>
      </c>
      <c r="E432" s="4" t="s">
        <v>389</v>
      </c>
      <c r="F432" s="32" t="s">
        <v>172</v>
      </c>
      <c r="G432" s="32" t="s">
        <v>69</v>
      </c>
      <c r="H432" s="32" t="s">
        <v>951</v>
      </c>
      <c r="J432" s="28">
        <v>1</v>
      </c>
      <c r="L432" s="34" t="s">
        <v>52</v>
      </c>
      <c r="M432" s="28" t="s">
        <v>114</v>
      </c>
      <c r="N432" s="28">
        <v>0</v>
      </c>
      <c r="O432" s="28" t="s">
        <v>54</v>
      </c>
      <c r="P432" s="28" t="s">
        <v>115</v>
      </c>
      <c r="S432" s="30">
        <v>0</v>
      </c>
      <c r="Z432" s="91" t="s">
        <v>483</v>
      </c>
      <c r="AA432" s="7">
        <v>10</v>
      </c>
      <c r="AB432" s="7">
        <v>0</v>
      </c>
      <c r="AC432" s="6">
        <v>32</v>
      </c>
      <c r="AD432" s="6" t="s">
        <v>59</v>
      </c>
      <c r="AE432" s="6" t="s">
        <v>50</v>
      </c>
      <c r="AF432" s="6">
        <v>5</v>
      </c>
      <c r="AG432" s="6" t="s">
        <v>59</v>
      </c>
      <c r="AH432" s="6" t="s">
        <v>60</v>
      </c>
      <c r="AI432" s="6">
        <v>26</v>
      </c>
      <c r="AJ432" s="6">
        <v>42</v>
      </c>
      <c r="AK432" s="7">
        <v>84</v>
      </c>
      <c r="AL432" s="7" t="s">
        <v>61</v>
      </c>
      <c r="AM432" s="7" t="s">
        <v>50</v>
      </c>
      <c r="AN432" s="7">
        <v>9</v>
      </c>
      <c r="AO432" s="7" t="s">
        <v>61</v>
      </c>
      <c r="AP432" s="7" t="s">
        <v>60</v>
      </c>
      <c r="AQ432" s="7">
        <v>75</v>
      </c>
      <c r="AR432" s="7">
        <v>100</v>
      </c>
      <c r="BS432" s="2">
        <v>430</v>
      </c>
    </row>
    <row r="433" spans="1:71" ht="14.25" customHeight="1" x14ac:dyDescent="0.2">
      <c r="A433" s="105">
        <v>431</v>
      </c>
      <c r="B433" s="2" t="s">
        <v>945</v>
      </c>
      <c r="C433" s="131" t="s">
        <v>946</v>
      </c>
      <c r="D433" s="2" t="s">
        <v>949</v>
      </c>
      <c r="E433" s="4" t="s">
        <v>389</v>
      </c>
      <c r="F433" s="32" t="s">
        <v>172</v>
      </c>
      <c r="G433" s="32" t="s">
        <v>69</v>
      </c>
      <c r="H433" s="32" t="s">
        <v>951</v>
      </c>
      <c r="J433" s="28">
        <v>2</v>
      </c>
      <c r="L433" s="34" t="s">
        <v>52</v>
      </c>
      <c r="M433" s="28" t="s">
        <v>53</v>
      </c>
      <c r="N433" s="28">
        <v>0</v>
      </c>
      <c r="O433" s="28" t="s">
        <v>54</v>
      </c>
      <c r="P433" s="28" t="s">
        <v>115</v>
      </c>
      <c r="U433" s="29" t="s">
        <v>952</v>
      </c>
      <c r="V433" s="31" t="s">
        <v>57</v>
      </c>
      <c r="W433" s="72">
        <v>12</v>
      </c>
      <c r="Z433" s="91" t="s">
        <v>483</v>
      </c>
      <c r="AA433" s="7">
        <v>10</v>
      </c>
      <c r="AB433" s="7">
        <v>10</v>
      </c>
      <c r="AC433" s="6">
        <v>31</v>
      </c>
      <c r="AD433" s="6" t="s">
        <v>59</v>
      </c>
      <c r="AE433" s="6" t="s">
        <v>50</v>
      </c>
      <c r="AF433" s="6">
        <v>6</v>
      </c>
      <c r="AG433" s="6" t="s">
        <v>59</v>
      </c>
      <c r="AH433" s="6" t="s">
        <v>60</v>
      </c>
      <c r="AI433" s="6">
        <v>24</v>
      </c>
      <c r="AJ433" s="6">
        <v>44</v>
      </c>
      <c r="AK433" s="7">
        <v>73</v>
      </c>
      <c r="AL433" s="7" t="s">
        <v>61</v>
      </c>
      <c r="AM433" s="7" t="s">
        <v>50</v>
      </c>
      <c r="AN433" s="7">
        <v>17</v>
      </c>
      <c r="AO433" s="7" t="s">
        <v>61</v>
      </c>
      <c r="AP433" s="7" t="s">
        <v>60</v>
      </c>
      <c r="AQ433" s="7">
        <v>61</v>
      </c>
      <c r="AR433" s="7">
        <v>118</v>
      </c>
      <c r="BS433" s="2">
        <v>431</v>
      </c>
    </row>
    <row r="434" spans="1:71" ht="14.25" customHeight="1" x14ac:dyDescent="0.2">
      <c r="A434" s="105">
        <v>432</v>
      </c>
      <c r="B434" s="2" t="s">
        <v>945</v>
      </c>
      <c r="C434" s="131" t="s">
        <v>946</v>
      </c>
      <c r="D434" s="2" t="s">
        <v>950</v>
      </c>
      <c r="E434" s="4" t="s">
        <v>389</v>
      </c>
      <c r="F434" s="32" t="s">
        <v>172</v>
      </c>
      <c r="G434" s="32" t="s">
        <v>69</v>
      </c>
      <c r="H434" s="32" t="s">
        <v>951</v>
      </c>
      <c r="J434" s="28">
        <v>2</v>
      </c>
      <c r="L434" s="34" t="s">
        <v>52</v>
      </c>
      <c r="M434" s="28" t="s">
        <v>53</v>
      </c>
      <c r="N434" s="28">
        <v>0</v>
      </c>
      <c r="O434" s="28" t="s">
        <v>54</v>
      </c>
      <c r="P434" s="28" t="s">
        <v>115</v>
      </c>
      <c r="U434" s="29" t="s">
        <v>952</v>
      </c>
      <c r="V434" s="31" t="s">
        <v>57</v>
      </c>
      <c r="W434" s="72">
        <v>12</v>
      </c>
      <c r="Z434" s="91" t="s">
        <v>483</v>
      </c>
      <c r="AA434" s="7">
        <v>10</v>
      </c>
      <c r="AB434" s="7">
        <v>0</v>
      </c>
      <c r="AC434" s="6">
        <v>32</v>
      </c>
      <c r="AD434" s="6" t="s">
        <v>59</v>
      </c>
      <c r="AE434" s="6" t="s">
        <v>50</v>
      </c>
      <c r="AF434" s="6">
        <v>5</v>
      </c>
      <c r="AG434" s="6" t="s">
        <v>59</v>
      </c>
      <c r="AH434" s="6" t="s">
        <v>60</v>
      </c>
      <c r="AI434" s="6">
        <v>26</v>
      </c>
      <c r="AJ434" s="6">
        <v>42</v>
      </c>
      <c r="AK434" s="7">
        <v>84</v>
      </c>
      <c r="AL434" s="7" t="s">
        <v>61</v>
      </c>
      <c r="AM434" s="7" t="s">
        <v>50</v>
      </c>
      <c r="AN434" s="7">
        <v>9</v>
      </c>
      <c r="AO434" s="7" t="s">
        <v>61</v>
      </c>
      <c r="AP434" s="7" t="s">
        <v>60</v>
      </c>
      <c r="AQ434" s="7">
        <v>75</v>
      </c>
      <c r="AR434" s="7">
        <v>100</v>
      </c>
      <c r="BS434" s="2">
        <v>432</v>
      </c>
    </row>
    <row r="435" spans="1:71" ht="14.25" customHeight="1" x14ac:dyDescent="0.2">
      <c r="A435" s="106">
        <v>433</v>
      </c>
      <c r="B435" s="97" t="s">
        <v>199</v>
      </c>
      <c r="C435" s="133" t="s">
        <v>682</v>
      </c>
      <c r="D435" s="97" t="s">
        <v>200</v>
      </c>
      <c r="E435" s="4" t="s">
        <v>201</v>
      </c>
      <c r="F435" s="32" t="s">
        <v>49</v>
      </c>
      <c r="G435" s="32" t="s">
        <v>69</v>
      </c>
      <c r="H435" s="32" t="s">
        <v>173</v>
      </c>
      <c r="J435" s="28">
        <v>7.44</v>
      </c>
      <c r="L435" s="34" t="s">
        <v>202</v>
      </c>
      <c r="M435" s="28" t="s">
        <v>114</v>
      </c>
      <c r="N435" s="28">
        <v>0</v>
      </c>
      <c r="O435" s="28" t="s">
        <v>54</v>
      </c>
      <c r="P435" s="28" t="s">
        <v>203</v>
      </c>
      <c r="S435" s="30">
        <v>30</v>
      </c>
      <c r="Z435" s="90" t="s">
        <v>483</v>
      </c>
      <c r="AA435" s="7">
        <v>155</v>
      </c>
      <c r="AB435" s="7">
        <v>65</v>
      </c>
      <c r="AC435" s="6">
        <v>450</v>
      </c>
      <c r="AD435" s="6" t="s">
        <v>204</v>
      </c>
      <c r="AE435" s="6" t="s">
        <v>205</v>
      </c>
      <c r="AF435" s="6">
        <v>185</v>
      </c>
      <c r="AG435" s="6" t="s">
        <v>206</v>
      </c>
      <c r="AH435" s="6" t="s">
        <v>207</v>
      </c>
      <c r="AI435" s="6">
        <v>1</v>
      </c>
      <c r="AJ435" s="6">
        <v>3650</v>
      </c>
      <c r="AK435" s="7">
        <v>4.83</v>
      </c>
      <c r="AQ435" s="7">
        <v>1.35</v>
      </c>
      <c r="AR435" s="7">
        <v>33</v>
      </c>
      <c r="BQ435" s="7" t="s">
        <v>208</v>
      </c>
      <c r="BR435" s="6" t="s">
        <v>209</v>
      </c>
      <c r="BS435" s="2">
        <v>433</v>
      </c>
    </row>
    <row r="436" spans="1:71" ht="14.25" customHeight="1" x14ac:dyDescent="0.2">
      <c r="A436" s="106">
        <v>434</v>
      </c>
      <c r="B436" s="97" t="s">
        <v>199</v>
      </c>
      <c r="C436" s="133" t="s">
        <v>682</v>
      </c>
      <c r="D436" s="97" t="s">
        <v>210</v>
      </c>
      <c r="E436" s="4" t="s">
        <v>201</v>
      </c>
      <c r="F436" s="32" t="s">
        <v>49</v>
      </c>
      <c r="G436" s="32" t="s">
        <v>175</v>
      </c>
      <c r="H436" s="32" t="s">
        <v>173</v>
      </c>
      <c r="J436" s="28">
        <v>7.44</v>
      </c>
      <c r="L436" s="34" t="s">
        <v>202</v>
      </c>
      <c r="M436" s="28" t="s">
        <v>114</v>
      </c>
      <c r="N436" s="28">
        <v>0</v>
      </c>
      <c r="O436" s="28" t="s">
        <v>54</v>
      </c>
      <c r="P436" s="28" t="s">
        <v>203</v>
      </c>
      <c r="S436" s="30">
        <v>30</v>
      </c>
      <c r="Z436" s="90" t="s">
        <v>483</v>
      </c>
      <c r="AA436" s="7">
        <v>1</v>
      </c>
      <c r="AC436" s="6">
        <v>0</v>
      </c>
      <c r="AD436" s="6" t="s">
        <v>109</v>
      </c>
      <c r="AE436" s="6" t="s">
        <v>176</v>
      </c>
      <c r="BQ436" s="7" t="s">
        <v>208</v>
      </c>
      <c r="BR436" s="6" t="s">
        <v>211</v>
      </c>
      <c r="BS436" s="2">
        <v>434</v>
      </c>
    </row>
    <row r="437" spans="1:71" ht="14.25" customHeight="1" x14ac:dyDescent="0.2">
      <c r="A437" s="106">
        <v>435</v>
      </c>
      <c r="B437" s="97" t="s">
        <v>199</v>
      </c>
      <c r="C437" s="133" t="s">
        <v>682</v>
      </c>
      <c r="D437" s="97" t="s">
        <v>212</v>
      </c>
      <c r="E437" s="4" t="s">
        <v>201</v>
      </c>
      <c r="F437" s="32" t="s">
        <v>49</v>
      </c>
      <c r="G437" s="32" t="s">
        <v>175</v>
      </c>
      <c r="H437" s="32" t="s">
        <v>173</v>
      </c>
      <c r="J437" s="28">
        <v>7.44</v>
      </c>
      <c r="L437" s="34" t="s">
        <v>202</v>
      </c>
      <c r="M437" s="28" t="s">
        <v>114</v>
      </c>
      <c r="N437" s="28">
        <v>0</v>
      </c>
      <c r="O437" s="28" t="s">
        <v>54</v>
      </c>
      <c r="P437" s="28" t="s">
        <v>203</v>
      </c>
      <c r="S437" s="30">
        <v>30</v>
      </c>
      <c r="Z437" s="90" t="s">
        <v>483</v>
      </c>
      <c r="AA437" s="7">
        <v>1</v>
      </c>
      <c r="AC437" s="6">
        <v>0.27</v>
      </c>
      <c r="AD437" s="6" t="s">
        <v>109</v>
      </c>
      <c r="AE437" s="6" t="s">
        <v>176</v>
      </c>
      <c r="BQ437" s="7" t="s">
        <v>208</v>
      </c>
      <c r="BR437" s="6" t="s">
        <v>211</v>
      </c>
      <c r="BS437" s="2">
        <v>435</v>
      </c>
    </row>
    <row r="438" spans="1:71" ht="14.25" customHeight="1" x14ac:dyDescent="0.2">
      <c r="A438" s="106">
        <v>436</v>
      </c>
      <c r="B438" s="97" t="s">
        <v>199</v>
      </c>
      <c r="C438" s="133" t="s">
        <v>682</v>
      </c>
      <c r="D438" s="97" t="s">
        <v>213</v>
      </c>
      <c r="E438" s="4" t="s">
        <v>201</v>
      </c>
      <c r="F438" s="32" t="s">
        <v>49</v>
      </c>
      <c r="G438" s="32" t="s">
        <v>175</v>
      </c>
      <c r="H438" s="32" t="s">
        <v>173</v>
      </c>
      <c r="J438" s="28">
        <v>7.44</v>
      </c>
      <c r="L438" s="34" t="s">
        <v>202</v>
      </c>
      <c r="M438" s="28" t="s">
        <v>114</v>
      </c>
      <c r="N438" s="28">
        <v>0</v>
      </c>
      <c r="O438" s="28" t="s">
        <v>54</v>
      </c>
      <c r="P438" s="28" t="s">
        <v>203</v>
      </c>
      <c r="S438" s="30">
        <v>30</v>
      </c>
      <c r="Z438" s="90" t="s">
        <v>483</v>
      </c>
      <c r="AA438" s="7">
        <v>1</v>
      </c>
      <c r="AC438" s="6">
        <v>0.5</v>
      </c>
      <c r="AD438" s="6" t="s">
        <v>109</v>
      </c>
      <c r="AE438" s="6" t="s">
        <v>176</v>
      </c>
      <c r="BQ438" s="7" t="s">
        <v>208</v>
      </c>
      <c r="BR438" s="6" t="s">
        <v>211</v>
      </c>
      <c r="BS438" s="2">
        <v>436</v>
      </c>
    </row>
    <row r="439" spans="1:71" ht="14.25" customHeight="1" x14ac:dyDescent="0.2">
      <c r="A439" s="106">
        <v>437</v>
      </c>
      <c r="B439" s="97" t="s">
        <v>199</v>
      </c>
      <c r="C439" s="133" t="s">
        <v>682</v>
      </c>
      <c r="D439" s="97" t="s">
        <v>214</v>
      </c>
      <c r="E439" s="4" t="s">
        <v>201</v>
      </c>
      <c r="F439" s="32" t="s">
        <v>49</v>
      </c>
      <c r="G439" s="32" t="s">
        <v>175</v>
      </c>
      <c r="H439" s="32" t="s">
        <v>173</v>
      </c>
      <c r="J439" s="28">
        <v>7.44</v>
      </c>
      <c r="L439" s="34" t="s">
        <v>202</v>
      </c>
      <c r="M439" s="28" t="s">
        <v>114</v>
      </c>
      <c r="N439" s="28">
        <v>0</v>
      </c>
      <c r="O439" s="28" t="s">
        <v>54</v>
      </c>
      <c r="P439" s="28" t="s">
        <v>203</v>
      </c>
      <c r="S439" s="30">
        <v>30</v>
      </c>
      <c r="Z439" s="90" t="s">
        <v>483</v>
      </c>
      <c r="AA439" s="7">
        <v>1</v>
      </c>
      <c r="AC439" s="6">
        <v>0.86</v>
      </c>
      <c r="AD439" s="6" t="s">
        <v>109</v>
      </c>
      <c r="AE439" s="6" t="s">
        <v>176</v>
      </c>
      <c r="BQ439" s="7" t="s">
        <v>208</v>
      </c>
      <c r="BR439" s="6" t="s">
        <v>211</v>
      </c>
      <c r="BS439" s="2">
        <v>437</v>
      </c>
    </row>
    <row r="440" spans="1:71" ht="14.25" customHeight="1" x14ac:dyDescent="0.2">
      <c r="A440" s="106">
        <v>438</v>
      </c>
      <c r="B440" s="97" t="s">
        <v>199</v>
      </c>
      <c r="C440" s="133" t="s">
        <v>682</v>
      </c>
      <c r="D440" s="97" t="s">
        <v>215</v>
      </c>
      <c r="E440" s="4" t="s">
        <v>201</v>
      </c>
      <c r="F440" s="32" t="s">
        <v>49</v>
      </c>
      <c r="G440" s="32" t="s">
        <v>175</v>
      </c>
      <c r="H440" s="32" t="s">
        <v>173</v>
      </c>
      <c r="J440" s="28">
        <v>7.44</v>
      </c>
      <c r="L440" s="34" t="s">
        <v>202</v>
      </c>
      <c r="M440" s="28" t="s">
        <v>114</v>
      </c>
      <c r="N440" s="28">
        <v>0</v>
      </c>
      <c r="O440" s="28" t="s">
        <v>54</v>
      </c>
      <c r="P440" s="28" t="s">
        <v>203</v>
      </c>
      <c r="S440" s="30">
        <v>30</v>
      </c>
      <c r="Z440" s="90" t="s">
        <v>483</v>
      </c>
      <c r="AA440" s="7">
        <v>1</v>
      </c>
      <c r="AC440" s="6">
        <v>0.95</v>
      </c>
      <c r="AD440" s="6" t="s">
        <v>109</v>
      </c>
      <c r="AE440" s="6" t="s">
        <v>176</v>
      </c>
      <c r="BQ440" s="7" t="s">
        <v>208</v>
      </c>
      <c r="BR440" s="6" t="s">
        <v>211</v>
      </c>
      <c r="BS440" s="2">
        <v>438</v>
      </c>
    </row>
    <row r="441" spans="1:71" ht="14.25" customHeight="1" x14ac:dyDescent="0.2">
      <c r="A441" s="106">
        <v>439</v>
      </c>
      <c r="B441" s="97" t="s">
        <v>199</v>
      </c>
      <c r="C441" s="133" t="s">
        <v>682</v>
      </c>
      <c r="D441" s="97" t="s">
        <v>216</v>
      </c>
      <c r="E441" s="4" t="s">
        <v>201</v>
      </c>
      <c r="F441" s="32" t="s">
        <v>49</v>
      </c>
      <c r="G441" s="32" t="s">
        <v>175</v>
      </c>
      <c r="H441" s="32" t="s">
        <v>173</v>
      </c>
      <c r="J441" s="28">
        <v>7.44</v>
      </c>
      <c r="L441" s="34" t="s">
        <v>202</v>
      </c>
      <c r="M441" s="28" t="s">
        <v>114</v>
      </c>
      <c r="N441" s="28">
        <v>0</v>
      </c>
      <c r="O441" s="28" t="s">
        <v>54</v>
      </c>
      <c r="P441" s="28" t="s">
        <v>203</v>
      </c>
      <c r="S441" s="30">
        <v>30</v>
      </c>
      <c r="Z441" s="90" t="s">
        <v>483</v>
      </c>
      <c r="AA441" s="7">
        <v>1</v>
      </c>
      <c r="AC441" s="6">
        <v>1.31</v>
      </c>
      <c r="AD441" s="6" t="s">
        <v>109</v>
      </c>
      <c r="AE441" s="6" t="s">
        <v>176</v>
      </c>
      <c r="BQ441" s="7" t="s">
        <v>208</v>
      </c>
      <c r="BR441" s="6" t="s">
        <v>211</v>
      </c>
      <c r="BS441" s="2">
        <v>439</v>
      </c>
    </row>
    <row r="442" spans="1:71" ht="14.25" customHeight="1" x14ac:dyDescent="0.2">
      <c r="A442" s="106">
        <v>440</v>
      </c>
      <c r="B442" s="97" t="s">
        <v>199</v>
      </c>
      <c r="C442" s="133" t="s">
        <v>682</v>
      </c>
      <c r="D442" s="97" t="s">
        <v>217</v>
      </c>
      <c r="E442" s="4" t="s">
        <v>201</v>
      </c>
      <c r="F442" s="32" t="s">
        <v>49</v>
      </c>
      <c r="G442" s="32" t="s">
        <v>175</v>
      </c>
      <c r="H442" s="32" t="s">
        <v>173</v>
      </c>
      <c r="J442" s="28">
        <v>7.44</v>
      </c>
      <c r="L442" s="34" t="s">
        <v>202</v>
      </c>
      <c r="M442" s="28" t="s">
        <v>114</v>
      </c>
      <c r="N442" s="28">
        <v>0</v>
      </c>
      <c r="O442" s="28" t="s">
        <v>54</v>
      </c>
      <c r="P442" s="28" t="s">
        <v>203</v>
      </c>
      <c r="S442" s="30">
        <v>30</v>
      </c>
      <c r="Z442" s="90" t="s">
        <v>483</v>
      </c>
      <c r="AA442" s="7">
        <v>1</v>
      </c>
      <c r="AC442" s="6">
        <v>6.07</v>
      </c>
      <c r="AD442" s="6" t="s">
        <v>109</v>
      </c>
      <c r="AE442" s="6" t="s">
        <v>176</v>
      </c>
      <c r="BQ442" s="7" t="s">
        <v>208</v>
      </c>
      <c r="BR442" s="6" t="s">
        <v>211</v>
      </c>
      <c r="BS442" s="2">
        <v>440</v>
      </c>
    </row>
    <row r="443" spans="1:71" ht="14.25" customHeight="1" x14ac:dyDescent="0.2">
      <c r="A443" s="106">
        <v>441</v>
      </c>
      <c r="B443" s="97" t="s">
        <v>199</v>
      </c>
      <c r="C443" s="133" t="s">
        <v>682</v>
      </c>
      <c r="D443" s="97" t="s">
        <v>218</v>
      </c>
      <c r="E443" s="4" t="s">
        <v>201</v>
      </c>
      <c r="F443" s="32" t="s">
        <v>49</v>
      </c>
      <c r="G443" s="32" t="s">
        <v>175</v>
      </c>
      <c r="H443" s="32" t="s">
        <v>173</v>
      </c>
      <c r="J443" s="28">
        <v>7.44</v>
      </c>
      <c r="L443" s="34" t="s">
        <v>202</v>
      </c>
      <c r="M443" s="28" t="s">
        <v>114</v>
      </c>
      <c r="N443" s="28">
        <v>0</v>
      </c>
      <c r="O443" s="28" t="s">
        <v>54</v>
      </c>
      <c r="P443" s="28" t="s">
        <v>203</v>
      </c>
      <c r="S443" s="30">
        <v>30</v>
      </c>
      <c r="Z443" s="90" t="s">
        <v>483</v>
      </c>
      <c r="AA443" s="7">
        <v>1</v>
      </c>
      <c r="AC443" s="6">
        <v>9.01</v>
      </c>
      <c r="AD443" s="6" t="s">
        <v>109</v>
      </c>
      <c r="AE443" s="6" t="s">
        <v>176</v>
      </c>
      <c r="BQ443" s="7" t="s">
        <v>208</v>
      </c>
      <c r="BR443" s="6" t="s">
        <v>211</v>
      </c>
      <c r="BS443" s="2">
        <v>441</v>
      </c>
    </row>
    <row r="444" spans="1:71" ht="14.25" customHeight="1" x14ac:dyDescent="0.2">
      <c r="A444" s="106">
        <v>442</v>
      </c>
      <c r="B444" s="97" t="s">
        <v>199</v>
      </c>
      <c r="C444" s="133" t="s">
        <v>682</v>
      </c>
      <c r="D444" s="97" t="s">
        <v>219</v>
      </c>
      <c r="E444" s="4" t="s">
        <v>201</v>
      </c>
      <c r="F444" s="32" t="s">
        <v>49</v>
      </c>
      <c r="G444" s="32" t="s">
        <v>175</v>
      </c>
      <c r="H444" s="32" t="s">
        <v>173</v>
      </c>
      <c r="J444" s="28">
        <v>7.44</v>
      </c>
      <c r="L444" s="34" t="s">
        <v>202</v>
      </c>
      <c r="M444" s="28" t="s">
        <v>114</v>
      </c>
      <c r="N444" s="28">
        <v>0</v>
      </c>
      <c r="O444" s="28" t="s">
        <v>54</v>
      </c>
      <c r="P444" s="28" t="s">
        <v>203</v>
      </c>
      <c r="S444" s="30">
        <v>30</v>
      </c>
      <c r="Z444" s="90" t="s">
        <v>483</v>
      </c>
      <c r="AA444" s="7">
        <v>1</v>
      </c>
      <c r="AC444" s="6">
        <v>24.31</v>
      </c>
      <c r="AD444" s="6" t="s">
        <v>109</v>
      </c>
      <c r="AE444" s="6" t="s">
        <v>176</v>
      </c>
      <c r="BQ444" s="7" t="s">
        <v>208</v>
      </c>
      <c r="BR444" s="6" t="s">
        <v>211</v>
      </c>
      <c r="BS444" s="2">
        <v>442</v>
      </c>
    </row>
    <row r="445" spans="1:71" ht="14.25" customHeight="1" x14ac:dyDescent="0.2">
      <c r="A445" s="106">
        <v>443</v>
      </c>
      <c r="B445" s="97" t="s">
        <v>199</v>
      </c>
      <c r="C445" s="133" t="s">
        <v>682</v>
      </c>
      <c r="D445" s="97" t="s">
        <v>217</v>
      </c>
      <c r="E445" s="4" t="s">
        <v>201</v>
      </c>
      <c r="F445" s="32" t="s">
        <v>49</v>
      </c>
      <c r="G445" s="32" t="s">
        <v>175</v>
      </c>
      <c r="H445" s="32" t="s">
        <v>173</v>
      </c>
      <c r="J445" s="28">
        <v>7.44</v>
      </c>
      <c r="L445" s="34" t="s">
        <v>202</v>
      </c>
      <c r="M445" s="28" t="s">
        <v>114</v>
      </c>
      <c r="N445" s="28">
        <v>0</v>
      </c>
      <c r="O445" s="28" t="s">
        <v>54</v>
      </c>
      <c r="P445" s="28" t="s">
        <v>203</v>
      </c>
      <c r="S445" s="30">
        <v>30</v>
      </c>
      <c r="Z445" s="90" t="s">
        <v>483</v>
      </c>
      <c r="AA445" s="7">
        <v>1</v>
      </c>
      <c r="AC445" s="6" t="s">
        <v>220</v>
      </c>
      <c r="AD445" s="6" t="s">
        <v>109</v>
      </c>
      <c r="AE445" s="6" t="s">
        <v>176</v>
      </c>
      <c r="BQ445" s="7" t="s">
        <v>208</v>
      </c>
      <c r="BR445" s="6" t="s">
        <v>211</v>
      </c>
      <c r="BS445" s="2">
        <v>443</v>
      </c>
    </row>
    <row r="446" spans="1:71" ht="14.25" customHeight="1" x14ac:dyDescent="0.2">
      <c r="A446" s="106">
        <v>444</v>
      </c>
      <c r="B446" s="97" t="s">
        <v>199</v>
      </c>
      <c r="C446" s="133" t="s">
        <v>682</v>
      </c>
      <c r="D446" s="97" t="s">
        <v>218</v>
      </c>
      <c r="E446" s="4" t="s">
        <v>201</v>
      </c>
      <c r="F446" s="32" t="s">
        <v>49</v>
      </c>
      <c r="G446" s="32" t="s">
        <v>175</v>
      </c>
      <c r="H446" s="32" t="s">
        <v>173</v>
      </c>
      <c r="J446" s="28">
        <v>7.44</v>
      </c>
      <c r="L446" s="34" t="s">
        <v>202</v>
      </c>
      <c r="M446" s="28" t="s">
        <v>114</v>
      </c>
      <c r="N446" s="28">
        <v>0</v>
      </c>
      <c r="O446" s="28" t="s">
        <v>54</v>
      </c>
      <c r="P446" s="28" t="s">
        <v>203</v>
      </c>
      <c r="S446" s="30">
        <v>30</v>
      </c>
      <c r="Z446" s="90" t="s">
        <v>483</v>
      </c>
      <c r="AA446" s="7">
        <v>1</v>
      </c>
      <c r="AC446" s="6">
        <v>73.02</v>
      </c>
      <c r="AD446" s="6" t="s">
        <v>109</v>
      </c>
      <c r="AE446" s="6" t="s">
        <v>176</v>
      </c>
      <c r="BQ446" s="7" t="s">
        <v>208</v>
      </c>
      <c r="BR446" s="6" t="s">
        <v>211</v>
      </c>
      <c r="BS446" s="2">
        <v>444</v>
      </c>
    </row>
    <row r="447" spans="1:71" ht="14.25" customHeight="1" x14ac:dyDescent="0.2">
      <c r="A447" s="106">
        <v>445</v>
      </c>
      <c r="B447" s="97" t="s">
        <v>199</v>
      </c>
      <c r="C447" s="133" t="s">
        <v>682</v>
      </c>
      <c r="D447" s="97" t="s">
        <v>219</v>
      </c>
      <c r="E447" s="4" t="s">
        <v>201</v>
      </c>
      <c r="F447" s="32" t="s">
        <v>49</v>
      </c>
      <c r="G447" s="32" t="s">
        <v>175</v>
      </c>
      <c r="H447" s="32" t="s">
        <v>173</v>
      </c>
      <c r="J447" s="28">
        <v>7.44</v>
      </c>
      <c r="L447" s="34" t="s">
        <v>202</v>
      </c>
      <c r="M447" s="28" t="s">
        <v>114</v>
      </c>
      <c r="N447" s="28">
        <v>0</v>
      </c>
      <c r="O447" s="28" t="s">
        <v>54</v>
      </c>
      <c r="P447" s="28" t="s">
        <v>203</v>
      </c>
      <c r="S447" s="30">
        <v>30</v>
      </c>
      <c r="Z447" s="90" t="s">
        <v>483</v>
      </c>
      <c r="AA447" s="7">
        <v>1</v>
      </c>
      <c r="AC447" s="6">
        <v>85.08</v>
      </c>
      <c r="AD447" s="6" t="s">
        <v>109</v>
      </c>
      <c r="AE447" s="6" t="s">
        <v>176</v>
      </c>
      <c r="BQ447" s="7" t="s">
        <v>208</v>
      </c>
      <c r="BR447" s="6" t="s">
        <v>211</v>
      </c>
      <c r="BS447" s="2">
        <v>445</v>
      </c>
    </row>
    <row r="448" spans="1:71" ht="14.25" customHeight="1" x14ac:dyDescent="0.2">
      <c r="A448" s="106">
        <v>446</v>
      </c>
      <c r="B448" s="97" t="s">
        <v>221</v>
      </c>
      <c r="C448" s="133" t="s">
        <v>683</v>
      </c>
      <c r="D448" s="97" t="s">
        <v>200</v>
      </c>
      <c r="E448" s="4" t="s">
        <v>201</v>
      </c>
      <c r="F448" s="32" t="s">
        <v>49</v>
      </c>
      <c r="G448" s="32" t="s">
        <v>69</v>
      </c>
      <c r="H448" s="32" t="s">
        <v>222</v>
      </c>
      <c r="J448" s="28">
        <v>420</v>
      </c>
      <c r="L448" s="34" t="s">
        <v>223</v>
      </c>
      <c r="M448" s="28" t="s">
        <v>114</v>
      </c>
      <c r="N448" s="28">
        <v>0</v>
      </c>
      <c r="O448" s="28" t="s">
        <v>54</v>
      </c>
      <c r="P448" s="28" t="s">
        <v>203</v>
      </c>
      <c r="R448" s="29" t="s">
        <v>224</v>
      </c>
      <c r="S448" s="30">
        <v>5</v>
      </c>
      <c r="Z448" s="90" t="s">
        <v>483</v>
      </c>
      <c r="AA448" s="7">
        <v>20</v>
      </c>
      <c r="AB448" s="7">
        <v>9</v>
      </c>
      <c r="AC448" s="6">
        <v>10.3</v>
      </c>
      <c r="AD448" s="6" t="s">
        <v>59</v>
      </c>
      <c r="AE448" s="6" t="s">
        <v>50</v>
      </c>
      <c r="AF448" s="6">
        <v>3.7290000000000001</v>
      </c>
      <c r="AG448" s="6" t="s">
        <v>59</v>
      </c>
      <c r="AH448" s="6" t="s">
        <v>60</v>
      </c>
      <c r="AI448" s="6">
        <v>4</v>
      </c>
      <c r="AJ448" s="6">
        <v>16</v>
      </c>
      <c r="AK448" s="7">
        <v>32.54</v>
      </c>
      <c r="AL448" s="7" t="s">
        <v>61</v>
      </c>
      <c r="AM448" s="7" t="s">
        <v>62</v>
      </c>
      <c r="AN448" s="7">
        <v>17.215</v>
      </c>
      <c r="AO448" s="7" t="s">
        <v>61</v>
      </c>
      <c r="AP448" s="7" t="s">
        <v>60</v>
      </c>
      <c r="AQ448" s="7">
        <v>14</v>
      </c>
      <c r="AR448" s="7">
        <v>77</v>
      </c>
      <c r="BA448" s="7" t="s">
        <v>225</v>
      </c>
      <c r="BI448" s="6" t="s">
        <v>225</v>
      </c>
      <c r="BQ448" s="7" t="s">
        <v>226</v>
      </c>
      <c r="BR448" s="6" t="s">
        <v>227</v>
      </c>
      <c r="BS448" s="2">
        <v>446</v>
      </c>
    </row>
    <row r="449" spans="1:71" ht="14.25" customHeight="1" x14ac:dyDescent="0.2">
      <c r="A449" s="106">
        <v>447</v>
      </c>
      <c r="B449" s="97" t="s">
        <v>228</v>
      </c>
      <c r="C449" s="133" t="s">
        <v>683</v>
      </c>
      <c r="D449" s="97" t="s">
        <v>210</v>
      </c>
      <c r="E449" s="4" t="s">
        <v>201</v>
      </c>
      <c r="F449" s="32" t="s">
        <v>49</v>
      </c>
      <c r="G449" s="32" t="s">
        <v>175</v>
      </c>
      <c r="H449" s="32" t="s">
        <v>222</v>
      </c>
      <c r="J449" s="28">
        <v>11</v>
      </c>
      <c r="L449" s="34" t="s">
        <v>202</v>
      </c>
      <c r="M449" s="28" t="s">
        <v>114</v>
      </c>
      <c r="N449" s="28">
        <v>0</v>
      </c>
      <c r="O449" s="28" t="s">
        <v>54</v>
      </c>
      <c r="P449" s="28" t="s">
        <v>203</v>
      </c>
      <c r="R449" s="29" t="s">
        <v>224</v>
      </c>
      <c r="S449" s="30">
        <v>5</v>
      </c>
      <c r="Z449" s="90" t="s">
        <v>483</v>
      </c>
      <c r="AA449" s="7">
        <v>1</v>
      </c>
      <c r="AB449" s="7">
        <v>0</v>
      </c>
      <c r="AC449" s="6">
        <v>15</v>
      </c>
      <c r="AD449" s="6" t="s">
        <v>59</v>
      </c>
      <c r="AE449" s="6" t="s">
        <v>176</v>
      </c>
      <c r="AK449" s="7">
        <v>77</v>
      </c>
      <c r="AL449" s="7" t="s">
        <v>61</v>
      </c>
      <c r="BQ449" s="7" t="s">
        <v>226</v>
      </c>
      <c r="BR449" s="6" t="s">
        <v>227</v>
      </c>
      <c r="BS449" s="2">
        <v>447</v>
      </c>
    </row>
    <row r="450" spans="1:71" ht="14.25" customHeight="1" x14ac:dyDescent="0.2">
      <c r="A450" s="106">
        <v>448</v>
      </c>
      <c r="B450" s="97" t="s">
        <v>228</v>
      </c>
      <c r="C450" s="133" t="s">
        <v>683</v>
      </c>
      <c r="D450" s="97" t="s">
        <v>212</v>
      </c>
      <c r="E450" s="4" t="s">
        <v>201</v>
      </c>
      <c r="F450" s="32" t="s">
        <v>49</v>
      </c>
      <c r="G450" s="32" t="s">
        <v>175</v>
      </c>
      <c r="H450" s="32" t="s">
        <v>222</v>
      </c>
      <c r="J450" s="28">
        <v>8.9600000000000009</v>
      </c>
      <c r="L450" s="34" t="s">
        <v>202</v>
      </c>
      <c r="M450" s="28" t="s">
        <v>114</v>
      </c>
      <c r="N450" s="28">
        <v>0</v>
      </c>
      <c r="O450" s="28" t="s">
        <v>54</v>
      </c>
      <c r="P450" s="28" t="s">
        <v>203</v>
      </c>
      <c r="R450" s="29" t="s">
        <v>224</v>
      </c>
      <c r="S450" s="30">
        <v>5</v>
      </c>
      <c r="Z450" s="90" t="s">
        <v>483</v>
      </c>
      <c r="AA450" s="7">
        <v>1</v>
      </c>
      <c r="AB450" s="7">
        <v>1</v>
      </c>
      <c r="AC450" s="6">
        <v>15</v>
      </c>
      <c r="AD450" s="6" t="s">
        <v>59</v>
      </c>
      <c r="AE450" s="6" t="s">
        <v>176</v>
      </c>
      <c r="AK450" s="7">
        <v>62.5</v>
      </c>
      <c r="AL450" s="7" t="s">
        <v>61</v>
      </c>
      <c r="BQ450" s="7" t="s">
        <v>226</v>
      </c>
      <c r="BR450" s="6" t="s">
        <v>227</v>
      </c>
      <c r="BS450" s="2">
        <v>448</v>
      </c>
    </row>
    <row r="451" spans="1:71" ht="14.25" customHeight="1" x14ac:dyDescent="0.2">
      <c r="A451" s="106">
        <v>449</v>
      </c>
      <c r="B451" s="97" t="s">
        <v>228</v>
      </c>
      <c r="C451" s="133" t="s">
        <v>683</v>
      </c>
      <c r="D451" s="97" t="s">
        <v>213</v>
      </c>
      <c r="E451" s="4" t="s">
        <v>201</v>
      </c>
      <c r="F451" s="32" t="s">
        <v>49</v>
      </c>
      <c r="G451" s="32" t="s">
        <v>175</v>
      </c>
      <c r="H451" s="32" t="s">
        <v>222</v>
      </c>
      <c r="J451" s="28">
        <v>17.399999999999999</v>
      </c>
      <c r="L451" s="34" t="s">
        <v>202</v>
      </c>
      <c r="M451" s="28" t="s">
        <v>114</v>
      </c>
      <c r="N451" s="28">
        <v>0</v>
      </c>
      <c r="O451" s="28" t="s">
        <v>54</v>
      </c>
      <c r="P451" s="28" t="s">
        <v>203</v>
      </c>
      <c r="R451" s="29" t="s">
        <v>224</v>
      </c>
      <c r="S451" s="30">
        <v>5</v>
      </c>
      <c r="Z451" s="90" t="s">
        <v>483</v>
      </c>
      <c r="AA451" s="7">
        <v>1</v>
      </c>
      <c r="AB451" s="7">
        <v>0</v>
      </c>
      <c r="AC451" s="6">
        <v>9</v>
      </c>
      <c r="AD451" s="6" t="s">
        <v>59</v>
      </c>
      <c r="AE451" s="6" t="s">
        <v>176</v>
      </c>
      <c r="AK451" s="7">
        <v>21.5</v>
      </c>
      <c r="AL451" s="7" t="s">
        <v>61</v>
      </c>
      <c r="BQ451" s="7" t="s">
        <v>226</v>
      </c>
      <c r="BR451" s="6" t="s">
        <v>227</v>
      </c>
      <c r="BS451" s="2">
        <v>449</v>
      </c>
    </row>
    <row r="452" spans="1:71" ht="14.25" customHeight="1" x14ac:dyDescent="0.2">
      <c r="A452" s="106">
        <v>450</v>
      </c>
      <c r="B452" s="97" t="s">
        <v>228</v>
      </c>
      <c r="C452" s="133" t="s">
        <v>683</v>
      </c>
      <c r="D452" s="97" t="s">
        <v>214</v>
      </c>
      <c r="E452" s="4" t="s">
        <v>201</v>
      </c>
      <c r="F452" s="32" t="s">
        <v>49</v>
      </c>
      <c r="G452" s="32" t="s">
        <v>175</v>
      </c>
      <c r="H452" s="32" t="s">
        <v>222</v>
      </c>
      <c r="J452" s="28">
        <v>10.5</v>
      </c>
      <c r="L452" s="34" t="s">
        <v>202</v>
      </c>
      <c r="M452" s="28" t="s">
        <v>114</v>
      </c>
      <c r="N452" s="28">
        <v>0</v>
      </c>
      <c r="O452" s="28" t="s">
        <v>54</v>
      </c>
      <c r="P452" s="28" t="s">
        <v>203</v>
      </c>
      <c r="R452" s="29" t="s">
        <v>224</v>
      </c>
      <c r="S452" s="30">
        <v>5</v>
      </c>
      <c r="Z452" s="90" t="s">
        <v>483</v>
      </c>
      <c r="AA452" s="7">
        <v>1</v>
      </c>
      <c r="AB452" s="7">
        <v>1</v>
      </c>
      <c r="AC452" s="6">
        <v>13</v>
      </c>
      <c r="AD452" s="6" t="s">
        <v>59</v>
      </c>
      <c r="AE452" s="6" t="s">
        <v>176</v>
      </c>
      <c r="AK452" s="7">
        <v>51</v>
      </c>
      <c r="AL452" s="7" t="s">
        <v>61</v>
      </c>
      <c r="BQ452" s="7" t="s">
        <v>226</v>
      </c>
      <c r="BR452" s="6" t="s">
        <v>227</v>
      </c>
      <c r="BS452" s="2">
        <v>450</v>
      </c>
    </row>
    <row r="453" spans="1:71" ht="14.25" customHeight="1" x14ac:dyDescent="0.2">
      <c r="A453" s="106">
        <v>451</v>
      </c>
      <c r="B453" s="97" t="s">
        <v>228</v>
      </c>
      <c r="C453" s="133" t="s">
        <v>683</v>
      </c>
      <c r="D453" s="97" t="s">
        <v>215</v>
      </c>
      <c r="E453" s="4" t="s">
        <v>201</v>
      </c>
      <c r="F453" s="32" t="s">
        <v>49</v>
      </c>
      <c r="G453" s="32" t="s">
        <v>175</v>
      </c>
      <c r="H453" s="32" t="s">
        <v>222</v>
      </c>
      <c r="J453" s="28">
        <v>14.2</v>
      </c>
      <c r="L453" s="34" t="s">
        <v>202</v>
      </c>
      <c r="M453" s="28" t="s">
        <v>114</v>
      </c>
      <c r="N453" s="28">
        <v>0</v>
      </c>
      <c r="O453" s="28" t="s">
        <v>54</v>
      </c>
      <c r="P453" s="28" t="s">
        <v>203</v>
      </c>
      <c r="R453" s="29" t="s">
        <v>224</v>
      </c>
      <c r="S453" s="30">
        <v>5</v>
      </c>
      <c r="Z453" s="90" t="s">
        <v>483</v>
      </c>
      <c r="AA453" s="7">
        <v>1</v>
      </c>
      <c r="AB453" s="7">
        <v>0</v>
      </c>
      <c r="AC453" s="6">
        <v>12</v>
      </c>
      <c r="AD453" s="6" t="s">
        <v>59</v>
      </c>
      <c r="AE453" s="6" t="s">
        <v>176</v>
      </c>
      <c r="AK453" s="7">
        <v>27.1</v>
      </c>
      <c r="AL453" s="7" t="s">
        <v>61</v>
      </c>
      <c r="BQ453" s="7" t="s">
        <v>226</v>
      </c>
      <c r="BR453" s="6" t="s">
        <v>227</v>
      </c>
      <c r="BS453" s="2">
        <v>451</v>
      </c>
    </row>
    <row r="454" spans="1:71" ht="14.25" customHeight="1" x14ac:dyDescent="0.2">
      <c r="A454" s="106">
        <v>452</v>
      </c>
      <c r="B454" s="97" t="s">
        <v>228</v>
      </c>
      <c r="C454" s="133" t="s">
        <v>683</v>
      </c>
      <c r="D454" s="97" t="s">
        <v>216</v>
      </c>
      <c r="E454" s="4" t="s">
        <v>201</v>
      </c>
      <c r="F454" s="32" t="s">
        <v>49</v>
      </c>
      <c r="G454" s="32" t="s">
        <v>175</v>
      </c>
      <c r="H454" s="32" t="s">
        <v>222</v>
      </c>
      <c r="J454" s="28">
        <v>14.3</v>
      </c>
      <c r="L454" s="34" t="s">
        <v>202</v>
      </c>
      <c r="M454" s="28" t="s">
        <v>114</v>
      </c>
      <c r="N454" s="28">
        <v>0</v>
      </c>
      <c r="O454" s="28" t="s">
        <v>54</v>
      </c>
      <c r="P454" s="28" t="s">
        <v>203</v>
      </c>
      <c r="R454" s="29" t="s">
        <v>224</v>
      </c>
      <c r="S454" s="30">
        <v>5</v>
      </c>
      <c r="Z454" s="90" t="s">
        <v>483</v>
      </c>
      <c r="AA454" s="7">
        <v>1</v>
      </c>
      <c r="AB454" s="7">
        <v>0</v>
      </c>
      <c r="AC454" s="6">
        <v>7</v>
      </c>
      <c r="AD454" s="6" t="s">
        <v>59</v>
      </c>
      <c r="AE454" s="6" t="s">
        <v>176</v>
      </c>
      <c r="AK454" s="7">
        <v>27.4</v>
      </c>
      <c r="AL454" s="7" t="s">
        <v>61</v>
      </c>
      <c r="BQ454" s="7" t="s">
        <v>226</v>
      </c>
      <c r="BR454" s="6" t="s">
        <v>227</v>
      </c>
      <c r="BS454" s="2">
        <v>452</v>
      </c>
    </row>
    <row r="455" spans="1:71" ht="14.25" customHeight="1" x14ac:dyDescent="0.2">
      <c r="A455" s="106">
        <v>453</v>
      </c>
      <c r="B455" s="97" t="s">
        <v>228</v>
      </c>
      <c r="C455" s="133" t="s">
        <v>683</v>
      </c>
      <c r="D455" s="97" t="s">
        <v>217</v>
      </c>
      <c r="E455" s="4" t="s">
        <v>201</v>
      </c>
      <c r="F455" s="32" t="s">
        <v>49</v>
      </c>
      <c r="G455" s="32" t="s">
        <v>175</v>
      </c>
      <c r="H455" s="32" t="s">
        <v>222</v>
      </c>
      <c r="J455" s="28">
        <v>19.600000000000001</v>
      </c>
      <c r="L455" s="34" t="s">
        <v>202</v>
      </c>
      <c r="M455" s="28" t="s">
        <v>114</v>
      </c>
      <c r="N455" s="28">
        <v>0</v>
      </c>
      <c r="O455" s="28" t="s">
        <v>54</v>
      </c>
      <c r="P455" s="28" t="s">
        <v>203</v>
      </c>
      <c r="R455" s="29" t="s">
        <v>224</v>
      </c>
      <c r="S455" s="30">
        <v>5</v>
      </c>
      <c r="Z455" s="90" t="s">
        <v>483</v>
      </c>
      <c r="AA455" s="7">
        <v>1</v>
      </c>
      <c r="AB455" s="7">
        <v>0</v>
      </c>
      <c r="AC455" s="6">
        <v>4</v>
      </c>
      <c r="AD455" s="6" t="s">
        <v>59</v>
      </c>
      <c r="AE455" s="6" t="s">
        <v>176</v>
      </c>
      <c r="AK455" s="7">
        <v>14</v>
      </c>
      <c r="AL455" s="7" t="s">
        <v>61</v>
      </c>
      <c r="BQ455" s="7" t="s">
        <v>226</v>
      </c>
      <c r="BR455" s="6" t="s">
        <v>227</v>
      </c>
      <c r="BS455" s="2">
        <v>453</v>
      </c>
    </row>
    <row r="456" spans="1:71" ht="14.25" customHeight="1" x14ac:dyDescent="0.2">
      <c r="A456" s="106">
        <v>454</v>
      </c>
      <c r="B456" s="97" t="s">
        <v>228</v>
      </c>
      <c r="C456" s="133" t="s">
        <v>683</v>
      </c>
      <c r="D456" s="97" t="s">
        <v>218</v>
      </c>
      <c r="E456" s="4" t="s">
        <v>201</v>
      </c>
      <c r="F456" s="32" t="s">
        <v>49</v>
      </c>
      <c r="G456" s="32" t="s">
        <v>175</v>
      </c>
      <c r="H456" s="32" t="s">
        <v>222</v>
      </c>
      <c r="J456" s="28">
        <v>19.3</v>
      </c>
      <c r="L456" s="34" t="s">
        <v>202</v>
      </c>
      <c r="M456" s="28" t="s">
        <v>114</v>
      </c>
      <c r="N456" s="28">
        <v>0</v>
      </c>
      <c r="O456" s="28" t="s">
        <v>54</v>
      </c>
      <c r="P456" s="28" t="s">
        <v>203</v>
      </c>
      <c r="R456" s="29" t="s">
        <v>224</v>
      </c>
      <c r="S456" s="30">
        <v>5</v>
      </c>
      <c r="Z456" s="90" t="s">
        <v>483</v>
      </c>
      <c r="AA456" s="7">
        <v>1</v>
      </c>
      <c r="AB456" s="7">
        <v>0</v>
      </c>
      <c r="AC456" s="6">
        <v>6</v>
      </c>
      <c r="AD456" s="6" t="s">
        <v>59</v>
      </c>
      <c r="AE456" s="6" t="s">
        <v>176</v>
      </c>
      <c r="AK456" s="7">
        <v>17.3</v>
      </c>
      <c r="AL456" s="7" t="s">
        <v>61</v>
      </c>
      <c r="BQ456" s="7" t="s">
        <v>226</v>
      </c>
      <c r="BR456" s="6" t="s">
        <v>227</v>
      </c>
      <c r="BS456" s="2">
        <v>454</v>
      </c>
    </row>
    <row r="457" spans="1:71" ht="14.25" customHeight="1" x14ac:dyDescent="0.2">
      <c r="A457" s="106">
        <v>455</v>
      </c>
      <c r="B457" s="97" t="s">
        <v>228</v>
      </c>
      <c r="C457" s="133" t="s">
        <v>683</v>
      </c>
      <c r="D457" s="97" t="s">
        <v>219</v>
      </c>
      <c r="E457" s="4" t="s">
        <v>201</v>
      </c>
      <c r="F457" s="32" t="s">
        <v>49</v>
      </c>
      <c r="G457" s="32" t="s">
        <v>175</v>
      </c>
      <c r="H457" s="32" t="s">
        <v>222</v>
      </c>
      <c r="J457" s="28">
        <v>20</v>
      </c>
      <c r="L457" s="34" t="s">
        <v>202</v>
      </c>
      <c r="M457" s="28" t="s">
        <v>114</v>
      </c>
      <c r="N457" s="28">
        <v>0</v>
      </c>
      <c r="O457" s="28" t="s">
        <v>54</v>
      </c>
      <c r="P457" s="28" t="s">
        <v>203</v>
      </c>
      <c r="R457" s="29" t="s">
        <v>224</v>
      </c>
      <c r="S457" s="30">
        <v>5</v>
      </c>
      <c r="Z457" s="90" t="s">
        <v>483</v>
      </c>
      <c r="AA457" s="7">
        <v>1</v>
      </c>
      <c r="AB457" s="7">
        <v>1</v>
      </c>
      <c r="AC457" s="6">
        <v>6</v>
      </c>
      <c r="AD457" s="6" t="s">
        <v>59</v>
      </c>
      <c r="AE457" s="6" t="s">
        <v>176</v>
      </c>
      <c r="AK457" s="7">
        <v>15.5</v>
      </c>
      <c r="AL457" s="7" t="s">
        <v>61</v>
      </c>
      <c r="BQ457" s="7" t="s">
        <v>226</v>
      </c>
      <c r="BR457" s="6" t="s">
        <v>227</v>
      </c>
      <c r="BS457" s="2">
        <v>455</v>
      </c>
    </row>
    <row r="458" spans="1:71" ht="14.25" customHeight="1" x14ac:dyDescent="0.2">
      <c r="A458" s="106">
        <v>456</v>
      </c>
      <c r="B458" s="97" t="s">
        <v>228</v>
      </c>
      <c r="C458" s="133" t="s">
        <v>683</v>
      </c>
      <c r="D458" s="97" t="s">
        <v>229</v>
      </c>
      <c r="E458" s="4" t="s">
        <v>201</v>
      </c>
      <c r="F458" s="32" t="s">
        <v>49</v>
      </c>
      <c r="G458" s="32" t="s">
        <v>175</v>
      </c>
      <c r="H458" s="32" t="s">
        <v>222</v>
      </c>
      <c r="J458" s="28">
        <v>17.600000000000001</v>
      </c>
      <c r="L458" s="34" t="s">
        <v>202</v>
      </c>
      <c r="M458" s="28" t="s">
        <v>114</v>
      </c>
      <c r="N458" s="28">
        <v>0</v>
      </c>
      <c r="O458" s="28" t="s">
        <v>54</v>
      </c>
      <c r="P458" s="28" t="s">
        <v>203</v>
      </c>
      <c r="R458" s="29" t="s">
        <v>224</v>
      </c>
      <c r="S458" s="30">
        <v>5</v>
      </c>
      <c r="Z458" s="90" t="s">
        <v>483</v>
      </c>
      <c r="AA458" s="7">
        <v>1</v>
      </c>
      <c r="AB458" s="7">
        <v>1</v>
      </c>
      <c r="AC458" s="6">
        <v>7</v>
      </c>
      <c r="AD458" s="6" t="s">
        <v>59</v>
      </c>
      <c r="AE458" s="6" t="s">
        <v>176</v>
      </c>
      <c r="AK458" s="7">
        <v>15.9</v>
      </c>
      <c r="AL458" s="7" t="s">
        <v>61</v>
      </c>
      <c r="BQ458" s="7" t="s">
        <v>226</v>
      </c>
      <c r="BR458" s="6" t="s">
        <v>227</v>
      </c>
      <c r="BS458" s="2">
        <v>456</v>
      </c>
    </row>
    <row r="459" spans="1:71" ht="14.25" customHeight="1" x14ac:dyDescent="0.2">
      <c r="A459" s="106">
        <v>457</v>
      </c>
      <c r="B459" s="97" t="s">
        <v>228</v>
      </c>
      <c r="C459" s="133" t="s">
        <v>683</v>
      </c>
      <c r="D459" s="97" t="s">
        <v>230</v>
      </c>
      <c r="E459" s="4" t="s">
        <v>201</v>
      </c>
      <c r="F459" s="32" t="s">
        <v>49</v>
      </c>
      <c r="G459" s="32" t="s">
        <v>175</v>
      </c>
      <c r="H459" s="32" t="s">
        <v>222</v>
      </c>
      <c r="J459" s="28">
        <v>13.5</v>
      </c>
      <c r="L459" s="34" t="s">
        <v>202</v>
      </c>
      <c r="M459" s="28" t="s">
        <v>114</v>
      </c>
      <c r="N459" s="28">
        <v>0</v>
      </c>
      <c r="O459" s="28" t="s">
        <v>54</v>
      </c>
      <c r="P459" s="28" t="s">
        <v>203</v>
      </c>
      <c r="R459" s="29" t="s">
        <v>224</v>
      </c>
      <c r="S459" s="30">
        <v>5</v>
      </c>
      <c r="Z459" s="90" t="s">
        <v>483</v>
      </c>
      <c r="AA459" s="7">
        <v>1</v>
      </c>
      <c r="AB459" s="7">
        <v>1</v>
      </c>
      <c r="AC459" s="6">
        <v>14</v>
      </c>
      <c r="AD459" s="6" t="s">
        <v>59</v>
      </c>
      <c r="AE459" s="6" t="s">
        <v>176</v>
      </c>
      <c r="AK459" s="7">
        <v>39.5</v>
      </c>
      <c r="AL459" s="7" t="s">
        <v>61</v>
      </c>
      <c r="BQ459" s="7" t="s">
        <v>226</v>
      </c>
      <c r="BR459" s="6" t="s">
        <v>227</v>
      </c>
      <c r="BS459" s="2">
        <v>457</v>
      </c>
    </row>
    <row r="460" spans="1:71" ht="14.25" customHeight="1" x14ac:dyDescent="0.2">
      <c r="A460" s="106">
        <v>458</v>
      </c>
      <c r="B460" s="97" t="s">
        <v>228</v>
      </c>
      <c r="C460" s="133" t="s">
        <v>683</v>
      </c>
      <c r="D460" s="97" t="s">
        <v>231</v>
      </c>
      <c r="E460" s="4" t="s">
        <v>201</v>
      </c>
      <c r="F460" s="32" t="s">
        <v>49</v>
      </c>
      <c r="G460" s="32" t="s">
        <v>175</v>
      </c>
      <c r="H460" s="32" t="s">
        <v>222</v>
      </c>
      <c r="J460" s="28">
        <v>12.8</v>
      </c>
      <c r="L460" s="34" t="s">
        <v>202</v>
      </c>
      <c r="M460" s="28" t="s">
        <v>114</v>
      </c>
      <c r="N460" s="28">
        <v>0</v>
      </c>
      <c r="O460" s="28" t="s">
        <v>54</v>
      </c>
      <c r="P460" s="28" t="s">
        <v>203</v>
      </c>
      <c r="R460" s="29" t="s">
        <v>224</v>
      </c>
      <c r="S460" s="30">
        <v>5</v>
      </c>
      <c r="Z460" s="90" t="s">
        <v>483</v>
      </c>
      <c r="AA460" s="7">
        <v>1</v>
      </c>
      <c r="AB460" s="7">
        <v>0</v>
      </c>
      <c r="AC460" s="6">
        <v>10</v>
      </c>
      <c r="AD460" s="6" t="s">
        <v>59</v>
      </c>
      <c r="AE460" s="6" t="s">
        <v>176</v>
      </c>
      <c r="AK460" s="7">
        <v>32.799999999999997</v>
      </c>
      <c r="AL460" s="7" t="s">
        <v>61</v>
      </c>
      <c r="BQ460" s="7" t="s">
        <v>226</v>
      </c>
      <c r="BR460" s="6" t="s">
        <v>227</v>
      </c>
      <c r="BS460" s="2">
        <v>458</v>
      </c>
    </row>
    <row r="461" spans="1:71" ht="14.25" customHeight="1" x14ac:dyDescent="0.2">
      <c r="A461" s="106">
        <v>459</v>
      </c>
      <c r="B461" s="97" t="s">
        <v>228</v>
      </c>
      <c r="C461" s="133" t="s">
        <v>683</v>
      </c>
      <c r="D461" s="97" t="s">
        <v>232</v>
      </c>
      <c r="E461" s="4" t="s">
        <v>201</v>
      </c>
      <c r="F461" s="32" t="s">
        <v>49</v>
      </c>
      <c r="G461" s="32" t="s">
        <v>175</v>
      </c>
      <c r="H461" s="32" t="s">
        <v>222</v>
      </c>
      <c r="J461" s="28">
        <v>12.7</v>
      </c>
      <c r="L461" s="34" t="s">
        <v>202</v>
      </c>
      <c r="M461" s="28" t="s">
        <v>114</v>
      </c>
      <c r="N461" s="28">
        <v>0</v>
      </c>
      <c r="O461" s="28" t="s">
        <v>54</v>
      </c>
      <c r="P461" s="28" t="s">
        <v>203</v>
      </c>
      <c r="R461" s="29" t="s">
        <v>224</v>
      </c>
      <c r="S461" s="30">
        <v>5</v>
      </c>
      <c r="Z461" s="90" t="s">
        <v>483</v>
      </c>
      <c r="AA461" s="7">
        <v>1</v>
      </c>
      <c r="AB461" s="7">
        <v>0</v>
      </c>
      <c r="AC461" s="6">
        <v>14</v>
      </c>
      <c r="AD461" s="6" t="s">
        <v>59</v>
      </c>
      <c r="AE461" s="6" t="s">
        <v>176</v>
      </c>
      <c r="AK461" s="7">
        <v>45.5</v>
      </c>
      <c r="AL461" s="7" t="s">
        <v>61</v>
      </c>
      <c r="BQ461" s="7" t="s">
        <v>226</v>
      </c>
      <c r="BR461" s="6" t="s">
        <v>227</v>
      </c>
      <c r="BS461" s="2">
        <v>459</v>
      </c>
    </row>
    <row r="462" spans="1:71" ht="14.25" customHeight="1" x14ac:dyDescent="0.2">
      <c r="A462" s="106">
        <v>460</v>
      </c>
      <c r="B462" s="97" t="s">
        <v>228</v>
      </c>
      <c r="C462" s="133" t="s">
        <v>683</v>
      </c>
      <c r="D462" s="97" t="s">
        <v>233</v>
      </c>
      <c r="E462" s="4" t="s">
        <v>201</v>
      </c>
      <c r="F462" s="32" t="s">
        <v>49</v>
      </c>
      <c r="G462" s="32" t="s">
        <v>175</v>
      </c>
      <c r="H462" s="32" t="s">
        <v>222</v>
      </c>
      <c r="J462" s="28">
        <v>15.5</v>
      </c>
      <c r="L462" s="34" t="s">
        <v>202</v>
      </c>
      <c r="M462" s="28" t="s">
        <v>114</v>
      </c>
      <c r="N462" s="28">
        <v>0</v>
      </c>
      <c r="O462" s="28" t="s">
        <v>54</v>
      </c>
      <c r="P462" s="28" t="s">
        <v>203</v>
      </c>
      <c r="R462" s="29" t="s">
        <v>224</v>
      </c>
      <c r="S462" s="30">
        <v>5</v>
      </c>
      <c r="Z462" s="90" t="s">
        <v>483</v>
      </c>
      <c r="AA462" s="7">
        <v>1</v>
      </c>
      <c r="AB462" s="7">
        <v>1</v>
      </c>
      <c r="AC462" s="6">
        <v>11</v>
      </c>
      <c r="AD462" s="6" t="s">
        <v>59</v>
      </c>
      <c r="AE462" s="6" t="s">
        <v>176</v>
      </c>
      <c r="AK462" s="7">
        <v>35.200000000000003</v>
      </c>
      <c r="AL462" s="7" t="s">
        <v>61</v>
      </c>
      <c r="BQ462" s="7" t="s">
        <v>226</v>
      </c>
      <c r="BR462" s="6" t="s">
        <v>227</v>
      </c>
      <c r="BS462" s="2">
        <v>460</v>
      </c>
    </row>
    <row r="463" spans="1:71" ht="14.25" customHeight="1" x14ac:dyDescent="0.2">
      <c r="A463" s="106">
        <v>461</v>
      </c>
      <c r="B463" s="97" t="s">
        <v>228</v>
      </c>
      <c r="C463" s="133" t="s">
        <v>683</v>
      </c>
      <c r="D463" s="97" t="s">
        <v>234</v>
      </c>
      <c r="E463" s="4" t="s">
        <v>201</v>
      </c>
      <c r="F463" s="32" t="s">
        <v>49</v>
      </c>
      <c r="G463" s="32" t="s">
        <v>175</v>
      </c>
      <c r="H463" s="32" t="s">
        <v>222</v>
      </c>
      <c r="J463" s="28">
        <v>14.2</v>
      </c>
      <c r="L463" s="34" t="s">
        <v>202</v>
      </c>
      <c r="M463" s="28" t="s">
        <v>114</v>
      </c>
      <c r="N463" s="28">
        <v>0</v>
      </c>
      <c r="O463" s="28" t="s">
        <v>54</v>
      </c>
      <c r="P463" s="28" t="s">
        <v>203</v>
      </c>
      <c r="R463" s="29" t="s">
        <v>224</v>
      </c>
      <c r="S463" s="30">
        <v>5</v>
      </c>
      <c r="Z463" s="90" t="s">
        <v>483</v>
      </c>
      <c r="AA463" s="7">
        <v>1</v>
      </c>
      <c r="AB463" s="7">
        <v>0</v>
      </c>
      <c r="AC463" s="6">
        <v>13</v>
      </c>
      <c r="AD463" s="6" t="s">
        <v>59</v>
      </c>
      <c r="AE463" s="6" t="s">
        <v>176</v>
      </c>
      <c r="AK463" s="7">
        <v>27.7</v>
      </c>
      <c r="AL463" s="7" t="s">
        <v>61</v>
      </c>
      <c r="BQ463" s="7" t="s">
        <v>226</v>
      </c>
      <c r="BR463" s="6" t="s">
        <v>227</v>
      </c>
      <c r="BS463" s="2">
        <v>461</v>
      </c>
    </row>
    <row r="464" spans="1:71" ht="14.25" customHeight="1" x14ac:dyDescent="0.2">
      <c r="A464" s="106">
        <v>462</v>
      </c>
      <c r="B464" s="97" t="s">
        <v>228</v>
      </c>
      <c r="C464" s="133" t="s">
        <v>683</v>
      </c>
      <c r="D464" s="97" t="s">
        <v>235</v>
      </c>
      <c r="E464" s="4" t="s">
        <v>201</v>
      </c>
      <c r="F464" s="32" t="s">
        <v>49</v>
      </c>
      <c r="G464" s="32" t="s">
        <v>175</v>
      </c>
      <c r="H464" s="32" t="s">
        <v>222</v>
      </c>
      <c r="J464" s="28">
        <v>19.899999999999999</v>
      </c>
      <c r="L464" s="34" t="s">
        <v>202</v>
      </c>
      <c r="M464" s="28" t="s">
        <v>114</v>
      </c>
      <c r="N464" s="28">
        <v>0</v>
      </c>
      <c r="O464" s="28" t="s">
        <v>54</v>
      </c>
      <c r="P464" s="28" t="s">
        <v>203</v>
      </c>
      <c r="R464" s="29" t="s">
        <v>224</v>
      </c>
      <c r="S464" s="30">
        <v>5</v>
      </c>
      <c r="Z464" s="90" t="s">
        <v>483</v>
      </c>
      <c r="AA464" s="7">
        <v>1</v>
      </c>
      <c r="AB464" s="7">
        <v>1</v>
      </c>
      <c r="AC464" s="6">
        <v>8</v>
      </c>
      <c r="AD464" s="6" t="s">
        <v>59</v>
      </c>
      <c r="AE464" s="6" t="s">
        <v>176</v>
      </c>
      <c r="AK464" s="7">
        <v>20.8</v>
      </c>
      <c r="AL464" s="7" t="s">
        <v>61</v>
      </c>
      <c r="BQ464" s="7" t="s">
        <v>226</v>
      </c>
      <c r="BR464" s="6" t="s">
        <v>227</v>
      </c>
      <c r="BS464" s="2">
        <v>462</v>
      </c>
    </row>
    <row r="465" spans="1:71" ht="14.25" customHeight="1" x14ac:dyDescent="0.2">
      <c r="A465" s="106">
        <v>463</v>
      </c>
      <c r="B465" s="97" t="s">
        <v>228</v>
      </c>
      <c r="C465" s="133" t="s">
        <v>683</v>
      </c>
      <c r="D465" s="97" t="s">
        <v>236</v>
      </c>
      <c r="E465" s="4" t="s">
        <v>201</v>
      </c>
      <c r="F465" s="32" t="s">
        <v>49</v>
      </c>
      <c r="G465" s="32" t="s">
        <v>175</v>
      </c>
      <c r="H465" s="32" t="s">
        <v>222</v>
      </c>
      <c r="J465" s="28">
        <v>19.3</v>
      </c>
      <c r="L465" s="34" t="s">
        <v>202</v>
      </c>
      <c r="M465" s="28" t="s">
        <v>114</v>
      </c>
      <c r="N465" s="28">
        <v>0</v>
      </c>
      <c r="O465" s="28" t="s">
        <v>54</v>
      </c>
      <c r="P465" s="28" t="s">
        <v>203</v>
      </c>
      <c r="R465" s="29" t="s">
        <v>224</v>
      </c>
      <c r="S465" s="30">
        <v>5</v>
      </c>
      <c r="Z465" s="90" t="s">
        <v>483</v>
      </c>
      <c r="AA465" s="7">
        <v>1</v>
      </c>
      <c r="AB465" s="7">
        <v>0</v>
      </c>
      <c r="AC465" s="6">
        <v>6</v>
      </c>
      <c r="AD465" s="6" t="s">
        <v>59</v>
      </c>
      <c r="AE465" s="6" t="s">
        <v>176</v>
      </c>
      <c r="AK465" s="7">
        <v>15.5</v>
      </c>
      <c r="AL465" s="7" t="s">
        <v>61</v>
      </c>
      <c r="BQ465" s="7" t="s">
        <v>226</v>
      </c>
      <c r="BR465" s="6" t="s">
        <v>227</v>
      </c>
      <c r="BS465" s="2">
        <v>463</v>
      </c>
    </row>
    <row r="466" spans="1:71" ht="14.25" customHeight="1" x14ac:dyDescent="0.2">
      <c r="A466" s="106">
        <v>464</v>
      </c>
      <c r="B466" s="97" t="s">
        <v>228</v>
      </c>
      <c r="C466" s="133" t="s">
        <v>683</v>
      </c>
      <c r="D466" s="97" t="s">
        <v>237</v>
      </c>
      <c r="E466" s="4" t="s">
        <v>201</v>
      </c>
      <c r="F466" s="32" t="s">
        <v>49</v>
      </c>
      <c r="G466" s="32" t="s">
        <v>175</v>
      </c>
      <c r="H466" s="32" t="s">
        <v>222</v>
      </c>
      <c r="J466" s="28">
        <v>11.2</v>
      </c>
      <c r="L466" s="34" t="s">
        <v>202</v>
      </c>
      <c r="M466" s="28" t="s">
        <v>114</v>
      </c>
      <c r="N466" s="28">
        <v>0</v>
      </c>
      <c r="O466" s="28" t="s">
        <v>54</v>
      </c>
      <c r="P466" s="28" t="s">
        <v>203</v>
      </c>
      <c r="R466" s="29" t="s">
        <v>224</v>
      </c>
      <c r="S466" s="30">
        <v>5</v>
      </c>
      <c r="Z466" s="90" t="s">
        <v>483</v>
      </c>
      <c r="AA466" s="7">
        <v>1</v>
      </c>
      <c r="AB466" s="7">
        <v>1</v>
      </c>
      <c r="AC466" s="6">
        <v>13</v>
      </c>
      <c r="AD466" s="6" t="s">
        <v>59</v>
      </c>
      <c r="AE466" s="6" t="s">
        <v>176</v>
      </c>
      <c r="AK466" s="7">
        <v>49</v>
      </c>
      <c r="AL466" s="7" t="s">
        <v>61</v>
      </c>
      <c r="BQ466" s="7" t="s">
        <v>226</v>
      </c>
      <c r="BR466" s="6" t="s">
        <v>227</v>
      </c>
      <c r="BS466" s="2">
        <v>464</v>
      </c>
    </row>
    <row r="467" spans="1:71" ht="14.25" customHeight="1" x14ac:dyDescent="0.2">
      <c r="A467" s="106">
        <v>465</v>
      </c>
      <c r="B467" s="97" t="s">
        <v>228</v>
      </c>
      <c r="C467" s="133" t="s">
        <v>683</v>
      </c>
      <c r="D467" s="97" t="s">
        <v>238</v>
      </c>
      <c r="E467" s="4" t="s">
        <v>201</v>
      </c>
      <c r="F467" s="32" t="s">
        <v>49</v>
      </c>
      <c r="G467" s="32" t="s">
        <v>175</v>
      </c>
      <c r="H467" s="32" t="s">
        <v>222</v>
      </c>
      <c r="J467" s="28">
        <v>14.3</v>
      </c>
      <c r="L467" s="34" t="s">
        <v>202</v>
      </c>
      <c r="M467" s="28" t="s">
        <v>114</v>
      </c>
      <c r="N467" s="28">
        <v>0</v>
      </c>
      <c r="O467" s="28" t="s">
        <v>54</v>
      </c>
      <c r="P467" s="28" t="s">
        <v>203</v>
      </c>
      <c r="R467" s="29" t="s">
        <v>224</v>
      </c>
      <c r="S467" s="30">
        <v>5</v>
      </c>
      <c r="Z467" s="90" t="s">
        <v>483</v>
      </c>
      <c r="AA467" s="7">
        <v>1</v>
      </c>
      <c r="AB467" s="7">
        <v>1</v>
      </c>
      <c r="AC467" s="6">
        <v>7</v>
      </c>
      <c r="AD467" s="6" t="s">
        <v>59</v>
      </c>
      <c r="AE467" s="6" t="s">
        <v>176</v>
      </c>
      <c r="AK467" s="7">
        <v>20.6</v>
      </c>
      <c r="AL467" s="7" t="s">
        <v>61</v>
      </c>
      <c r="BQ467" s="7" t="s">
        <v>226</v>
      </c>
      <c r="BR467" s="6" t="s">
        <v>227</v>
      </c>
      <c r="BS467" s="2">
        <v>465</v>
      </c>
    </row>
    <row r="468" spans="1:71" ht="14.25" customHeight="1" x14ac:dyDescent="0.2">
      <c r="A468" s="106">
        <v>466</v>
      </c>
      <c r="B468" s="97" t="s">
        <v>228</v>
      </c>
      <c r="C468" s="133" t="s">
        <v>683</v>
      </c>
      <c r="D468" s="97" t="s">
        <v>239</v>
      </c>
      <c r="E468" s="4" t="s">
        <v>201</v>
      </c>
      <c r="F468" s="32" t="s">
        <v>49</v>
      </c>
      <c r="G468" s="32" t="s">
        <v>175</v>
      </c>
      <c r="H468" s="32" t="s">
        <v>222</v>
      </c>
      <c r="J468" s="28">
        <v>14.1</v>
      </c>
      <c r="L468" s="34" t="s">
        <v>202</v>
      </c>
      <c r="M468" s="28" t="s">
        <v>114</v>
      </c>
      <c r="N468" s="28">
        <v>0</v>
      </c>
      <c r="O468" s="28" t="s">
        <v>54</v>
      </c>
      <c r="P468" s="28" t="s">
        <v>203</v>
      </c>
      <c r="R468" s="29" t="s">
        <v>224</v>
      </c>
      <c r="S468" s="30">
        <v>5</v>
      </c>
      <c r="Z468" s="90" t="s">
        <v>483</v>
      </c>
      <c r="AA468" s="7">
        <v>1</v>
      </c>
      <c r="AB468" s="7">
        <v>0</v>
      </c>
      <c r="AC468" s="6">
        <v>16</v>
      </c>
      <c r="AD468" s="6" t="s">
        <v>59</v>
      </c>
      <c r="AE468" s="6" t="s">
        <v>176</v>
      </c>
      <c r="AK468" s="7">
        <v>35</v>
      </c>
      <c r="AL468" s="7" t="s">
        <v>61</v>
      </c>
      <c r="BQ468" s="7" t="s">
        <v>226</v>
      </c>
      <c r="BR468" s="6" t="s">
        <v>227</v>
      </c>
      <c r="BS468" s="2">
        <v>466</v>
      </c>
    </row>
    <row r="469" spans="1:71" ht="14.25" customHeight="1" x14ac:dyDescent="0.2">
      <c r="A469" s="106">
        <v>467</v>
      </c>
      <c r="B469" s="97" t="s">
        <v>277</v>
      </c>
      <c r="C469" s="133" t="s">
        <v>689</v>
      </c>
      <c r="D469" s="97" t="s">
        <v>200</v>
      </c>
      <c r="E469" s="4" t="s">
        <v>272</v>
      </c>
      <c r="F469" s="32" t="s">
        <v>49</v>
      </c>
      <c r="G469" s="32" t="s">
        <v>69</v>
      </c>
      <c r="H469" s="32" t="s">
        <v>51</v>
      </c>
      <c r="J469" s="28">
        <v>15</v>
      </c>
      <c r="L469" s="34" t="s">
        <v>278</v>
      </c>
      <c r="M469" s="28" t="s">
        <v>114</v>
      </c>
      <c r="N469" s="28">
        <v>0</v>
      </c>
      <c r="O469" s="28" t="s">
        <v>54</v>
      </c>
      <c r="P469" s="28" t="s">
        <v>273</v>
      </c>
      <c r="R469" s="29" t="s">
        <v>279</v>
      </c>
      <c r="S469" s="30">
        <v>1</v>
      </c>
      <c r="Z469" s="90" t="s">
        <v>483</v>
      </c>
      <c r="AA469" s="7">
        <v>25</v>
      </c>
      <c r="AB469" s="7">
        <v>12</v>
      </c>
      <c r="AC469" s="6">
        <v>29.8</v>
      </c>
      <c r="AD469" s="6" t="s">
        <v>59</v>
      </c>
      <c r="AE469" s="6" t="s">
        <v>50</v>
      </c>
      <c r="AF469" s="6">
        <v>7.7</v>
      </c>
      <c r="AG469" s="6" t="s">
        <v>59</v>
      </c>
      <c r="AH469" s="6" t="s">
        <v>60</v>
      </c>
      <c r="BA469" s="7">
        <v>24.4</v>
      </c>
      <c r="BB469" s="7" t="s">
        <v>280</v>
      </c>
      <c r="BC469" s="7" t="s">
        <v>62</v>
      </c>
      <c r="BD469" s="7">
        <v>3.2</v>
      </c>
      <c r="BE469" s="7" t="s">
        <v>280</v>
      </c>
      <c r="BF469" s="7" t="s">
        <v>281</v>
      </c>
      <c r="BQ469" s="7" t="s">
        <v>226</v>
      </c>
      <c r="BR469" s="6" t="s">
        <v>282</v>
      </c>
      <c r="BS469" s="2">
        <v>467</v>
      </c>
    </row>
    <row r="470" spans="1:71" ht="14.25" customHeight="1" x14ac:dyDescent="0.2">
      <c r="A470" s="107">
        <v>468</v>
      </c>
      <c r="B470" s="2" t="s">
        <v>915</v>
      </c>
      <c r="C470" s="131" t="s">
        <v>914</v>
      </c>
      <c r="D470" s="97" t="s">
        <v>129</v>
      </c>
      <c r="E470" s="4" t="s">
        <v>389</v>
      </c>
      <c r="F470" s="32" t="s">
        <v>49</v>
      </c>
      <c r="G470" s="32" t="s">
        <v>69</v>
      </c>
      <c r="H470" s="32" t="s">
        <v>51</v>
      </c>
      <c r="BS470" s="2">
        <v>468</v>
      </c>
    </row>
    <row r="471" spans="1:71" ht="14.25" customHeight="1" x14ac:dyDescent="0.2">
      <c r="A471" s="107">
        <v>469</v>
      </c>
      <c r="B471" s="2" t="s">
        <v>915</v>
      </c>
      <c r="C471" s="131" t="s">
        <v>914</v>
      </c>
      <c r="D471" s="97" t="s">
        <v>878</v>
      </c>
      <c r="E471" s="4" t="s">
        <v>389</v>
      </c>
      <c r="F471" s="32" t="s">
        <v>49</v>
      </c>
      <c r="G471" s="32" t="s">
        <v>69</v>
      </c>
      <c r="H471" s="32" t="s">
        <v>51</v>
      </c>
      <c r="BS471" s="2">
        <v>469</v>
      </c>
    </row>
    <row r="472" spans="1:71" ht="14.25" customHeight="1" x14ac:dyDescent="0.2">
      <c r="A472" s="107">
        <v>470</v>
      </c>
      <c r="B472" s="2" t="s">
        <v>916</v>
      </c>
      <c r="C472" s="131" t="s">
        <v>917</v>
      </c>
      <c r="D472" s="97" t="s">
        <v>129</v>
      </c>
      <c r="E472" s="4" t="s">
        <v>389</v>
      </c>
      <c r="F472" s="32" t="s">
        <v>49</v>
      </c>
      <c r="G472" s="32" t="s">
        <v>69</v>
      </c>
      <c r="H472" s="32" t="s">
        <v>120</v>
      </c>
      <c r="BS472" s="2">
        <v>470</v>
      </c>
    </row>
    <row r="473" spans="1:71" ht="14.25" customHeight="1" x14ac:dyDescent="0.2">
      <c r="A473" s="107">
        <v>471</v>
      </c>
      <c r="B473" s="2" t="s">
        <v>916</v>
      </c>
      <c r="C473" s="131" t="s">
        <v>917</v>
      </c>
      <c r="D473" s="97" t="s">
        <v>135</v>
      </c>
      <c r="E473" s="4" t="s">
        <v>389</v>
      </c>
      <c r="F473" s="32" t="s">
        <v>49</v>
      </c>
      <c r="G473" s="32" t="s">
        <v>69</v>
      </c>
      <c r="H473" s="32" t="s">
        <v>120</v>
      </c>
      <c r="BS473" s="2">
        <v>471</v>
      </c>
    </row>
    <row r="474" spans="1:71" ht="12.75" customHeight="1" x14ac:dyDescent="0.2">
      <c r="A474" s="138">
        <v>472</v>
      </c>
      <c r="B474" s="2" t="s">
        <v>985</v>
      </c>
      <c r="C474" s="131" t="s">
        <v>986</v>
      </c>
      <c r="D474" s="2" t="s">
        <v>989</v>
      </c>
      <c r="E474" s="4" t="s">
        <v>142</v>
      </c>
      <c r="F474" s="32" t="s">
        <v>49</v>
      </c>
      <c r="G474" s="32" t="s">
        <v>69</v>
      </c>
      <c r="H474" s="32" t="s">
        <v>120</v>
      </c>
      <c r="J474" s="28">
        <v>100</v>
      </c>
      <c r="L474" s="34" t="s">
        <v>52</v>
      </c>
      <c r="M474" s="28" t="s">
        <v>53</v>
      </c>
      <c r="N474" s="28">
        <v>0</v>
      </c>
      <c r="O474" s="28" t="s">
        <v>54</v>
      </c>
      <c r="P474" s="28" t="s">
        <v>996</v>
      </c>
      <c r="R474" s="29" t="s">
        <v>957</v>
      </c>
      <c r="U474" s="29" t="s">
        <v>997</v>
      </c>
      <c r="V474" s="31" t="s">
        <v>57</v>
      </c>
      <c r="W474" s="72">
        <v>12</v>
      </c>
      <c r="X474" s="123" t="s">
        <v>998</v>
      </c>
      <c r="Z474" s="91" t="s">
        <v>483</v>
      </c>
      <c r="AA474" s="7">
        <v>6</v>
      </c>
      <c r="AB474" s="7">
        <v>4</v>
      </c>
      <c r="AC474" s="6">
        <v>24</v>
      </c>
      <c r="AD474" s="6" t="s">
        <v>59</v>
      </c>
      <c r="AE474" s="6" t="s">
        <v>50</v>
      </c>
      <c r="AI474" s="6">
        <v>19</v>
      </c>
      <c r="AJ474" s="6">
        <v>33</v>
      </c>
    </row>
    <row r="475" spans="1:71" ht="12.75" customHeight="1" x14ac:dyDescent="0.2">
      <c r="A475" s="105">
        <v>473</v>
      </c>
      <c r="B475" s="2" t="s">
        <v>985</v>
      </c>
      <c r="C475" s="131" t="s">
        <v>986</v>
      </c>
      <c r="D475" s="2" t="s">
        <v>990</v>
      </c>
      <c r="E475" s="4" t="s">
        <v>142</v>
      </c>
      <c r="F475" s="32" t="s">
        <v>49</v>
      </c>
      <c r="G475" s="32" t="s">
        <v>69</v>
      </c>
      <c r="H475" s="32" t="s">
        <v>120</v>
      </c>
      <c r="J475" s="28">
        <v>100</v>
      </c>
      <c r="L475" s="34" t="s">
        <v>52</v>
      </c>
      <c r="M475" s="28" t="s">
        <v>53</v>
      </c>
      <c r="N475" s="28" t="s">
        <v>995</v>
      </c>
      <c r="O475" s="28" t="s">
        <v>54</v>
      </c>
      <c r="P475" s="28" t="s">
        <v>996</v>
      </c>
      <c r="R475" s="29" t="s">
        <v>957</v>
      </c>
      <c r="U475" s="29" t="s">
        <v>997</v>
      </c>
      <c r="V475" s="31" t="s">
        <v>57</v>
      </c>
      <c r="W475" s="72">
        <v>12</v>
      </c>
      <c r="X475" s="123" t="s">
        <v>998</v>
      </c>
      <c r="Z475" s="91" t="s">
        <v>483</v>
      </c>
      <c r="AA475" s="7">
        <v>6</v>
      </c>
      <c r="AB475" s="7">
        <v>4</v>
      </c>
      <c r="AC475" s="6">
        <v>24</v>
      </c>
      <c r="AD475" s="6" t="s">
        <v>59</v>
      </c>
      <c r="AE475" s="6" t="s">
        <v>50</v>
      </c>
      <c r="AI475" s="6">
        <v>19</v>
      </c>
      <c r="AJ475" s="6">
        <v>33</v>
      </c>
    </row>
    <row r="476" spans="1:71" ht="12.75" customHeight="1" x14ac:dyDescent="0.2">
      <c r="A476" s="105">
        <v>474</v>
      </c>
      <c r="B476" s="2" t="s">
        <v>985</v>
      </c>
      <c r="C476" s="131" t="s">
        <v>986</v>
      </c>
      <c r="D476" s="2" t="s">
        <v>987</v>
      </c>
      <c r="E476" s="4" t="s">
        <v>380</v>
      </c>
      <c r="F476" s="32" t="s">
        <v>49</v>
      </c>
      <c r="G476" s="32" t="s">
        <v>69</v>
      </c>
      <c r="H476" s="32" t="s">
        <v>120</v>
      </c>
      <c r="J476" s="28">
        <v>100</v>
      </c>
      <c r="L476" s="34" t="s">
        <v>52</v>
      </c>
      <c r="M476" s="28" t="s">
        <v>53</v>
      </c>
      <c r="N476" s="28">
        <v>0</v>
      </c>
      <c r="O476" s="28" t="s">
        <v>54</v>
      </c>
      <c r="P476" s="28" t="s">
        <v>996</v>
      </c>
      <c r="R476" s="29" t="s">
        <v>957</v>
      </c>
      <c r="U476" s="29" t="s">
        <v>997</v>
      </c>
      <c r="V476" s="31" t="s">
        <v>57</v>
      </c>
      <c r="W476" s="72">
        <v>12</v>
      </c>
      <c r="X476" s="123" t="s">
        <v>998</v>
      </c>
      <c r="Z476" s="91" t="s">
        <v>483</v>
      </c>
      <c r="AA476" s="7">
        <v>6</v>
      </c>
      <c r="AB476" s="7">
        <v>4</v>
      </c>
      <c r="AC476" s="6">
        <v>24</v>
      </c>
      <c r="AD476" s="6" t="s">
        <v>59</v>
      </c>
      <c r="AE476" s="6" t="s">
        <v>50</v>
      </c>
      <c r="AI476" s="6">
        <v>19</v>
      </c>
      <c r="AJ476" s="6">
        <v>33</v>
      </c>
    </row>
    <row r="477" spans="1:71" ht="12.75" customHeight="1" x14ac:dyDescent="0.2">
      <c r="A477" s="105">
        <v>475</v>
      </c>
      <c r="B477" s="2" t="s">
        <v>985</v>
      </c>
      <c r="C477" s="131" t="s">
        <v>986</v>
      </c>
      <c r="D477" s="2" t="s">
        <v>988</v>
      </c>
      <c r="E477" s="4" t="s">
        <v>380</v>
      </c>
      <c r="F477" s="32" t="s">
        <v>49</v>
      </c>
      <c r="G477" s="32" t="s">
        <v>69</v>
      </c>
      <c r="H477" s="32" t="s">
        <v>120</v>
      </c>
      <c r="J477" s="28">
        <v>100</v>
      </c>
      <c r="L477" s="34" t="s">
        <v>52</v>
      </c>
      <c r="M477" s="28" t="s">
        <v>53</v>
      </c>
      <c r="N477" s="28" t="s">
        <v>995</v>
      </c>
      <c r="O477" s="28" t="s">
        <v>54</v>
      </c>
      <c r="P477" s="28" t="s">
        <v>996</v>
      </c>
      <c r="R477" s="29" t="s">
        <v>957</v>
      </c>
      <c r="U477" s="29" t="s">
        <v>997</v>
      </c>
      <c r="V477" s="31" t="s">
        <v>57</v>
      </c>
      <c r="W477" s="72">
        <v>12</v>
      </c>
      <c r="X477" s="123" t="s">
        <v>998</v>
      </c>
      <c r="Z477" s="91" t="s">
        <v>483</v>
      </c>
      <c r="AA477" s="7">
        <v>6</v>
      </c>
      <c r="AB477" s="7">
        <v>4</v>
      </c>
      <c r="AC477" s="6">
        <v>24</v>
      </c>
      <c r="AD477" s="6" t="s">
        <v>59</v>
      </c>
      <c r="AE477" s="6" t="s">
        <v>50</v>
      </c>
      <c r="AI477" s="6">
        <v>19</v>
      </c>
      <c r="AJ477" s="6">
        <v>33</v>
      </c>
    </row>
    <row r="478" spans="1:71" ht="12.75" customHeight="1" x14ac:dyDescent="0.2">
      <c r="A478" s="105">
        <v>476</v>
      </c>
      <c r="B478" s="2" t="s">
        <v>985</v>
      </c>
      <c r="C478" s="131" t="s">
        <v>986</v>
      </c>
      <c r="D478" s="2" t="s">
        <v>991</v>
      </c>
      <c r="E478" s="4" t="s">
        <v>381</v>
      </c>
      <c r="F478" s="32" t="s">
        <v>49</v>
      </c>
      <c r="G478" s="32" t="s">
        <v>69</v>
      </c>
      <c r="H478" s="32" t="s">
        <v>120</v>
      </c>
      <c r="J478" s="28">
        <v>100</v>
      </c>
      <c r="L478" s="34" t="s">
        <v>52</v>
      </c>
      <c r="M478" s="28" t="s">
        <v>53</v>
      </c>
      <c r="N478" s="28">
        <v>0</v>
      </c>
      <c r="O478" s="28" t="s">
        <v>54</v>
      </c>
      <c r="P478" s="28" t="s">
        <v>996</v>
      </c>
      <c r="R478" s="29" t="s">
        <v>957</v>
      </c>
      <c r="U478" s="29" t="s">
        <v>997</v>
      </c>
      <c r="V478" s="31" t="s">
        <v>57</v>
      </c>
      <c r="W478" s="72">
        <v>12</v>
      </c>
      <c r="X478" s="123" t="s">
        <v>998</v>
      </c>
      <c r="Z478" s="91" t="s">
        <v>483</v>
      </c>
      <c r="AA478" s="7">
        <v>6</v>
      </c>
      <c r="AB478" s="7">
        <v>4</v>
      </c>
      <c r="AC478" s="6">
        <v>24</v>
      </c>
      <c r="AD478" s="6" t="s">
        <v>59</v>
      </c>
      <c r="AE478" s="6" t="s">
        <v>50</v>
      </c>
      <c r="AI478" s="6">
        <v>19</v>
      </c>
      <c r="AJ478" s="6">
        <v>33</v>
      </c>
    </row>
    <row r="479" spans="1:71" ht="12.75" customHeight="1" x14ac:dyDescent="0.2">
      <c r="A479" s="105">
        <v>477</v>
      </c>
      <c r="B479" s="2" t="s">
        <v>985</v>
      </c>
      <c r="C479" s="131" t="s">
        <v>986</v>
      </c>
      <c r="D479" s="2" t="s">
        <v>992</v>
      </c>
      <c r="E479" s="4" t="s">
        <v>381</v>
      </c>
      <c r="F479" s="32" t="s">
        <v>49</v>
      </c>
      <c r="G479" s="32" t="s">
        <v>69</v>
      </c>
      <c r="H479" s="32" t="s">
        <v>120</v>
      </c>
      <c r="J479" s="28">
        <v>100</v>
      </c>
      <c r="L479" s="34" t="s">
        <v>52</v>
      </c>
      <c r="M479" s="28" t="s">
        <v>53</v>
      </c>
      <c r="N479" s="28" t="s">
        <v>995</v>
      </c>
      <c r="O479" s="28" t="s">
        <v>54</v>
      </c>
      <c r="P479" s="28" t="s">
        <v>996</v>
      </c>
      <c r="R479" s="29" t="s">
        <v>957</v>
      </c>
      <c r="U479" s="29" t="s">
        <v>997</v>
      </c>
      <c r="V479" s="31" t="s">
        <v>57</v>
      </c>
      <c r="W479" s="72">
        <v>12</v>
      </c>
      <c r="X479" s="123" t="s">
        <v>998</v>
      </c>
      <c r="Z479" s="91" t="s">
        <v>483</v>
      </c>
      <c r="AA479" s="7">
        <v>6</v>
      </c>
      <c r="AB479" s="7">
        <v>4</v>
      </c>
      <c r="AC479" s="6">
        <v>24</v>
      </c>
      <c r="AD479" s="6" t="s">
        <v>59</v>
      </c>
      <c r="AE479" s="6" t="s">
        <v>50</v>
      </c>
      <c r="AI479" s="6">
        <v>19</v>
      </c>
      <c r="AJ479" s="6">
        <v>33</v>
      </c>
    </row>
    <row r="480" spans="1:71" x14ac:dyDescent="0.2">
      <c r="A480" s="105">
        <v>478</v>
      </c>
      <c r="B480" s="2" t="s">
        <v>985</v>
      </c>
      <c r="C480" s="131" t="s">
        <v>986</v>
      </c>
      <c r="D480" s="2" t="s">
        <v>993</v>
      </c>
      <c r="E480" s="4" t="s">
        <v>382</v>
      </c>
      <c r="F480" s="32" t="s">
        <v>49</v>
      </c>
      <c r="G480" s="32" t="s">
        <v>69</v>
      </c>
      <c r="H480" s="32" t="s">
        <v>120</v>
      </c>
      <c r="J480" s="28">
        <v>100</v>
      </c>
      <c r="L480" s="34" t="s">
        <v>52</v>
      </c>
      <c r="M480" s="28" t="s">
        <v>53</v>
      </c>
      <c r="N480" s="28">
        <v>0</v>
      </c>
      <c r="O480" s="28" t="s">
        <v>54</v>
      </c>
      <c r="P480" s="28" t="s">
        <v>996</v>
      </c>
      <c r="R480" s="29" t="s">
        <v>957</v>
      </c>
      <c r="U480" s="29" t="s">
        <v>997</v>
      </c>
      <c r="V480" s="31" t="s">
        <v>57</v>
      </c>
      <c r="W480" s="72">
        <v>12</v>
      </c>
      <c r="X480" s="123" t="s">
        <v>998</v>
      </c>
      <c r="Z480" s="91" t="s">
        <v>483</v>
      </c>
      <c r="AA480" s="7">
        <v>6</v>
      </c>
      <c r="AB480" s="7">
        <v>4</v>
      </c>
      <c r="AC480" s="6">
        <v>24</v>
      </c>
      <c r="AD480" s="6" t="s">
        <v>59</v>
      </c>
      <c r="AE480" s="6" t="s">
        <v>50</v>
      </c>
      <c r="AI480" s="6">
        <v>19</v>
      </c>
      <c r="AJ480" s="6">
        <v>33</v>
      </c>
    </row>
    <row r="481" spans="1:52" x14ac:dyDescent="0.2">
      <c r="A481" s="105">
        <v>479</v>
      </c>
      <c r="B481" s="2" t="s">
        <v>985</v>
      </c>
      <c r="C481" s="131" t="s">
        <v>986</v>
      </c>
      <c r="D481" s="2" t="s">
        <v>994</v>
      </c>
      <c r="E481" s="4" t="s">
        <v>382</v>
      </c>
      <c r="F481" s="32" t="s">
        <v>49</v>
      </c>
      <c r="G481" s="32" t="s">
        <v>69</v>
      </c>
      <c r="H481" s="32" t="s">
        <v>120</v>
      </c>
      <c r="J481" s="28">
        <v>100</v>
      </c>
      <c r="L481" s="34" t="s">
        <v>52</v>
      </c>
      <c r="M481" s="28" t="s">
        <v>53</v>
      </c>
      <c r="N481" s="28" t="s">
        <v>995</v>
      </c>
      <c r="O481" s="28" t="s">
        <v>54</v>
      </c>
      <c r="P481" s="28" t="s">
        <v>996</v>
      </c>
      <c r="R481" s="29" t="s">
        <v>957</v>
      </c>
      <c r="U481" s="29" t="s">
        <v>997</v>
      </c>
      <c r="V481" s="31" t="s">
        <v>57</v>
      </c>
      <c r="W481" s="72">
        <v>12</v>
      </c>
      <c r="X481" s="123" t="s">
        <v>998</v>
      </c>
      <c r="Z481" s="91" t="s">
        <v>483</v>
      </c>
      <c r="AA481" s="7">
        <v>6</v>
      </c>
      <c r="AB481" s="7">
        <v>4</v>
      </c>
      <c r="AC481" s="6">
        <v>24</v>
      </c>
      <c r="AD481" s="6" t="s">
        <v>59</v>
      </c>
      <c r="AE481" s="6" t="s">
        <v>50</v>
      </c>
      <c r="AI481" s="6">
        <v>19</v>
      </c>
      <c r="AJ481" s="6">
        <v>33</v>
      </c>
    </row>
    <row r="482" spans="1:52" x14ac:dyDescent="0.2">
      <c r="A482" s="105">
        <v>480</v>
      </c>
      <c r="B482" s="97" t="s">
        <v>1001</v>
      </c>
      <c r="C482" s="131" t="s">
        <v>1000</v>
      </c>
      <c r="D482" s="97" t="s">
        <v>1003</v>
      </c>
      <c r="E482" s="4" t="s">
        <v>142</v>
      </c>
      <c r="F482" s="32" t="s">
        <v>49</v>
      </c>
      <c r="G482" s="32" t="s">
        <v>69</v>
      </c>
      <c r="H482" s="32" t="s">
        <v>51</v>
      </c>
      <c r="J482" s="28">
        <v>100</v>
      </c>
      <c r="L482" s="34" t="s">
        <v>52</v>
      </c>
      <c r="M482" s="28" t="s">
        <v>53</v>
      </c>
      <c r="N482" s="28">
        <v>0</v>
      </c>
      <c r="O482" s="28" t="s">
        <v>54</v>
      </c>
      <c r="P482" s="28" t="s">
        <v>115</v>
      </c>
      <c r="R482" s="29" t="s">
        <v>957</v>
      </c>
      <c r="T482" s="29">
        <v>200</v>
      </c>
      <c r="U482" s="29" t="s">
        <v>1002</v>
      </c>
      <c r="V482" s="31" t="s">
        <v>57</v>
      </c>
      <c r="W482" s="72">
        <v>10</v>
      </c>
      <c r="X482" s="123">
        <v>4</v>
      </c>
      <c r="Z482" s="91" t="s">
        <v>483</v>
      </c>
      <c r="AA482" s="7">
        <v>12</v>
      </c>
      <c r="AB482" s="7">
        <v>6</v>
      </c>
      <c r="AC482" s="6">
        <v>30</v>
      </c>
      <c r="AD482" s="6" t="s">
        <v>59</v>
      </c>
      <c r="AE482" s="6" t="s">
        <v>50</v>
      </c>
      <c r="AI482" s="6">
        <v>21</v>
      </c>
      <c r="AJ482" s="6">
        <v>40</v>
      </c>
      <c r="AK482" s="7">
        <v>70</v>
      </c>
      <c r="AL482" s="7" t="s">
        <v>61</v>
      </c>
      <c r="AM482" s="7" t="s">
        <v>50</v>
      </c>
      <c r="AQ482" s="7">
        <v>54</v>
      </c>
      <c r="AR482" s="7">
        <v>103</v>
      </c>
      <c r="AS482" s="6">
        <v>173</v>
      </c>
      <c r="AT482" s="6" t="s">
        <v>63</v>
      </c>
      <c r="AU482" s="6" t="s">
        <v>50</v>
      </c>
      <c r="AY482" s="6">
        <v>154</v>
      </c>
      <c r="AZ482" s="6">
        <v>189</v>
      </c>
    </row>
    <row r="483" spans="1:52" x14ac:dyDescent="0.2">
      <c r="A483" s="105">
        <v>481</v>
      </c>
      <c r="B483" s="97" t="s">
        <v>1001</v>
      </c>
      <c r="C483" s="131" t="s">
        <v>1000</v>
      </c>
      <c r="D483" s="97" t="s">
        <v>1004</v>
      </c>
      <c r="E483" s="4" t="s">
        <v>380</v>
      </c>
      <c r="F483" s="32" t="s">
        <v>49</v>
      </c>
      <c r="G483" s="32" t="s">
        <v>69</v>
      </c>
      <c r="H483" s="32" t="s">
        <v>146</v>
      </c>
      <c r="J483" s="28">
        <v>100</v>
      </c>
      <c r="L483" s="34" t="s">
        <v>52</v>
      </c>
      <c r="M483" s="28" t="s">
        <v>53</v>
      </c>
      <c r="N483" s="28">
        <v>0</v>
      </c>
      <c r="O483" s="28" t="s">
        <v>54</v>
      </c>
      <c r="P483" s="28" t="s">
        <v>115</v>
      </c>
      <c r="R483" s="29" t="s">
        <v>957</v>
      </c>
      <c r="T483" s="29">
        <v>200</v>
      </c>
      <c r="U483" s="29" t="s">
        <v>1002</v>
      </c>
      <c r="V483" s="31" t="s">
        <v>57</v>
      </c>
      <c r="W483" s="72">
        <v>10</v>
      </c>
      <c r="X483" s="123">
        <v>4</v>
      </c>
      <c r="Z483" s="91" t="s">
        <v>483</v>
      </c>
      <c r="AA483" s="7">
        <v>12</v>
      </c>
      <c r="AB483" s="7">
        <v>6</v>
      </c>
      <c r="AC483" s="6">
        <v>30</v>
      </c>
      <c r="AD483" s="6" t="s">
        <v>59</v>
      </c>
      <c r="AE483" s="6" t="s">
        <v>50</v>
      </c>
      <c r="AI483" s="6">
        <v>21</v>
      </c>
      <c r="AJ483" s="6">
        <v>40</v>
      </c>
      <c r="AK483" s="7">
        <v>70</v>
      </c>
      <c r="AL483" s="7" t="s">
        <v>61</v>
      </c>
      <c r="AM483" s="7" t="s">
        <v>50</v>
      </c>
      <c r="AQ483" s="7">
        <v>54</v>
      </c>
      <c r="AR483" s="7">
        <v>103</v>
      </c>
      <c r="AS483" s="6">
        <v>173</v>
      </c>
      <c r="AT483" s="6" t="s">
        <v>63</v>
      </c>
      <c r="AU483" s="6" t="s">
        <v>50</v>
      </c>
      <c r="AY483" s="6">
        <v>154</v>
      </c>
      <c r="AZ483" s="6">
        <v>189</v>
      </c>
    </row>
    <row r="484" spans="1:52" x14ac:dyDescent="0.2">
      <c r="A484" s="105">
        <v>482</v>
      </c>
      <c r="B484" s="97" t="s">
        <v>1001</v>
      </c>
      <c r="C484" s="131" t="s">
        <v>1000</v>
      </c>
      <c r="D484" s="97" t="s">
        <v>1005</v>
      </c>
      <c r="E484" s="4" t="s">
        <v>142</v>
      </c>
      <c r="F484" s="32" t="s">
        <v>49</v>
      </c>
      <c r="G484" s="32" t="s">
        <v>69</v>
      </c>
      <c r="H484" s="32" t="s">
        <v>51</v>
      </c>
      <c r="J484" s="28">
        <v>100</v>
      </c>
      <c r="L484" s="34" t="s">
        <v>52</v>
      </c>
      <c r="M484" s="28" t="s">
        <v>53</v>
      </c>
      <c r="N484" s="28">
        <v>0</v>
      </c>
      <c r="O484" s="28" t="s">
        <v>54</v>
      </c>
      <c r="P484" s="28" t="s">
        <v>115</v>
      </c>
      <c r="R484" s="29" t="s">
        <v>957</v>
      </c>
      <c r="T484" s="29">
        <v>200</v>
      </c>
      <c r="U484" s="29" t="s">
        <v>1002</v>
      </c>
      <c r="V484" s="31" t="s">
        <v>494</v>
      </c>
      <c r="W484" s="72">
        <v>0</v>
      </c>
      <c r="Y484" s="31" t="s">
        <v>1007</v>
      </c>
      <c r="Z484" s="91" t="s">
        <v>483</v>
      </c>
      <c r="AA484" s="7">
        <v>12</v>
      </c>
      <c r="AB484" s="7">
        <v>6</v>
      </c>
      <c r="AC484" s="6">
        <v>30</v>
      </c>
      <c r="AD484" s="6" t="s">
        <v>59</v>
      </c>
      <c r="AE484" s="6" t="s">
        <v>50</v>
      </c>
      <c r="AI484" s="6">
        <v>21</v>
      </c>
      <c r="AJ484" s="6">
        <v>40</v>
      </c>
      <c r="AK484" s="7">
        <v>70</v>
      </c>
      <c r="AL484" s="7" t="s">
        <v>61</v>
      </c>
      <c r="AM484" s="7" t="s">
        <v>50</v>
      </c>
      <c r="AQ484" s="7">
        <v>54</v>
      </c>
      <c r="AR484" s="7">
        <v>103</v>
      </c>
      <c r="AS484" s="6">
        <v>173</v>
      </c>
      <c r="AT484" s="6" t="s">
        <v>63</v>
      </c>
      <c r="AU484" s="6" t="s">
        <v>50</v>
      </c>
      <c r="AY484" s="6">
        <v>154</v>
      </c>
      <c r="AZ484" s="6">
        <v>189</v>
      </c>
    </row>
    <row r="485" spans="1:52" x14ac:dyDescent="0.2">
      <c r="A485" s="105">
        <v>483</v>
      </c>
      <c r="B485" s="97" t="s">
        <v>1001</v>
      </c>
      <c r="C485" s="131" t="s">
        <v>1000</v>
      </c>
      <c r="D485" s="97" t="s">
        <v>1006</v>
      </c>
      <c r="E485" s="4" t="s">
        <v>380</v>
      </c>
      <c r="F485" s="32" t="s">
        <v>49</v>
      </c>
      <c r="G485" s="32" t="s">
        <v>69</v>
      </c>
      <c r="H485" s="32" t="s">
        <v>146</v>
      </c>
      <c r="J485" s="28">
        <v>100</v>
      </c>
      <c r="L485" s="34" t="s">
        <v>52</v>
      </c>
      <c r="M485" s="28" t="s">
        <v>53</v>
      </c>
      <c r="N485" s="28">
        <v>0</v>
      </c>
      <c r="O485" s="28" t="s">
        <v>54</v>
      </c>
      <c r="P485" s="28" t="s">
        <v>115</v>
      </c>
      <c r="R485" s="29" t="s">
        <v>957</v>
      </c>
      <c r="T485" s="29">
        <v>200</v>
      </c>
      <c r="U485" s="29" t="s">
        <v>1002</v>
      </c>
      <c r="V485" s="31" t="s">
        <v>494</v>
      </c>
      <c r="W485" s="72">
        <v>0</v>
      </c>
      <c r="Y485" s="31" t="s">
        <v>1007</v>
      </c>
      <c r="Z485" s="91" t="s">
        <v>483</v>
      </c>
      <c r="AA485" s="7">
        <v>12</v>
      </c>
      <c r="AB485" s="7">
        <v>6</v>
      </c>
      <c r="AC485" s="6">
        <v>30</v>
      </c>
      <c r="AD485" s="6" t="s">
        <v>59</v>
      </c>
      <c r="AE485" s="6" t="s">
        <v>50</v>
      </c>
      <c r="AI485" s="6">
        <v>21</v>
      </c>
      <c r="AJ485" s="6">
        <v>40</v>
      </c>
      <c r="AK485" s="7">
        <v>70</v>
      </c>
      <c r="AL485" s="7" t="s">
        <v>61</v>
      </c>
      <c r="AM485" s="7" t="s">
        <v>50</v>
      </c>
      <c r="AQ485" s="7">
        <v>54</v>
      </c>
      <c r="AR485" s="7">
        <v>103</v>
      </c>
      <c r="AS485" s="6">
        <v>173</v>
      </c>
      <c r="AT485" s="6" t="s">
        <v>63</v>
      </c>
      <c r="AU485" s="6" t="s">
        <v>50</v>
      </c>
      <c r="AY485" s="6">
        <v>154</v>
      </c>
      <c r="AZ485" s="6">
        <v>189</v>
      </c>
    </row>
    <row r="486" spans="1:52" x14ac:dyDescent="0.2">
      <c r="A486" s="105">
        <v>484</v>
      </c>
      <c r="B486" s="97" t="s">
        <v>1008</v>
      </c>
      <c r="C486" s="131" t="s">
        <v>1009</v>
      </c>
      <c r="D486" s="97" t="s">
        <v>1017</v>
      </c>
      <c r="E486" s="4" t="s">
        <v>142</v>
      </c>
      <c r="F486" s="32" t="s">
        <v>49</v>
      </c>
      <c r="G486" s="32" t="s">
        <v>69</v>
      </c>
      <c r="H486" s="32" t="s">
        <v>1010</v>
      </c>
      <c r="J486" s="28">
        <v>100</v>
      </c>
      <c r="L486" s="34" t="s">
        <v>52</v>
      </c>
      <c r="M486" s="28" t="s">
        <v>53</v>
      </c>
      <c r="N486" s="28">
        <v>0</v>
      </c>
      <c r="O486" s="28" t="s">
        <v>54</v>
      </c>
      <c r="P486" s="28" t="s">
        <v>115</v>
      </c>
      <c r="R486" s="29" t="s">
        <v>957</v>
      </c>
      <c r="T486" s="29">
        <v>200</v>
      </c>
      <c r="U486" s="29" t="s">
        <v>1013</v>
      </c>
      <c r="V486" s="31" t="s">
        <v>57</v>
      </c>
      <c r="W486" s="72">
        <v>12</v>
      </c>
      <c r="X486" s="123" t="s">
        <v>1015</v>
      </c>
      <c r="Z486" s="91" t="s">
        <v>483</v>
      </c>
      <c r="AA486" s="7">
        <v>6</v>
      </c>
      <c r="AB486" s="7">
        <v>0</v>
      </c>
      <c r="AC486" s="6">
        <v>30</v>
      </c>
      <c r="AD486" s="6" t="s">
        <v>59</v>
      </c>
      <c r="AE486" s="6" t="s">
        <v>50</v>
      </c>
      <c r="AI486" s="6">
        <v>24</v>
      </c>
      <c r="AJ486" s="6">
        <v>34</v>
      </c>
      <c r="AK486" s="7">
        <v>71</v>
      </c>
      <c r="AL486" s="7" t="s">
        <v>61</v>
      </c>
      <c r="AM486" s="7" t="s">
        <v>50</v>
      </c>
      <c r="AQ486" s="7">
        <v>63</v>
      </c>
      <c r="AR486" s="7">
        <v>80</v>
      </c>
    </row>
    <row r="487" spans="1:52" x14ac:dyDescent="0.2">
      <c r="A487" s="105">
        <v>485</v>
      </c>
      <c r="B487" s="97" t="s">
        <v>1008</v>
      </c>
      <c r="C487" s="131" t="s">
        <v>1009</v>
      </c>
      <c r="D487" s="97" t="s">
        <v>1018</v>
      </c>
      <c r="E487" s="4" t="s">
        <v>142</v>
      </c>
      <c r="F487" s="32" t="s">
        <v>49</v>
      </c>
      <c r="G487" s="32" t="s">
        <v>69</v>
      </c>
      <c r="H487" s="32" t="s">
        <v>1010</v>
      </c>
      <c r="J487" s="28">
        <v>100</v>
      </c>
      <c r="L487" s="34" t="s">
        <v>52</v>
      </c>
      <c r="M487" s="28" t="s">
        <v>53</v>
      </c>
      <c r="N487" s="28">
        <v>0</v>
      </c>
      <c r="O487" s="28" t="s">
        <v>54</v>
      </c>
      <c r="P487" s="28" t="s">
        <v>115</v>
      </c>
      <c r="R487" s="29" t="s">
        <v>493</v>
      </c>
      <c r="T487" s="29">
        <v>200</v>
      </c>
      <c r="U487" s="29" t="s">
        <v>1014</v>
      </c>
      <c r="V487" s="31" t="s">
        <v>494</v>
      </c>
      <c r="Y487" s="31" t="s">
        <v>1016</v>
      </c>
      <c r="Z487" s="91" t="s">
        <v>483</v>
      </c>
      <c r="AA487" s="7">
        <v>6</v>
      </c>
      <c r="AB487" s="7">
        <v>0</v>
      </c>
      <c r="AC487" s="6">
        <v>30</v>
      </c>
      <c r="AD487" s="6" t="s">
        <v>59</v>
      </c>
      <c r="AE487" s="6" t="s">
        <v>50</v>
      </c>
      <c r="AI487" s="6">
        <v>24</v>
      </c>
      <c r="AJ487" s="6">
        <v>34</v>
      </c>
      <c r="AK487" s="7">
        <v>71</v>
      </c>
      <c r="AL487" s="7" t="s">
        <v>61</v>
      </c>
      <c r="AM487" s="7" t="s">
        <v>50</v>
      </c>
      <c r="AQ487" s="7">
        <v>63</v>
      </c>
      <c r="AR487" s="7">
        <v>80</v>
      </c>
    </row>
    <row r="488" spans="1:52" x14ac:dyDescent="0.2">
      <c r="A488" s="105">
        <v>486</v>
      </c>
      <c r="B488" s="97" t="s">
        <v>1008</v>
      </c>
      <c r="C488" s="131" t="s">
        <v>1009</v>
      </c>
      <c r="D488" s="97" t="s">
        <v>1019</v>
      </c>
      <c r="E488" s="4" t="s">
        <v>142</v>
      </c>
      <c r="F488" s="32" t="s">
        <v>49</v>
      </c>
      <c r="G488" s="32" t="s">
        <v>69</v>
      </c>
      <c r="H488" s="32" t="s">
        <v>1010</v>
      </c>
      <c r="J488" s="28">
        <v>100</v>
      </c>
      <c r="L488" s="34" t="s">
        <v>52</v>
      </c>
      <c r="M488" s="28" t="s">
        <v>53</v>
      </c>
      <c r="N488" s="28">
        <v>0</v>
      </c>
      <c r="O488" s="28" t="s">
        <v>54</v>
      </c>
      <c r="P488" s="28" t="s">
        <v>115</v>
      </c>
      <c r="R488" s="29" t="s">
        <v>493</v>
      </c>
      <c r="T488" s="29">
        <v>200</v>
      </c>
      <c r="U488" s="29" t="s">
        <v>1014</v>
      </c>
      <c r="V488" s="31" t="s">
        <v>494</v>
      </c>
      <c r="Y488" s="31" t="s">
        <v>1016</v>
      </c>
      <c r="Z488" s="91" t="s">
        <v>483</v>
      </c>
      <c r="AA488" s="7">
        <v>6</v>
      </c>
      <c r="AB488" s="7">
        <v>0</v>
      </c>
      <c r="AC488" s="6">
        <v>30</v>
      </c>
      <c r="AD488" s="6" t="s">
        <v>59</v>
      </c>
      <c r="AE488" s="6" t="s">
        <v>50</v>
      </c>
      <c r="AI488" s="6">
        <v>24</v>
      </c>
      <c r="AJ488" s="6">
        <v>34</v>
      </c>
      <c r="AK488" s="7">
        <v>71</v>
      </c>
      <c r="AL488" s="7" t="s">
        <v>61</v>
      </c>
      <c r="AM488" s="7" t="s">
        <v>50</v>
      </c>
      <c r="AQ488" s="7">
        <v>63</v>
      </c>
      <c r="AR488" s="7">
        <v>80</v>
      </c>
    </row>
    <row r="489" spans="1:52" x14ac:dyDescent="0.2">
      <c r="A489" s="105">
        <v>487</v>
      </c>
      <c r="B489" s="97" t="s">
        <v>1008</v>
      </c>
      <c r="C489" s="131" t="s">
        <v>1009</v>
      </c>
      <c r="D489" s="97" t="s">
        <v>1020</v>
      </c>
      <c r="E489" s="4" t="s">
        <v>142</v>
      </c>
      <c r="F489" s="32" t="s">
        <v>49</v>
      </c>
      <c r="G489" s="32" t="s">
        <v>69</v>
      </c>
      <c r="H489" s="32" t="s">
        <v>1011</v>
      </c>
      <c r="J489" s="28">
        <v>100</v>
      </c>
      <c r="L489" s="34" t="s">
        <v>52</v>
      </c>
      <c r="M489" s="28" t="s">
        <v>53</v>
      </c>
      <c r="N489" s="28" t="s">
        <v>1012</v>
      </c>
      <c r="O489" s="28" t="s">
        <v>54</v>
      </c>
      <c r="P489" s="28" t="s">
        <v>996</v>
      </c>
      <c r="R489" s="29" t="s">
        <v>493</v>
      </c>
      <c r="T489" s="29">
        <v>200</v>
      </c>
      <c r="U489" s="29" t="s">
        <v>1014</v>
      </c>
      <c r="V489" s="31" t="s">
        <v>494</v>
      </c>
      <c r="Y489" s="31" t="s">
        <v>1016</v>
      </c>
      <c r="Z489" s="91" t="s">
        <v>483</v>
      </c>
      <c r="AA489" s="7">
        <v>6</v>
      </c>
      <c r="AB489" s="7">
        <v>0</v>
      </c>
      <c r="AC489" s="6">
        <v>30</v>
      </c>
      <c r="AD489" s="6" t="s">
        <v>59</v>
      </c>
      <c r="AE489" s="6" t="s">
        <v>50</v>
      </c>
      <c r="AI489" s="6">
        <v>24</v>
      </c>
      <c r="AJ489" s="6">
        <v>34</v>
      </c>
      <c r="AK489" s="7">
        <v>71</v>
      </c>
      <c r="AL489" s="7" t="s">
        <v>61</v>
      </c>
      <c r="AM489" s="7" t="s">
        <v>50</v>
      </c>
      <c r="AQ489" s="7">
        <v>63</v>
      </c>
      <c r="AR489" s="7">
        <v>80</v>
      </c>
    </row>
    <row r="490" spans="1:52" x14ac:dyDescent="0.2">
      <c r="A490" s="105">
        <v>488</v>
      </c>
      <c r="B490" s="97" t="s">
        <v>1008</v>
      </c>
      <c r="C490" s="131" t="s">
        <v>1009</v>
      </c>
      <c r="D490" s="97" t="s">
        <v>1021</v>
      </c>
      <c r="E490" s="4" t="s">
        <v>142</v>
      </c>
      <c r="F490" s="32" t="s">
        <v>49</v>
      </c>
      <c r="G490" s="32" t="s">
        <v>69</v>
      </c>
      <c r="H490" s="32" t="s">
        <v>793</v>
      </c>
      <c r="I490" s="32" t="s">
        <v>1023</v>
      </c>
      <c r="J490" s="28">
        <v>50</v>
      </c>
      <c r="L490" s="34" t="s">
        <v>52</v>
      </c>
      <c r="M490" s="28" t="s">
        <v>53</v>
      </c>
      <c r="N490" s="28">
        <v>0</v>
      </c>
      <c r="O490" s="28" t="s">
        <v>54</v>
      </c>
      <c r="P490" s="28" t="s">
        <v>115</v>
      </c>
      <c r="R490" s="29" t="s">
        <v>493</v>
      </c>
      <c r="T490" s="29">
        <v>200</v>
      </c>
      <c r="U490" s="29" t="s">
        <v>1025</v>
      </c>
      <c r="V490" s="31" t="s">
        <v>494</v>
      </c>
      <c r="Y490" s="31" t="s">
        <v>1016</v>
      </c>
      <c r="Z490" s="91" t="s">
        <v>483</v>
      </c>
      <c r="AA490" s="7">
        <v>6</v>
      </c>
      <c r="AB490" s="7">
        <v>0</v>
      </c>
      <c r="AC490" s="6">
        <v>30</v>
      </c>
      <c r="AD490" s="6" t="s">
        <v>59</v>
      </c>
      <c r="AE490" s="6" t="s">
        <v>50</v>
      </c>
      <c r="AI490" s="6">
        <v>24</v>
      </c>
      <c r="AJ490" s="6">
        <v>34</v>
      </c>
      <c r="AK490" s="7">
        <v>71</v>
      </c>
      <c r="AL490" s="7" t="s">
        <v>61</v>
      </c>
      <c r="AM490" s="7" t="s">
        <v>50</v>
      </c>
    </row>
    <row r="491" spans="1:52" x14ac:dyDescent="0.2">
      <c r="A491" s="105">
        <v>489</v>
      </c>
      <c r="B491" s="97" t="s">
        <v>1008</v>
      </c>
      <c r="C491" s="131" t="s">
        <v>1009</v>
      </c>
      <c r="D491" s="97" t="s">
        <v>1022</v>
      </c>
      <c r="E491" s="4" t="s">
        <v>142</v>
      </c>
      <c r="F491" s="32" t="s">
        <v>49</v>
      </c>
      <c r="G491" s="32" t="s">
        <v>69</v>
      </c>
      <c r="H491" s="32" t="s">
        <v>793</v>
      </c>
      <c r="I491" s="32" t="s">
        <v>1023</v>
      </c>
      <c r="J491" s="28">
        <v>200</v>
      </c>
      <c r="L491" s="34" t="s">
        <v>52</v>
      </c>
      <c r="M491" s="28" t="s">
        <v>53</v>
      </c>
      <c r="N491" s="28">
        <v>0</v>
      </c>
      <c r="O491" s="28" t="s">
        <v>54</v>
      </c>
      <c r="P491" s="28" t="s">
        <v>115</v>
      </c>
      <c r="R491" s="29" t="s">
        <v>493</v>
      </c>
      <c r="T491" s="29">
        <v>200</v>
      </c>
      <c r="U491" s="29" t="s">
        <v>1024</v>
      </c>
      <c r="V491" s="31" t="s">
        <v>494</v>
      </c>
      <c r="Y491" s="31" t="s">
        <v>1016</v>
      </c>
      <c r="Z491" s="91" t="s">
        <v>483</v>
      </c>
      <c r="AA491" s="7">
        <v>6</v>
      </c>
      <c r="AB491" s="7">
        <v>0</v>
      </c>
      <c r="AC491" s="6">
        <v>30</v>
      </c>
      <c r="AD491" s="6" t="s">
        <v>59</v>
      </c>
      <c r="AE491" s="6" t="s">
        <v>50</v>
      </c>
      <c r="AI491" s="6">
        <v>24</v>
      </c>
      <c r="AJ491" s="6">
        <v>34</v>
      </c>
      <c r="AK491" s="7">
        <v>71</v>
      </c>
      <c r="AL491" s="7" t="s">
        <v>61</v>
      </c>
      <c r="AM491" s="7" t="s">
        <v>50</v>
      </c>
    </row>
    <row r="492" spans="1:52" x14ac:dyDescent="0.2">
      <c r="A492" s="105">
        <v>490</v>
      </c>
      <c r="B492" s="97" t="s">
        <v>1027</v>
      </c>
      <c r="C492" s="131" t="s">
        <v>1026</v>
      </c>
      <c r="D492" s="97" t="s">
        <v>1028</v>
      </c>
      <c r="E492" s="4" t="s">
        <v>142</v>
      </c>
      <c r="F492" s="32" t="s">
        <v>49</v>
      </c>
      <c r="G492" s="32" t="s">
        <v>69</v>
      </c>
      <c r="H492" s="32" t="s">
        <v>146</v>
      </c>
      <c r="J492" s="28">
        <v>100</v>
      </c>
      <c r="L492" s="34" t="s">
        <v>52</v>
      </c>
      <c r="M492" s="28" t="s">
        <v>114</v>
      </c>
      <c r="N492" s="28">
        <v>0</v>
      </c>
      <c r="O492" s="28" t="s">
        <v>54</v>
      </c>
      <c r="P492" s="28" t="s">
        <v>115</v>
      </c>
      <c r="S492" s="30">
        <v>60</v>
      </c>
      <c r="V492" s="31" t="s">
        <v>494</v>
      </c>
      <c r="Z492" s="91" t="s">
        <v>483</v>
      </c>
      <c r="AA492" s="7">
        <v>6</v>
      </c>
      <c r="AB492" s="7">
        <v>0</v>
      </c>
    </row>
    <row r="493" spans="1:52" x14ac:dyDescent="0.2">
      <c r="A493" s="105">
        <v>491</v>
      </c>
      <c r="B493" s="97" t="s">
        <v>1027</v>
      </c>
      <c r="C493" s="131" t="s">
        <v>1026</v>
      </c>
      <c r="D493" s="97" t="s">
        <v>1029</v>
      </c>
      <c r="E493" s="4" t="s">
        <v>142</v>
      </c>
      <c r="F493" s="32" t="s">
        <v>49</v>
      </c>
      <c r="G493" s="32" t="s">
        <v>69</v>
      </c>
      <c r="H493" s="32" t="s">
        <v>146</v>
      </c>
      <c r="J493" s="28">
        <v>100</v>
      </c>
      <c r="L493" s="34" t="s">
        <v>52</v>
      </c>
      <c r="M493" s="28" t="s">
        <v>53</v>
      </c>
      <c r="N493" s="28">
        <v>0</v>
      </c>
      <c r="O493" s="28" t="s">
        <v>54</v>
      </c>
      <c r="P493" s="28" t="s">
        <v>115</v>
      </c>
      <c r="R493" s="29" t="s">
        <v>957</v>
      </c>
      <c r="U493" s="29" t="s">
        <v>1002</v>
      </c>
      <c r="V493" s="31" t="s">
        <v>494</v>
      </c>
      <c r="Z493" s="91" t="s">
        <v>483</v>
      </c>
      <c r="AA493" s="7">
        <v>6</v>
      </c>
      <c r="AB493" s="7">
        <v>0</v>
      </c>
    </row>
    <row r="494" spans="1:52" x14ac:dyDescent="0.2">
      <c r="A494" s="105">
        <v>492</v>
      </c>
      <c r="B494" s="97" t="s">
        <v>1027</v>
      </c>
      <c r="C494" s="131" t="s">
        <v>1026</v>
      </c>
      <c r="D494" s="97" t="s">
        <v>1031</v>
      </c>
      <c r="E494" s="4" t="s">
        <v>142</v>
      </c>
      <c r="F494" s="32" t="s">
        <v>49</v>
      </c>
      <c r="G494" s="32" t="s">
        <v>69</v>
      </c>
      <c r="H494" s="32" t="s">
        <v>122</v>
      </c>
      <c r="J494" s="28">
        <v>100</v>
      </c>
      <c r="L494" s="34" t="s">
        <v>52</v>
      </c>
      <c r="M494" s="28" t="s">
        <v>53</v>
      </c>
      <c r="N494" s="28">
        <v>0</v>
      </c>
      <c r="O494" s="28" t="s">
        <v>54</v>
      </c>
      <c r="P494" s="28" t="s">
        <v>115</v>
      </c>
      <c r="R494" s="29" t="s">
        <v>1032</v>
      </c>
      <c r="V494" s="31" t="s">
        <v>1032</v>
      </c>
      <c r="Z494" s="91" t="s">
        <v>483</v>
      </c>
      <c r="AA494" s="7">
        <v>24</v>
      </c>
      <c r="AB494" s="7">
        <v>0</v>
      </c>
    </row>
    <row r="495" spans="1:52" x14ac:dyDescent="0.2">
      <c r="A495" s="105">
        <v>493</v>
      </c>
      <c r="B495" s="97" t="s">
        <v>1027</v>
      </c>
      <c r="C495" s="131" t="s">
        <v>1026</v>
      </c>
      <c r="D495" s="97" t="s">
        <v>1031</v>
      </c>
      <c r="E495" s="4" t="s">
        <v>380</v>
      </c>
      <c r="F495" s="32" t="s">
        <v>49</v>
      </c>
      <c r="G495" s="32" t="s">
        <v>69</v>
      </c>
      <c r="H495" s="32" t="s">
        <v>122</v>
      </c>
      <c r="J495" s="28">
        <v>100</v>
      </c>
      <c r="L495" s="34" t="s">
        <v>52</v>
      </c>
      <c r="M495" s="28" t="s">
        <v>53</v>
      </c>
      <c r="N495" s="28">
        <v>0</v>
      </c>
      <c r="O495" s="28" t="s">
        <v>54</v>
      </c>
      <c r="P495" s="28" t="s">
        <v>115</v>
      </c>
      <c r="R495" s="29" t="s">
        <v>1032</v>
      </c>
      <c r="V495" s="31" t="s">
        <v>1032</v>
      </c>
      <c r="Z495" s="91" t="s">
        <v>483</v>
      </c>
      <c r="AA495" s="7">
        <v>24</v>
      </c>
      <c r="AB495" s="7">
        <v>0</v>
      </c>
    </row>
    <row r="496" spans="1:52" x14ac:dyDescent="0.2">
      <c r="A496" s="105">
        <v>494</v>
      </c>
      <c r="B496" s="97" t="s">
        <v>1027</v>
      </c>
      <c r="C496" s="131" t="s">
        <v>1026</v>
      </c>
      <c r="D496" s="97" t="s">
        <v>1030</v>
      </c>
      <c r="E496" s="4" t="s">
        <v>142</v>
      </c>
      <c r="F496" s="32" t="s">
        <v>49</v>
      </c>
      <c r="G496" s="32" t="s">
        <v>69</v>
      </c>
      <c r="H496" s="32" t="s">
        <v>843</v>
      </c>
      <c r="J496" s="28">
        <v>100</v>
      </c>
      <c r="L496" s="34" t="s">
        <v>52</v>
      </c>
      <c r="M496" s="28" t="s">
        <v>53</v>
      </c>
      <c r="N496" s="28" t="s">
        <v>1033</v>
      </c>
      <c r="O496" s="28" t="s">
        <v>54</v>
      </c>
      <c r="P496" s="28" t="s">
        <v>996</v>
      </c>
      <c r="R496" s="29" t="s">
        <v>1032</v>
      </c>
      <c r="V496" s="31" t="s">
        <v>1032</v>
      </c>
      <c r="Z496" s="91" t="s">
        <v>483</v>
      </c>
      <c r="AA496" s="7">
        <v>10</v>
      </c>
      <c r="AB496" s="7">
        <v>0</v>
      </c>
      <c r="AD496" s="6" t="s">
        <v>59</v>
      </c>
      <c r="AI496" s="6">
        <v>27</v>
      </c>
      <c r="AJ496" s="6">
        <v>54</v>
      </c>
    </row>
    <row r="497" spans="1:69" x14ac:dyDescent="0.2">
      <c r="A497" s="105">
        <v>495</v>
      </c>
      <c r="B497" s="97" t="s">
        <v>1027</v>
      </c>
      <c r="C497" s="131" t="s">
        <v>1026</v>
      </c>
      <c r="D497" s="97" t="s">
        <v>1030</v>
      </c>
      <c r="E497" s="4" t="s">
        <v>380</v>
      </c>
      <c r="F497" s="32" t="s">
        <v>49</v>
      </c>
      <c r="G497" s="32" t="s">
        <v>69</v>
      </c>
      <c r="H497" s="32" t="s">
        <v>843</v>
      </c>
      <c r="J497" s="28">
        <v>100</v>
      </c>
      <c r="L497" s="34" t="s">
        <v>52</v>
      </c>
      <c r="M497" s="28" t="s">
        <v>53</v>
      </c>
      <c r="N497" s="28" t="s">
        <v>1033</v>
      </c>
      <c r="O497" s="28" t="s">
        <v>54</v>
      </c>
      <c r="P497" s="28" t="s">
        <v>996</v>
      </c>
      <c r="R497" s="29" t="s">
        <v>1032</v>
      </c>
      <c r="V497" s="31" t="s">
        <v>1032</v>
      </c>
      <c r="Z497" s="91" t="s">
        <v>483</v>
      </c>
      <c r="AA497" s="7">
        <v>10</v>
      </c>
      <c r="AB497" s="7">
        <v>0</v>
      </c>
      <c r="AD497" s="6" t="s">
        <v>59</v>
      </c>
      <c r="AI497" s="6">
        <v>27</v>
      </c>
      <c r="AJ497" s="6">
        <v>54</v>
      </c>
    </row>
    <row r="498" spans="1:69" x14ac:dyDescent="0.2">
      <c r="A498" s="108">
        <v>496</v>
      </c>
      <c r="B498" s="97" t="s">
        <v>1034</v>
      </c>
      <c r="C498" s="131" t="s">
        <v>1035</v>
      </c>
      <c r="D498" s="97" t="s">
        <v>1036</v>
      </c>
      <c r="E498" s="4" t="s">
        <v>142</v>
      </c>
      <c r="F498" s="32" t="s">
        <v>49</v>
      </c>
      <c r="G498" s="32" t="s">
        <v>69</v>
      </c>
      <c r="H498" s="32" t="s">
        <v>122</v>
      </c>
      <c r="J498" s="28">
        <v>200</v>
      </c>
      <c r="L498" s="34" t="s">
        <v>52</v>
      </c>
      <c r="M498" s="28" t="s">
        <v>53</v>
      </c>
      <c r="N498" s="28" t="s">
        <v>1037</v>
      </c>
      <c r="O498" s="28" t="s">
        <v>54</v>
      </c>
      <c r="P498" s="28" t="s">
        <v>996</v>
      </c>
      <c r="R498" s="29" t="s">
        <v>1038</v>
      </c>
      <c r="U498" s="29" t="s">
        <v>1039</v>
      </c>
      <c r="V498" s="31" t="s">
        <v>57</v>
      </c>
      <c r="W498" s="72">
        <v>10</v>
      </c>
      <c r="X498" s="123" t="s">
        <v>1040</v>
      </c>
      <c r="Z498" s="91" t="s">
        <v>483</v>
      </c>
      <c r="AA498" s="7">
        <v>6</v>
      </c>
      <c r="AB498" s="7">
        <v>0</v>
      </c>
      <c r="BQ498" s="7" t="s">
        <v>1041</v>
      </c>
    </row>
    <row r="499" spans="1:69" x14ac:dyDescent="0.2">
      <c r="A499" s="108">
        <v>497</v>
      </c>
      <c r="B499" s="97" t="s">
        <v>1034</v>
      </c>
      <c r="C499" s="131" t="s">
        <v>1035</v>
      </c>
      <c r="D499" s="97" t="s">
        <v>1036</v>
      </c>
      <c r="E499" s="4" t="s">
        <v>380</v>
      </c>
      <c r="F499" s="32" t="s">
        <v>49</v>
      </c>
      <c r="G499" s="32" t="s">
        <v>69</v>
      </c>
      <c r="H499" s="32" t="s">
        <v>122</v>
      </c>
      <c r="J499" s="28">
        <v>200</v>
      </c>
      <c r="L499" s="34" t="s">
        <v>52</v>
      </c>
      <c r="M499" s="28" t="s">
        <v>53</v>
      </c>
      <c r="N499" s="28" t="s">
        <v>1037</v>
      </c>
      <c r="O499" s="28" t="s">
        <v>54</v>
      </c>
      <c r="P499" s="28" t="s">
        <v>996</v>
      </c>
      <c r="R499" s="29" t="s">
        <v>1038</v>
      </c>
      <c r="U499" s="29" t="s">
        <v>1039</v>
      </c>
      <c r="V499" s="31" t="s">
        <v>57</v>
      </c>
      <c r="W499" s="72">
        <v>10</v>
      </c>
      <c r="X499" s="123" t="s">
        <v>1040</v>
      </c>
      <c r="Z499" s="91" t="s">
        <v>483</v>
      </c>
      <c r="AA499" s="7">
        <v>6</v>
      </c>
      <c r="AB499" s="7">
        <v>0</v>
      </c>
      <c r="BQ499" s="7" t="s">
        <v>1041</v>
      </c>
    </row>
    <row r="500" spans="1:69" x14ac:dyDescent="0.2">
      <c r="A500" s="108">
        <v>498</v>
      </c>
      <c r="B500" s="97" t="s">
        <v>1044</v>
      </c>
      <c r="C500" s="131" t="s">
        <v>1042</v>
      </c>
      <c r="D500" s="97" t="s">
        <v>1046</v>
      </c>
      <c r="E500" s="4" t="s">
        <v>142</v>
      </c>
      <c r="F500" s="32" t="s">
        <v>49</v>
      </c>
      <c r="G500" s="32" t="s">
        <v>69</v>
      </c>
      <c r="H500" s="32" t="s">
        <v>51</v>
      </c>
      <c r="J500" s="28">
        <v>200</v>
      </c>
      <c r="L500" s="34" t="s">
        <v>52</v>
      </c>
      <c r="M500" s="28" t="s">
        <v>53</v>
      </c>
      <c r="N500" s="28">
        <v>0</v>
      </c>
      <c r="O500" s="28" t="s">
        <v>54</v>
      </c>
      <c r="P500" s="28" t="s">
        <v>115</v>
      </c>
      <c r="R500" s="29" t="s">
        <v>957</v>
      </c>
      <c r="T500" s="29">
        <v>240</v>
      </c>
      <c r="U500" s="29" t="s">
        <v>1047</v>
      </c>
      <c r="V500" s="31" t="s">
        <v>1048</v>
      </c>
      <c r="Y500" s="31" t="s">
        <v>1049</v>
      </c>
      <c r="Z500" s="91" t="s">
        <v>483</v>
      </c>
      <c r="AA500" s="7">
        <v>20</v>
      </c>
      <c r="AB500" s="7">
        <v>10</v>
      </c>
      <c r="AC500" s="6">
        <v>25.9</v>
      </c>
      <c r="AD500" s="6" t="s">
        <v>59</v>
      </c>
      <c r="AE500" s="6" t="s">
        <v>50</v>
      </c>
      <c r="AF500" s="6">
        <v>4.5</v>
      </c>
      <c r="AG500" s="6" t="s">
        <v>59</v>
      </c>
      <c r="AH500" s="6" t="s">
        <v>60</v>
      </c>
      <c r="AI500" s="6">
        <v>22</v>
      </c>
      <c r="AJ500" s="6">
        <v>39</v>
      </c>
      <c r="AK500" s="7">
        <v>74.7</v>
      </c>
      <c r="AL500" s="7" t="s">
        <v>61</v>
      </c>
      <c r="AM500" s="7" t="s">
        <v>50</v>
      </c>
      <c r="AN500" s="7">
        <v>18.5</v>
      </c>
      <c r="AO500" s="7" t="s">
        <v>61</v>
      </c>
      <c r="AP500" s="7" t="s">
        <v>60</v>
      </c>
      <c r="AQ500" s="7">
        <v>49.4</v>
      </c>
      <c r="AR500" s="7">
        <v>105.2</v>
      </c>
    </row>
    <row r="501" spans="1:69" x14ac:dyDescent="0.2">
      <c r="A501" s="108">
        <v>499</v>
      </c>
      <c r="B501" s="97" t="s">
        <v>1044</v>
      </c>
      <c r="C501" s="131" t="s">
        <v>1042</v>
      </c>
      <c r="D501" s="97" t="s">
        <v>1046</v>
      </c>
      <c r="E501" s="4" t="s">
        <v>380</v>
      </c>
      <c r="F501" s="32" t="s">
        <v>49</v>
      </c>
      <c r="G501" s="32" t="s">
        <v>69</v>
      </c>
      <c r="H501" s="32" t="s">
        <v>146</v>
      </c>
      <c r="J501" s="28">
        <v>200</v>
      </c>
      <c r="L501" s="34" t="s">
        <v>52</v>
      </c>
      <c r="M501" s="28" t="s">
        <v>53</v>
      </c>
      <c r="N501" s="28">
        <v>0</v>
      </c>
      <c r="O501" s="28" t="s">
        <v>54</v>
      </c>
      <c r="P501" s="28" t="s">
        <v>115</v>
      </c>
      <c r="R501" s="29" t="s">
        <v>957</v>
      </c>
      <c r="U501" s="29" t="s">
        <v>1047</v>
      </c>
      <c r="V501" s="31" t="s">
        <v>1048</v>
      </c>
      <c r="Y501" s="31" t="s">
        <v>1049</v>
      </c>
      <c r="Z501" s="91" t="s">
        <v>483</v>
      </c>
      <c r="AA501" s="7">
        <v>20</v>
      </c>
      <c r="AB501" s="7">
        <v>10</v>
      </c>
      <c r="AC501" s="6">
        <v>25.9</v>
      </c>
      <c r="AD501" s="6" t="s">
        <v>59</v>
      </c>
      <c r="AE501" s="6" t="s">
        <v>50</v>
      </c>
      <c r="AF501" s="6">
        <v>4.5</v>
      </c>
      <c r="AG501" s="6" t="s">
        <v>59</v>
      </c>
      <c r="AH501" s="6" t="s">
        <v>60</v>
      </c>
      <c r="AI501" s="6">
        <v>22</v>
      </c>
      <c r="AJ501" s="6">
        <v>39</v>
      </c>
      <c r="AK501" s="7">
        <v>74.7</v>
      </c>
      <c r="AL501" s="7" t="s">
        <v>61</v>
      </c>
      <c r="AM501" s="7" t="s">
        <v>50</v>
      </c>
      <c r="AN501" s="7">
        <v>18.5</v>
      </c>
      <c r="AO501" s="7" t="s">
        <v>61</v>
      </c>
      <c r="AP501" s="7" t="s">
        <v>60</v>
      </c>
      <c r="AQ501" s="7">
        <v>49.4</v>
      </c>
      <c r="AR501" s="7">
        <v>105.2</v>
      </c>
    </row>
    <row r="502" spans="1:69" x14ac:dyDescent="0.2">
      <c r="A502" s="130">
        <v>500</v>
      </c>
      <c r="B502" s="97" t="s">
        <v>1044</v>
      </c>
      <c r="C502" s="131" t="s">
        <v>1042</v>
      </c>
      <c r="D502" s="97" t="s">
        <v>1050</v>
      </c>
      <c r="E502" s="4" t="s">
        <v>142</v>
      </c>
      <c r="F502" s="32" t="s">
        <v>49</v>
      </c>
      <c r="G502" s="32" t="s">
        <v>69</v>
      </c>
      <c r="H502" s="32" t="s">
        <v>51</v>
      </c>
      <c r="J502" s="28">
        <v>200</v>
      </c>
      <c r="L502" s="34" t="s">
        <v>52</v>
      </c>
      <c r="M502" s="28" t="s">
        <v>53</v>
      </c>
      <c r="N502" s="28">
        <v>0</v>
      </c>
      <c r="O502" s="28" t="s">
        <v>54</v>
      </c>
      <c r="P502" s="28" t="s">
        <v>115</v>
      </c>
      <c r="R502" s="29" t="s">
        <v>957</v>
      </c>
      <c r="T502" s="29">
        <v>240</v>
      </c>
      <c r="U502" s="29" t="s">
        <v>1047</v>
      </c>
      <c r="V502" s="31" t="s">
        <v>1048</v>
      </c>
      <c r="Y502" s="31" t="s">
        <v>1049</v>
      </c>
      <c r="Z502" s="91" t="s">
        <v>483</v>
      </c>
      <c r="AA502" s="7">
        <v>20</v>
      </c>
      <c r="AB502" s="7">
        <v>10</v>
      </c>
      <c r="AC502" s="6">
        <v>25.9</v>
      </c>
      <c r="AD502" s="6" t="s">
        <v>59</v>
      </c>
      <c r="AE502" s="6" t="s">
        <v>50</v>
      </c>
      <c r="AF502" s="6">
        <v>4.5</v>
      </c>
      <c r="AG502" s="6" t="s">
        <v>59</v>
      </c>
      <c r="AH502" s="6" t="s">
        <v>60</v>
      </c>
      <c r="AI502" s="6">
        <v>22</v>
      </c>
      <c r="AJ502" s="6">
        <v>39</v>
      </c>
      <c r="AK502" s="7">
        <v>74.7</v>
      </c>
      <c r="AL502" s="7" t="s">
        <v>61</v>
      </c>
      <c r="AM502" s="7" t="s">
        <v>50</v>
      </c>
      <c r="AN502" s="7">
        <v>18.5</v>
      </c>
      <c r="AO502" s="7" t="s">
        <v>61</v>
      </c>
      <c r="AP502" s="7" t="s">
        <v>60</v>
      </c>
      <c r="AQ502" s="7">
        <v>49.4</v>
      </c>
      <c r="AR502" s="7">
        <v>105.2</v>
      </c>
    </row>
    <row r="503" spans="1:69" x14ac:dyDescent="0.2">
      <c r="A503" s="130">
        <v>501</v>
      </c>
      <c r="B503" s="97" t="s">
        <v>1044</v>
      </c>
      <c r="C503" s="131" t="s">
        <v>1042</v>
      </c>
      <c r="D503" s="97" t="s">
        <v>1050</v>
      </c>
      <c r="E503" s="4" t="s">
        <v>380</v>
      </c>
      <c r="F503" s="32" t="s">
        <v>49</v>
      </c>
      <c r="G503" s="32" t="s">
        <v>69</v>
      </c>
      <c r="H503" s="32" t="s">
        <v>146</v>
      </c>
      <c r="J503" s="28">
        <v>200</v>
      </c>
      <c r="L503" s="34" t="s">
        <v>52</v>
      </c>
      <c r="M503" s="28" t="s">
        <v>53</v>
      </c>
      <c r="N503" s="28">
        <v>0</v>
      </c>
      <c r="O503" s="28" t="s">
        <v>54</v>
      </c>
      <c r="P503" s="28" t="s">
        <v>115</v>
      </c>
      <c r="R503" s="29" t="s">
        <v>957</v>
      </c>
      <c r="U503" s="29" t="s">
        <v>1047</v>
      </c>
      <c r="V503" s="31" t="s">
        <v>1048</v>
      </c>
      <c r="Y503" s="31" t="s">
        <v>1049</v>
      </c>
      <c r="Z503" s="91" t="s">
        <v>483</v>
      </c>
      <c r="AA503" s="7">
        <v>20</v>
      </c>
      <c r="AB503" s="7">
        <v>10</v>
      </c>
      <c r="AC503" s="6">
        <v>25.9</v>
      </c>
      <c r="AD503" s="6" t="s">
        <v>59</v>
      </c>
      <c r="AE503" s="6" t="s">
        <v>50</v>
      </c>
      <c r="AF503" s="6">
        <v>4.5</v>
      </c>
      <c r="AG503" s="6" t="s">
        <v>59</v>
      </c>
      <c r="AH503" s="6" t="s">
        <v>60</v>
      </c>
      <c r="AI503" s="6">
        <v>22</v>
      </c>
      <c r="AJ503" s="6">
        <v>39</v>
      </c>
      <c r="AK503" s="7">
        <v>74.7</v>
      </c>
      <c r="AL503" s="7" t="s">
        <v>61</v>
      </c>
      <c r="AM503" s="7" t="s">
        <v>50</v>
      </c>
      <c r="AN503" s="7">
        <v>18.5</v>
      </c>
      <c r="AO503" s="7" t="s">
        <v>61</v>
      </c>
      <c r="AP503" s="7" t="s">
        <v>60</v>
      </c>
      <c r="AQ503" s="7">
        <v>49.4</v>
      </c>
      <c r="AR503" s="7">
        <v>105.2</v>
      </c>
    </row>
    <row r="504" spans="1:69" x14ac:dyDescent="0.2">
      <c r="A504" s="108">
        <v>502</v>
      </c>
      <c r="B504" s="97" t="s">
        <v>1045</v>
      </c>
      <c r="C504" s="131" t="s">
        <v>1043</v>
      </c>
      <c r="D504" s="97" t="s">
        <v>1052</v>
      </c>
      <c r="E504" s="4" t="s">
        <v>142</v>
      </c>
      <c r="F504" s="32" t="s">
        <v>49</v>
      </c>
      <c r="G504" s="32" t="s">
        <v>69</v>
      </c>
      <c r="H504" s="32" t="s">
        <v>146</v>
      </c>
      <c r="J504" s="28">
        <v>200</v>
      </c>
      <c r="L504" s="34" t="s">
        <v>52</v>
      </c>
      <c r="M504" s="28" t="s">
        <v>53</v>
      </c>
      <c r="N504" s="28">
        <v>0</v>
      </c>
      <c r="O504" s="28" t="s">
        <v>54</v>
      </c>
      <c r="P504" s="28" t="s">
        <v>115</v>
      </c>
      <c r="R504" s="29" t="s">
        <v>957</v>
      </c>
      <c r="U504" s="29" t="s">
        <v>1047</v>
      </c>
      <c r="V504" s="31" t="s">
        <v>1048</v>
      </c>
      <c r="Y504" s="31" t="s">
        <v>1049</v>
      </c>
      <c r="Z504" s="91" t="s">
        <v>483</v>
      </c>
      <c r="AA504" s="7">
        <v>10</v>
      </c>
      <c r="AB504" s="7">
        <v>10</v>
      </c>
      <c r="AC504" s="6">
        <v>24.5</v>
      </c>
      <c r="AD504" s="6" t="s">
        <v>59</v>
      </c>
      <c r="AE504" s="6" t="s">
        <v>50</v>
      </c>
      <c r="AF504" s="6">
        <v>2.2999999999999998</v>
      </c>
      <c r="AG504" s="6" t="s">
        <v>59</v>
      </c>
      <c r="AH504" s="6" t="s">
        <v>60</v>
      </c>
      <c r="AI504" s="6">
        <v>22</v>
      </c>
      <c r="AJ504" s="6">
        <v>30</v>
      </c>
      <c r="AK504" s="7">
        <v>64.3</v>
      </c>
      <c r="AL504" s="7" t="s">
        <v>61</v>
      </c>
      <c r="AM504" s="7" t="s">
        <v>50</v>
      </c>
      <c r="AN504" s="7">
        <v>19.600000000000001</v>
      </c>
      <c r="AO504" s="7" t="s">
        <v>61</v>
      </c>
      <c r="AP504" s="7" t="s">
        <v>60</v>
      </c>
      <c r="AQ504" s="7">
        <v>49.4</v>
      </c>
      <c r="AR504" s="7">
        <v>105.2</v>
      </c>
    </row>
    <row r="505" spans="1:69" x14ac:dyDescent="0.2">
      <c r="A505" s="108">
        <v>503</v>
      </c>
      <c r="B505" s="97" t="s">
        <v>1045</v>
      </c>
      <c r="C505" s="131" t="s">
        <v>1043</v>
      </c>
      <c r="D505" s="97" t="s">
        <v>1052</v>
      </c>
      <c r="E505" s="4" t="s">
        <v>380</v>
      </c>
      <c r="F505" s="32" t="s">
        <v>49</v>
      </c>
      <c r="G505" s="32" t="s">
        <v>69</v>
      </c>
      <c r="H505" s="32" t="s">
        <v>122</v>
      </c>
      <c r="J505" s="28">
        <v>200</v>
      </c>
      <c r="L505" s="34" t="s">
        <v>52</v>
      </c>
      <c r="M505" s="28" t="s">
        <v>53</v>
      </c>
      <c r="N505" s="28">
        <v>0</v>
      </c>
      <c r="O505" s="28" t="s">
        <v>54</v>
      </c>
      <c r="P505" s="28" t="s">
        <v>115</v>
      </c>
      <c r="R505" s="29" t="s">
        <v>957</v>
      </c>
      <c r="U505" s="29" t="s">
        <v>1047</v>
      </c>
      <c r="V505" s="31" t="s">
        <v>1048</v>
      </c>
      <c r="Y505" s="31" t="s">
        <v>1049</v>
      </c>
      <c r="Z505" s="91" t="s">
        <v>483</v>
      </c>
      <c r="AA505" s="7">
        <v>10</v>
      </c>
      <c r="AB505" s="7">
        <v>10</v>
      </c>
      <c r="AC505" s="6">
        <v>24.5</v>
      </c>
      <c r="AD505" s="6" t="s">
        <v>59</v>
      </c>
      <c r="AE505" s="6" t="s">
        <v>50</v>
      </c>
      <c r="AF505" s="6">
        <v>2.2999999999999998</v>
      </c>
      <c r="AG505" s="6" t="s">
        <v>59</v>
      </c>
      <c r="AH505" s="6" t="s">
        <v>60</v>
      </c>
      <c r="AI505" s="6">
        <v>22</v>
      </c>
      <c r="AJ505" s="6">
        <v>30</v>
      </c>
      <c r="AK505" s="7">
        <v>64.3</v>
      </c>
      <c r="AL505" s="7" t="s">
        <v>61</v>
      </c>
      <c r="AM505" s="7" t="s">
        <v>50</v>
      </c>
      <c r="AN505" s="7">
        <v>19.600000000000001</v>
      </c>
      <c r="AO505" s="7" t="s">
        <v>61</v>
      </c>
      <c r="AP505" s="7" t="s">
        <v>60</v>
      </c>
      <c r="AQ505" s="7">
        <v>49.4</v>
      </c>
      <c r="AR505" s="7">
        <v>105.2</v>
      </c>
    </row>
    <row r="506" spans="1:69" x14ac:dyDescent="0.2">
      <c r="A506" s="108">
        <v>504</v>
      </c>
      <c r="B506" s="97" t="s">
        <v>1045</v>
      </c>
      <c r="C506" s="131" t="s">
        <v>1043</v>
      </c>
      <c r="D506" s="97" t="s">
        <v>1053</v>
      </c>
      <c r="E506" s="4" t="s">
        <v>142</v>
      </c>
      <c r="F506" s="32" t="s">
        <v>49</v>
      </c>
      <c r="G506" s="32" t="s">
        <v>69</v>
      </c>
      <c r="H506" s="32" t="s">
        <v>120</v>
      </c>
      <c r="J506" s="28">
        <v>200</v>
      </c>
      <c r="L506" s="34" t="s">
        <v>52</v>
      </c>
      <c r="M506" s="28" t="s">
        <v>53</v>
      </c>
      <c r="N506" s="28">
        <v>0</v>
      </c>
      <c r="O506" s="28" t="s">
        <v>54</v>
      </c>
      <c r="P506" s="28" t="s">
        <v>115</v>
      </c>
      <c r="R506" s="29" t="s">
        <v>957</v>
      </c>
      <c r="U506" s="29" t="s">
        <v>1047</v>
      </c>
      <c r="V506" s="31" t="s">
        <v>1048</v>
      </c>
      <c r="Y506" s="31" t="s">
        <v>1049</v>
      </c>
      <c r="Z506" s="91" t="s">
        <v>483</v>
      </c>
      <c r="AA506" s="7">
        <v>10</v>
      </c>
      <c r="AB506" s="7">
        <v>0</v>
      </c>
      <c r="AC506" s="6">
        <v>27.2</v>
      </c>
      <c r="AD506" s="6" t="s">
        <v>59</v>
      </c>
      <c r="AE506" s="6" t="s">
        <v>50</v>
      </c>
      <c r="AF506" s="6">
        <v>5.7</v>
      </c>
      <c r="AG506" s="6" t="s">
        <v>59</v>
      </c>
      <c r="AH506" s="6" t="s">
        <v>60</v>
      </c>
      <c r="AI506" s="6">
        <v>22</v>
      </c>
      <c r="AJ506" s="6">
        <v>39</v>
      </c>
      <c r="AK506" s="7">
        <v>85.1</v>
      </c>
      <c r="AL506" s="7" t="s">
        <v>61</v>
      </c>
      <c r="AM506" s="7" t="s">
        <v>50</v>
      </c>
      <c r="AN506" s="7">
        <v>10</v>
      </c>
      <c r="AO506" s="7" t="s">
        <v>61</v>
      </c>
      <c r="AP506" s="7" t="s">
        <v>60</v>
      </c>
      <c r="AQ506" s="7">
        <v>71.2</v>
      </c>
      <c r="AR506" s="7">
        <v>102.1</v>
      </c>
    </row>
    <row r="507" spans="1:69" x14ac:dyDescent="0.2">
      <c r="A507" s="108">
        <v>505</v>
      </c>
      <c r="B507" s="97" t="s">
        <v>1045</v>
      </c>
      <c r="C507" s="131" t="s">
        <v>1043</v>
      </c>
      <c r="D507" s="97" t="s">
        <v>1053</v>
      </c>
      <c r="E507" s="4" t="s">
        <v>380</v>
      </c>
      <c r="F507" s="32" t="s">
        <v>49</v>
      </c>
      <c r="G507" s="32" t="s">
        <v>69</v>
      </c>
      <c r="H507" s="32" t="s">
        <v>843</v>
      </c>
      <c r="J507" s="28">
        <v>200</v>
      </c>
      <c r="L507" s="34" t="s">
        <v>52</v>
      </c>
      <c r="M507" s="28" t="s">
        <v>53</v>
      </c>
      <c r="N507" s="28">
        <v>0</v>
      </c>
      <c r="O507" s="28" t="s">
        <v>54</v>
      </c>
      <c r="P507" s="28" t="s">
        <v>115</v>
      </c>
      <c r="R507" s="29" t="s">
        <v>957</v>
      </c>
      <c r="U507" s="29" t="s">
        <v>1047</v>
      </c>
      <c r="V507" s="31" t="s">
        <v>1048</v>
      </c>
      <c r="Y507" s="31" t="s">
        <v>1049</v>
      </c>
      <c r="Z507" s="91" t="s">
        <v>483</v>
      </c>
      <c r="AA507" s="7">
        <v>10</v>
      </c>
      <c r="AB507" s="7">
        <v>0</v>
      </c>
      <c r="AC507" s="6">
        <v>27.2</v>
      </c>
      <c r="AD507" s="6" t="s">
        <v>59</v>
      </c>
      <c r="AE507" s="6" t="s">
        <v>50</v>
      </c>
      <c r="AF507" s="6">
        <v>5.7</v>
      </c>
      <c r="AG507" s="6" t="s">
        <v>59</v>
      </c>
      <c r="AH507" s="6" t="s">
        <v>60</v>
      </c>
      <c r="AI507" s="6">
        <v>22</v>
      </c>
      <c r="AJ507" s="6">
        <v>39</v>
      </c>
      <c r="AK507" s="7">
        <v>85.1</v>
      </c>
      <c r="AL507" s="7" t="s">
        <v>61</v>
      </c>
      <c r="AM507" s="7" t="s">
        <v>50</v>
      </c>
      <c r="AN507" s="7">
        <v>10</v>
      </c>
      <c r="AO507" s="7" t="s">
        <v>61</v>
      </c>
      <c r="AP507" s="7" t="s">
        <v>60</v>
      </c>
      <c r="AQ507" s="7">
        <v>71.2</v>
      </c>
      <c r="AR507" s="7">
        <v>102.1</v>
      </c>
    </row>
    <row r="508" spans="1:69" x14ac:dyDescent="0.2">
      <c r="A508" s="130">
        <v>506</v>
      </c>
      <c r="B508" s="97" t="s">
        <v>1045</v>
      </c>
      <c r="C508" s="131" t="s">
        <v>1043</v>
      </c>
      <c r="D508" s="97" t="s">
        <v>1054</v>
      </c>
      <c r="E508" s="4" t="s">
        <v>142</v>
      </c>
      <c r="F508" s="32" t="s">
        <v>49</v>
      </c>
      <c r="G508" s="32" t="s">
        <v>69</v>
      </c>
      <c r="H508" s="32" t="s">
        <v>146</v>
      </c>
      <c r="J508" s="28">
        <v>200</v>
      </c>
      <c r="L508" s="34" t="s">
        <v>52</v>
      </c>
      <c r="M508" s="28" t="s">
        <v>53</v>
      </c>
      <c r="N508" s="28">
        <v>0</v>
      </c>
      <c r="O508" s="28" t="s">
        <v>54</v>
      </c>
      <c r="P508" s="28" t="s">
        <v>115</v>
      </c>
      <c r="R508" s="29" t="s">
        <v>957</v>
      </c>
      <c r="U508" s="29" t="s">
        <v>1047</v>
      </c>
      <c r="V508" s="31" t="s">
        <v>1048</v>
      </c>
      <c r="Y508" s="31" t="s">
        <v>1049</v>
      </c>
      <c r="Z508" s="91" t="s">
        <v>483</v>
      </c>
      <c r="AA508" s="7">
        <v>10</v>
      </c>
      <c r="AB508" s="7">
        <v>10</v>
      </c>
      <c r="AC508" s="6">
        <v>24.5</v>
      </c>
      <c r="AD508" s="6" t="s">
        <v>59</v>
      </c>
      <c r="AE508" s="6" t="s">
        <v>50</v>
      </c>
      <c r="AF508" s="6">
        <v>2.2999999999999998</v>
      </c>
      <c r="AG508" s="6" t="s">
        <v>59</v>
      </c>
      <c r="AH508" s="6" t="s">
        <v>60</v>
      </c>
      <c r="AI508" s="6">
        <v>22</v>
      </c>
      <c r="AJ508" s="6">
        <v>30</v>
      </c>
      <c r="AK508" s="7">
        <v>64.3</v>
      </c>
      <c r="AL508" s="7" t="s">
        <v>61</v>
      </c>
      <c r="AM508" s="7" t="s">
        <v>50</v>
      </c>
      <c r="AN508" s="7">
        <v>19.600000000000001</v>
      </c>
      <c r="AO508" s="7" t="s">
        <v>61</v>
      </c>
      <c r="AP508" s="7" t="s">
        <v>60</v>
      </c>
      <c r="AQ508" s="7">
        <v>49.4</v>
      </c>
      <c r="AR508" s="7">
        <v>105.2</v>
      </c>
    </row>
    <row r="509" spans="1:69" x14ac:dyDescent="0.2">
      <c r="A509" s="130">
        <v>507</v>
      </c>
      <c r="B509" s="97" t="s">
        <v>1045</v>
      </c>
      <c r="C509" s="131" t="s">
        <v>1043</v>
      </c>
      <c r="D509" s="97" t="s">
        <v>1054</v>
      </c>
      <c r="E509" s="4" t="s">
        <v>380</v>
      </c>
      <c r="F509" s="32" t="s">
        <v>49</v>
      </c>
      <c r="G509" s="32" t="s">
        <v>69</v>
      </c>
      <c r="H509" s="32" t="s">
        <v>122</v>
      </c>
      <c r="J509" s="28">
        <v>200</v>
      </c>
      <c r="L509" s="34" t="s">
        <v>52</v>
      </c>
      <c r="M509" s="28" t="s">
        <v>53</v>
      </c>
      <c r="N509" s="28">
        <v>0</v>
      </c>
      <c r="O509" s="28" t="s">
        <v>54</v>
      </c>
      <c r="P509" s="28" t="s">
        <v>115</v>
      </c>
      <c r="R509" s="29" t="s">
        <v>957</v>
      </c>
      <c r="U509" s="29" t="s">
        <v>1047</v>
      </c>
      <c r="V509" s="31" t="s">
        <v>1048</v>
      </c>
      <c r="Y509" s="31" t="s">
        <v>1049</v>
      </c>
      <c r="Z509" s="91" t="s">
        <v>483</v>
      </c>
      <c r="AA509" s="7">
        <v>10</v>
      </c>
      <c r="AB509" s="7">
        <v>10</v>
      </c>
      <c r="AC509" s="6">
        <v>24.5</v>
      </c>
      <c r="AD509" s="6" t="s">
        <v>59</v>
      </c>
      <c r="AE509" s="6" t="s">
        <v>50</v>
      </c>
      <c r="AF509" s="6">
        <v>2.2999999999999998</v>
      </c>
      <c r="AG509" s="6" t="s">
        <v>59</v>
      </c>
      <c r="AH509" s="6" t="s">
        <v>60</v>
      </c>
      <c r="AI509" s="6">
        <v>22</v>
      </c>
      <c r="AJ509" s="6">
        <v>30</v>
      </c>
      <c r="AK509" s="7">
        <v>64.3</v>
      </c>
      <c r="AL509" s="7" t="s">
        <v>61</v>
      </c>
      <c r="AM509" s="7" t="s">
        <v>50</v>
      </c>
      <c r="AN509" s="7">
        <v>19.600000000000001</v>
      </c>
      <c r="AO509" s="7" t="s">
        <v>61</v>
      </c>
      <c r="AP509" s="7" t="s">
        <v>60</v>
      </c>
      <c r="AQ509" s="7">
        <v>49.4</v>
      </c>
      <c r="AR509" s="7">
        <v>105.2</v>
      </c>
    </row>
    <row r="510" spans="1:69" x14ac:dyDescent="0.2">
      <c r="A510" s="130">
        <v>508</v>
      </c>
      <c r="B510" s="97" t="s">
        <v>1045</v>
      </c>
      <c r="C510" s="131" t="s">
        <v>1043</v>
      </c>
      <c r="D510" s="97" t="s">
        <v>1055</v>
      </c>
      <c r="E510" s="4" t="s">
        <v>142</v>
      </c>
      <c r="F510" s="32" t="s">
        <v>49</v>
      </c>
      <c r="G510" s="32" t="s">
        <v>69</v>
      </c>
      <c r="H510" s="32" t="s">
        <v>120</v>
      </c>
      <c r="J510" s="28">
        <v>200</v>
      </c>
      <c r="L510" s="34" t="s">
        <v>52</v>
      </c>
      <c r="M510" s="28" t="s">
        <v>53</v>
      </c>
      <c r="N510" s="28">
        <v>0</v>
      </c>
      <c r="O510" s="28" t="s">
        <v>54</v>
      </c>
      <c r="P510" s="28" t="s">
        <v>115</v>
      </c>
      <c r="R510" s="29" t="s">
        <v>957</v>
      </c>
      <c r="U510" s="29" t="s">
        <v>1047</v>
      </c>
      <c r="V510" s="31" t="s">
        <v>1048</v>
      </c>
      <c r="Y510" s="31" t="s">
        <v>1049</v>
      </c>
      <c r="Z510" s="91" t="s">
        <v>483</v>
      </c>
      <c r="AA510" s="7">
        <v>10</v>
      </c>
      <c r="AB510" s="7">
        <v>0</v>
      </c>
      <c r="AC510" s="6">
        <v>27.2</v>
      </c>
      <c r="AD510" s="6" t="s">
        <v>59</v>
      </c>
      <c r="AE510" s="6" t="s">
        <v>50</v>
      </c>
      <c r="AF510" s="6">
        <v>5.7</v>
      </c>
      <c r="AG510" s="6" t="s">
        <v>59</v>
      </c>
      <c r="AH510" s="6" t="s">
        <v>60</v>
      </c>
      <c r="AI510" s="6">
        <v>22</v>
      </c>
      <c r="AJ510" s="6">
        <v>39</v>
      </c>
      <c r="AK510" s="7">
        <v>85.1</v>
      </c>
      <c r="AL510" s="7" t="s">
        <v>61</v>
      </c>
      <c r="AM510" s="7" t="s">
        <v>50</v>
      </c>
      <c r="AN510" s="7">
        <v>10</v>
      </c>
      <c r="AO510" s="7" t="s">
        <v>61</v>
      </c>
      <c r="AP510" s="7" t="s">
        <v>60</v>
      </c>
      <c r="AQ510" s="7">
        <v>71.2</v>
      </c>
      <c r="AR510" s="7">
        <v>102.1</v>
      </c>
    </row>
    <row r="511" spans="1:69" x14ac:dyDescent="0.2">
      <c r="A511" s="130">
        <v>509</v>
      </c>
      <c r="B511" s="97" t="s">
        <v>1045</v>
      </c>
      <c r="C511" s="131" t="s">
        <v>1043</v>
      </c>
      <c r="D511" s="97" t="s">
        <v>1055</v>
      </c>
      <c r="E511" s="4" t="s">
        <v>380</v>
      </c>
      <c r="F511" s="32" t="s">
        <v>49</v>
      </c>
      <c r="G511" s="32" t="s">
        <v>69</v>
      </c>
      <c r="H511" s="32" t="s">
        <v>843</v>
      </c>
      <c r="J511" s="28">
        <v>200</v>
      </c>
      <c r="L511" s="34" t="s">
        <v>52</v>
      </c>
      <c r="M511" s="28" t="s">
        <v>53</v>
      </c>
      <c r="N511" s="28">
        <v>0</v>
      </c>
      <c r="O511" s="28" t="s">
        <v>54</v>
      </c>
      <c r="P511" s="28" t="s">
        <v>115</v>
      </c>
      <c r="R511" s="29" t="s">
        <v>957</v>
      </c>
      <c r="U511" s="29" t="s">
        <v>1047</v>
      </c>
      <c r="V511" s="31" t="s">
        <v>1048</v>
      </c>
      <c r="Y511" s="31" t="s">
        <v>1049</v>
      </c>
      <c r="Z511" s="91" t="s">
        <v>483</v>
      </c>
      <c r="AA511" s="7">
        <v>10</v>
      </c>
      <c r="AB511" s="7">
        <v>0</v>
      </c>
      <c r="AC511" s="6">
        <v>27.2</v>
      </c>
      <c r="AD511" s="6" t="s">
        <v>59</v>
      </c>
      <c r="AE511" s="6" t="s">
        <v>50</v>
      </c>
      <c r="AF511" s="6">
        <v>5.7</v>
      </c>
      <c r="AG511" s="6" t="s">
        <v>59</v>
      </c>
      <c r="AH511" s="6" t="s">
        <v>60</v>
      </c>
      <c r="AI511" s="6">
        <v>22</v>
      </c>
      <c r="AJ511" s="6">
        <v>39</v>
      </c>
      <c r="AK511" s="7">
        <v>85.1</v>
      </c>
      <c r="AL511" s="7" t="s">
        <v>61</v>
      </c>
      <c r="AM511" s="7" t="s">
        <v>50</v>
      </c>
      <c r="AN511" s="7">
        <v>10</v>
      </c>
      <c r="AO511" s="7" t="s">
        <v>61</v>
      </c>
      <c r="AP511" s="7" t="s">
        <v>60</v>
      </c>
      <c r="AQ511" s="7">
        <v>71.2</v>
      </c>
      <c r="AR511" s="7">
        <v>102.1</v>
      </c>
    </row>
    <row r="512" spans="1:69" x14ac:dyDescent="0.2">
      <c r="A512" s="105">
        <v>510</v>
      </c>
      <c r="B512" s="2" t="s">
        <v>1056</v>
      </c>
      <c r="C512" s="131" t="s">
        <v>1061</v>
      </c>
      <c r="D512" s="2" t="s">
        <v>1057</v>
      </c>
      <c r="E512" s="4" t="s">
        <v>142</v>
      </c>
      <c r="F512" s="32" t="s">
        <v>49</v>
      </c>
      <c r="G512" s="32" t="s">
        <v>69</v>
      </c>
      <c r="H512" s="32" t="s">
        <v>146</v>
      </c>
      <c r="J512" s="28">
        <v>200</v>
      </c>
      <c r="L512" s="34" t="s">
        <v>52</v>
      </c>
      <c r="M512" s="28" t="s">
        <v>53</v>
      </c>
      <c r="N512" s="28">
        <v>0</v>
      </c>
      <c r="O512" s="28" t="s">
        <v>54</v>
      </c>
      <c r="P512" s="28" t="s">
        <v>115</v>
      </c>
      <c r="R512" s="29" t="s">
        <v>1038</v>
      </c>
      <c r="T512" s="29">
        <v>240</v>
      </c>
      <c r="U512" s="29" t="s">
        <v>1059</v>
      </c>
      <c r="V512" s="31" t="s">
        <v>57</v>
      </c>
      <c r="W512" s="72">
        <v>12</v>
      </c>
      <c r="Z512" s="91" t="s">
        <v>483</v>
      </c>
      <c r="AA512" s="7">
        <v>8</v>
      </c>
      <c r="AB512" s="7">
        <v>0</v>
      </c>
      <c r="AC512" s="6">
        <v>25.5</v>
      </c>
      <c r="AD512" s="6" t="s">
        <v>59</v>
      </c>
      <c r="AE512" s="6" t="s">
        <v>50</v>
      </c>
      <c r="AF512" s="6">
        <v>5.3</v>
      </c>
      <c r="AG512" s="6" t="s">
        <v>59</v>
      </c>
      <c r="AH512" s="6" t="s">
        <v>60</v>
      </c>
      <c r="AI512" s="6">
        <v>22</v>
      </c>
      <c r="AJ512" s="6">
        <v>34</v>
      </c>
      <c r="AK512" s="7">
        <v>62.3</v>
      </c>
      <c r="AL512" s="7" t="s">
        <v>61</v>
      </c>
      <c r="AM512" s="7" t="s">
        <v>50</v>
      </c>
      <c r="AN512" s="7">
        <v>8.6</v>
      </c>
      <c r="AO512" s="7" t="s">
        <v>61</v>
      </c>
      <c r="AP512" s="7" t="s">
        <v>60</v>
      </c>
      <c r="AQ512" s="7">
        <v>53</v>
      </c>
      <c r="AR512" s="7">
        <v>73</v>
      </c>
      <c r="BQ512" s="7" t="s">
        <v>1041</v>
      </c>
    </row>
    <row r="513" spans="1:69" x14ac:dyDescent="0.2">
      <c r="A513" s="105">
        <v>511</v>
      </c>
      <c r="B513" s="2" t="s">
        <v>1056</v>
      </c>
      <c r="C513" s="131" t="s">
        <v>1061</v>
      </c>
      <c r="D513" s="2" t="s">
        <v>1057</v>
      </c>
      <c r="E513" s="4" t="s">
        <v>380</v>
      </c>
      <c r="F513" s="32" t="s">
        <v>49</v>
      </c>
      <c r="G513" s="32" t="s">
        <v>69</v>
      </c>
      <c r="H513" s="32" t="s">
        <v>146</v>
      </c>
      <c r="J513" s="28">
        <v>200</v>
      </c>
      <c r="L513" s="34" t="s">
        <v>52</v>
      </c>
      <c r="M513" s="28" t="s">
        <v>53</v>
      </c>
      <c r="N513" s="28">
        <v>0</v>
      </c>
      <c r="O513" s="28" t="s">
        <v>54</v>
      </c>
      <c r="P513" s="28" t="s">
        <v>115</v>
      </c>
      <c r="R513" s="29" t="s">
        <v>1038</v>
      </c>
      <c r="T513" s="29">
        <v>240</v>
      </c>
      <c r="U513" s="29" t="s">
        <v>1059</v>
      </c>
      <c r="V513" s="31" t="s">
        <v>57</v>
      </c>
      <c r="W513" s="72">
        <v>12</v>
      </c>
      <c r="Z513" s="91" t="s">
        <v>483</v>
      </c>
      <c r="AA513" s="7">
        <v>8</v>
      </c>
      <c r="AB513" s="7">
        <v>0</v>
      </c>
      <c r="AC513" s="6">
        <v>25.5</v>
      </c>
      <c r="AD513" s="6" t="s">
        <v>59</v>
      </c>
      <c r="AE513" s="6" t="s">
        <v>50</v>
      </c>
      <c r="AF513" s="6">
        <v>5.3</v>
      </c>
      <c r="AG513" s="6" t="s">
        <v>59</v>
      </c>
      <c r="AH513" s="6" t="s">
        <v>60</v>
      </c>
      <c r="AI513" s="6">
        <v>22</v>
      </c>
      <c r="AJ513" s="6">
        <v>34</v>
      </c>
      <c r="AK513" s="7">
        <v>62.3</v>
      </c>
      <c r="AL513" s="7" t="s">
        <v>61</v>
      </c>
      <c r="AM513" s="7" t="s">
        <v>50</v>
      </c>
      <c r="AN513" s="7">
        <v>8.6</v>
      </c>
      <c r="AO513" s="7" t="s">
        <v>61</v>
      </c>
      <c r="AP513" s="7" t="s">
        <v>60</v>
      </c>
      <c r="AQ513" s="7">
        <v>53</v>
      </c>
      <c r="AR513" s="7">
        <v>73</v>
      </c>
      <c r="BQ513" s="7" t="s">
        <v>1041</v>
      </c>
    </row>
    <row r="514" spans="1:69" x14ac:dyDescent="0.2">
      <c r="A514" s="105">
        <v>512</v>
      </c>
      <c r="B514" s="2" t="s">
        <v>1056</v>
      </c>
      <c r="C514" s="131" t="s">
        <v>1061</v>
      </c>
      <c r="D514" s="2" t="s">
        <v>1058</v>
      </c>
      <c r="E514" s="4" t="s">
        <v>142</v>
      </c>
      <c r="F514" s="32" t="s">
        <v>49</v>
      </c>
      <c r="G514" s="32" t="s">
        <v>69</v>
      </c>
      <c r="H514" s="32" t="s">
        <v>146</v>
      </c>
      <c r="J514" s="28">
        <v>200</v>
      </c>
      <c r="L514" s="34" t="s">
        <v>52</v>
      </c>
      <c r="M514" s="28" t="s">
        <v>53</v>
      </c>
      <c r="N514" s="28" t="s">
        <v>1060</v>
      </c>
      <c r="O514" s="28" t="s">
        <v>54</v>
      </c>
      <c r="P514" s="28" t="s">
        <v>115</v>
      </c>
      <c r="R514" s="29" t="s">
        <v>1038</v>
      </c>
      <c r="T514" s="29">
        <v>240</v>
      </c>
      <c r="U514" s="29" t="s">
        <v>1059</v>
      </c>
      <c r="V514" s="31" t="s">
        <v>57</v>
      </c>
      <c r="W514" s="72">
        <v>12</v>
      </c>
      <c r="Z514" s="91" t="s">
        <v>483</v>
      </c>
      <c r="AA514" s="7">
        <v>8</v>
      </c>
      <c r="AB514" s="7">
        <v>0</v>
      </c>
      <c r="AC514" s="6">
        <v>25.5</v>
      </c>
      <c r="AD514" s="6" t="s">
        <v>59</v>
      </c>
      <c r="AE514" s="6" t="s">
        <v>50</v>
      </c>
      <c r="AF514" s="6">
        <v>5.3</v>
      </c>
      <c r="AG514" s="6" t="s">
        <v>59</v>
      </c>
      <c r="AH514" s="6" t="s">
        <v>60</v>
      </c>
      <c r="AI514" s="6">
        <v>22</v>
      </c>
      <c r="AJ514" s="6">
        <v>34</v>
      </c>
      <c r="AK514" s="7">
        <v>62.3</v>
      </c>
      <c r="AL514" s="7" t="s">
        <v>61</v>
      </c>
      <c r="AM514" s="7" t="s">
        <v>50</v>
      </c>
      <c r="AN514" s="7">
        <v>8.6</v>
      </c>
      <c r="AO514" s="7" t="s">
        <v>61</v>
      </c>
      <c r="AP514" s="7" t="s">
        <v>60</v>
      </c>
      <c r="AQ514" s="7">
        <v>53</v>
      </c>
      <c r="AR514" s="7">
        <v>73</v>
      </c>
      <c r="BQ514" s="7" t="s">
        <v>1041</v>
      </c>
    </row>
    <row r="515" spans="1:69" x14ac:dyDescent="0.2">
      <c r="A515" s="105">
        <v>513</v>
      </c>
      <c r="B515" s="2" t="s">
        <v>1056</v>
      </c>
      <c r="C515" s="131" t="s">
        <v>1061</v>
      </c>
      <c r="D515" s="2" t="s">
        <v>1058</v>
      </c>
      <c r="E515" s="4" t="s">
        <v>380</v>
      </c>
      <c r="F515" s="32" t="s">
        <v>49</v>
      </c>
      <c r="G515" s="32" t="s">
        <v>69</v>
      </c>
      <c r="H515" s="32" t="s">
        <v>146</v>
      </c>
      <c r="J515" s="28">
        <v>200</v>
      </c>
      <c r="L515" s="34" t="s">
        <v>52</v>
      </c>
      <c r="M515" s="28" t="s">
        <v>53</v>
      </c>
      <c r="N515" s="28" t="s">
        <v>1060</v>
      </c>
      <c r="O515" s="28" t="s">
        <v>54</v>
      </c>
      <c r="P515" s="28" t="s">
        <v>115</v>
      </c>
      <c r="R515" s="29" t="s">
        <v>1038</v>
      </c>
      <c r="T515" s="29">
        <v>240</v>
      </c>
      <c r="U515" s="29" t="s">
        <v>1059</v>
      </c>
      <c r="V515" s="31" t="s">
        <v>57</v>
      </c>
      <c r="W515" s="72">
        <v>12</v>
      </c>
      <c r="X515" s="123" t="s">
        <v>1040</v>
      </c>
      <c r="Z515" s="91" t="s">
        <v>483</v>
      </c>
      <c r="AA515" s="7">
        <v>8</v>
      </c>
      <c r="AB515" s="7">
        <v>0</v>
      </c>
      <c r="AC515" s="6">
        <v>25.5</v>
      </c>
      <c r="AD515" s="6" t="s">
        <v>59</v>
      </c>
      <c r="AE515" s="6" t="s">
        <v>50</v>
      </c>
      <c r="AF515" s="6">
        <v>5.3</v>
      </c>
      <c r="AG515" s="6" t="s">
        <v>59</v>
      </c>
      <c r="AH515" s="6" t="s">
        <v>60</v>
      </c>
      <c r="AI515" s="6">
        <v>22</v>
      </c>
      <c r="AJ515" s="6">
        <v>34</v>
      </c>
      <c r="AK515" s="7">
        <v>62.3</v>
      </c>
      <c r="AL515" s="7" t="s">
        <v>61</v>
      </c>
      <c r="AM515" s="7" t="s">
        <v>50</v>
      </c>
      <c r="AN515" s="7">
        <v>8.6</v>
      </c>
      <c r="AO515" s="7" t="s">
        <v>61</v>
      </c>
      <c r="AP515" s="7" t="s">
        <v>60</v>
      </c>
      <c r="AQ515" s="7">
        <v>53</v>
      </c>
      <c r="AR515" s="7">
        <v>73</v>
      </c>
      <c r="BQ515" s="7" t="s">
        <v>1041</v>
      </c>
    </row>
    <row r="516" spans="1:69" x14ac:dyDescent="0.2">
      <c r="A516" s="105">
        <v>514</v>
      </c>
      <c r="B516" s="2" t="s">
        <v>1062</v>
      </c>
      <c r="C516" s="131" t="s">
        <v>1063</v>
      </c>
      <c r="D516" s="2" t="s">
        <v>1064</v>
      </c>
      <c r="E516" s="4" t="s">
        <v>142</v>
      </c>
      <c r="F516" s="32" t="s">
        <v>49</v>
      </c>
      <c r="G516" s="32" t="s">
        <v>69</v>
      </c>
      <c r="H516" s="32" t="s">
        <v>777</v>
      </c>
      <c r="J516" s="28">
        <v>200</v>
      </c>
      <c r="L516" s="34" t="s">
        <v>52</v>
      </c>
      <c r="M516" s="28" t="s">
        <v>53</v>
      </c>
      <c r="N516" s="28">
        <v>0</v>
      </c>
      <c r="O516" s="28" t="s">
        <v>54</v>
      </c>
      <c r="P516" s="28" t="s">
        <v>115</v>
      </c>
      <c r="R516" s="29" t="s">
        <v>1070</v>
      </c>
      <c r="T516" s="29">
        <v>240</v>
      </c>
      <c r="U516" s="29" t="s">
        <v>1069</v>
      </c>
      <c r="V516" s="31" t="s">
        <v>57</v>
      </c>
      <c r="W516" s="72">
        <v>12</v>
      </c>
      <c r="X516" s="123" t="s">
        <v>1040</v>
      </c>
      <c r="Z516" s="91" t="s">
        <v>483</v>
      </c>
      <c r="AA516" s="7">
        <v>12</v>
      </c>
      <c r="AB516" s="7">
        <v>6</v>
      </c>
      <c r="AC516" s="6">
        <v>24</v>
      </c>
      <c r="AD516" s="6" t="s">
        <v>59</v>
      </c>
      <c r="AE516" s="6" t="s">
        <v>1067</v>
      </c>
      <c r="AI516" s="6">
        <v>23</v>
      </c>
      <c r="AJ516" s="6">
        <v>29</v>
      </c>
      <c r="AK516" s="7">
        <v>64.2</v>
      </c>
      <c r="AL516" s="7" t="s">
        <v>61</v>
      </c>
      <c r="AM516" s="7" t="s">
        <v>50</v>
      </c>
      <c r="AN516" s="7">
        <v>14.9</v>
      </c>
      <c r="AO516" s="7" t="s">
        <v>61</v>
      </c>
      <c r="AP516" s="7" t="s">
        <v>60</v>
      </c>
      <c r="AQ516" s="7">
        <v>52.5</v>
      </c>
      <c r="AR516" s="7">
        <v>86.4</v>
      </c>
      <c r="BQ516" s="7" t="s">
        <v>1068</v>
      </c>
    </row>
    <row r="517" spans="1:69" x14ac:dyDescent="0.2">
      <c r="A517" s="105">
        <v>515</v>
      </c>
      <c r="B517" s="2" t="s">
        <v>1062</v>
      </c>
      <c r="C517" s="131" t="s">
        <v>1063</v>
      </c>
      <c r="D517" s="2" t="s">
        <v>1064</v>
      </c>
      <c r="E517" s="4" t="s">
        <v>380</v>
      </c>
      <c r="F517" s="32" t="s">
        <v>49</v>
      </c>
      <c r="G517" s="32" t="s">
        <v>69</v>
      </c>
      <c r="H517" s="32" t="s">
        <v>778</v>
      </c>
      <c r="J517" s="28">
        <v>200</v>
      </c>
      <c r="L517" s="34" t="s">
        <v>52</v>
      </c>
      <c r="M517" s="28" t="s">
        <v>53</v>
      </c>
      <c r="N517" s="28">
        <v>0</v>
      </c>
      <c r="O517" s="28" t="s">
        <v>54</v>
      </c>
      <c r="P517" s="28" t="s">
        <v>115</v>
      </c>
      <c r="R517" s="29" t="s">
        <v>1070</v>
      </c>
      <c r="T517" s="29">
        <v>240</v>
      </c>
      <c r="U517" s="29" t="s">
        <v>1069</v>
      </c>
      <c r="V517" s="31" t="s">
        <v>57</v>
      </c>
      <c r="W517" s="72">
        <v>12</v>
      </c>
      <c r="X517" s="123" t="s">
        <v>1040</v>
      </c>
      <c r="Z517" s="91" t="s">
        <v>483</v>
      </c>
      <c r="AA517" s="7">
        <v>12</v>
      </c>
      <c r="AB517" s="7">
        <v>6</v>
      </c>
      <c r="AC517" s="6">
        <v>24</v>
      </c>
      <c r="AD517" s="6" t="s">
        <v>59</v>
      </c>
      <c r="AE517" s="6" t="s">
        <v>1067</v>
      </c>
      <c r="AI517" s="6">
        <v>23</v>
      </c>
      <c r="AJ517" s="6">
        <v>29</v>
      </c>
      <c r="AK517" s="7">
        <v>64.2</v>
      </c>
      <c r="AL517" s="7" t="s">
        <v>61</v>
      </c>
      <c r="AM517" s="7" t="s">
        <v>50</v>
      </c>
      <c r="AN517" s="7">
        <v>14.9</v>
      </c>
      <c r="AO517" s="7" t="s">
        <v>61</v>
      </c>
      <c r="AP517" s="7" t="s">
        <v>60</v>
      </c>
      <c r="AQ517" s="7">
        <v>52.5</v>
      </c>
      <c r="AR517" s="7">
        <v>86.4</v>
      </c>
      <c r="BQ517" s="7" t="s">
        <v>1068</v>
      </c>
    </row>
    <row r="518" spans="1:69" x14ac:dyDescent="0.2">
      <c r="A518" s="105">
        <v>516</v>
      </c>
      <c r="B518" s="2" t="s">
        <v>1062</v>
      </c>
      <c r="C518" s="131" t="s">
        <v>1063</v>
      </c>
      <c r="D518" s="2" t="s">
        <v>1065</v>
      </c>
      <c r="E518" s="4" t="s">
        <v>142</v>
      </c>
      <c r="F518" s="32" t="s">
        <v>49</v>
      </c>
      <c r="G518" s="32" t="s">
        <v>69</v>
      </c>
      <c r="H518" s="32" t="s">
        <v>777</v>
      </c>
      <c r="J518" s="28">
        <v>200</v>
      </c>
      <c r="L518" s="34" t="s">
        <v>52</v>
      </c>
      <c r="M518" s="28" t="s">
        <v>53</v>
      </c>
      <c r="N518" s="28">
        <v>0</v>
      </c>
      <c r="O518" s="28" t="s">
        <v>54</v>
      </c>
      <c r="P518" s="28" t="s">
        <v>115</v>
      </c>
      <c r="R518" s="29" t="s">
        <v>1070</v>
      </c>
      <c r="T518" s="29">
        <v>240</v>
      </c>
      <c r="U518" s="29" t="s">
        <v>1069</v>
      </c>
      <c r="V518" s="31" t="s">
        <v>57</v>
      </c>
      <c r="W518" s="72">
        <v>12</v>
      </c>
      <c r="X518" s="123" t="s">
        <v>1040</v>
      </c>
      <c r="Z518" s="91" t="s">
        <v>483</v>
      </c>
      <c r="AA518" s="7">
        <v>12</v>
      </c>
      <c r="AB518" s="7">
        <v>6</v>
      </c>
      <c r="AC518" s="6">
        <v>24</v>
      </c>
      <c r="AD518" s="6" t="s">
        <v>59</v>
      </c>
      <c r="AE518" s="6" t="s">
        <v>1067</v>
      </c>
      <c r="AI518" s="6">
        <v>23</v>
      </c>
      <c r="AJ518" s="6">
        <v>29</v>
      </c>
      <c r="AK518" s="7">
        <v>64.2</v>
      </c>
      <c r="AL518" s="7" t="s">
        <v>61</v>
      </c>
      <c r="AM518" s="7" t="s">
        <v>50</v>
      </c>
      <c r="AN518" s="7">
        <v>14.9</v>
      </c>
      <c r="AO518" s="7" t="s">
        <v>61</v>
      </c>
      <c r="AP518" s="7" t="s">
        <v>60</v>
      </c>
      <c r="AQ518" s="7">
        <v>52.5</v>
      </c>
      <c r="AR518" s="7">
        <v>86.4</v>
      </c>
      <c r="BQ518" s="7" t="s">
        <v>1068</v>
      </c>
    </row>
    <row r="519" spans="1:69" x14ac:dyDescent="0.2">
      <c r="A519" s="105">
        <v>517</v>
      </c>
      <c r="B519" s="2" t="s">
        <v>1062</v>
      </c>
      <c r="C519" s="131" t="s">
        <v>1063</v>
      </c>
      <c r="D519" s="2" t="s">
        <v>1065</v>
      </c>
      <c r="E519" s="4" t="s">
        <v>380</v>
      </c>
      <c r="F519" s="32" t="s">
        <v>49</v>
      </c>
      <c r="G519" s="32" t="s">
        <v>69</v>
      </c>
      <c r="H519" s="32" t="s">
        <v>778</v>
      </c>
      <c r="J519" s="28">
        <v>200</v>
      </c>
      <c r="L519" s="34" t="s">
        <v>52</v>
      </c>
      <c r="M519" s="28" t="s">
        <v>53</v>
      </c>
      <c r="N519" s="28">
        <v>0</v>
      </c>
      <c r="O519" s="28" t="s">
        <v>54</v>
      </c>
      <c r="P519" s="28" t="s">
        <v>115</v>
      </c>
      <c r="R519" s="29" t="s">
        <v>1070</v>
      </c>
      <c r="T519" s="29">
        <v>240</v>
      </c>
      <c r="U519" s="29" t="s">
        <v>1069</v>
      </c>
      <c r="V519" s="31" t="s">
        <v>57</v>
      </c>
      <c r="W519" s="72">
        <v>12</v>
      </c>
      <c r="X519" s="123" t="s">
        <v>1040</v>
      </c>
      <c r="Z519" s="91" t="s">
        <v>483</v>
      </c>
      <c r="AA519" s="7">
        <v>12</v>
      </c>
      <c r="AB519" s="7">
        <v>6</v>
      </c>
      <c r="AC519" s="6">
        <v>24</v>
      </c>
      <c r="AD519" s="6" t="s">
        <v>59</v>
      </c>
      <c r="AE519" s="6" t="s">
        <v>1067</v>
      </c>
      <c r="AI519" s="6">
        <v>23</v>
      </c>
      <c r="AJ519" s="6">
        <v>29</v>
      </c>
      <c r="AK519" s="7">
        <v>64.2</v>
      </c>
      <c r="AL519" s="7" t="s">
        <v>61</v>
      </c>
      <c r="AM519" s="7" t="s">
        <v>50</v>
      </c>
      <c r="AN519" s="7">
        <v>14.9</v>
      </c>
      <c r="AO519" s="7" t="s">
        <v>61</v>
      </c>
      <c r="AP519" s="7" t="s">
        <v>60</v>
      </c>
      <c r="AQ519" s="7">
        <v>52.5</v>
      </c>
      <c r="AR519" s="7">
        <v>86.4</v>
      </c>
      <c r="BQ519" s="7" t="s">
        <v>1068</v>
      </c>
    </row>
    <row r="520" spans="1:69" x14ac:dyDescent="0.2">
      <c r="A520" s="105">
        <v>518</v>
      </c>
      <c r="B520" s="2" t="s">
        <v>1062</v>
      </c>
      <c r="C520" s="131" t="s">
        <v>1063</v>
      </c>
      <c r="D520" s="2" t="s">
        <v>1066</v>
      </c>
      <c r="E520" s="4" t="s">
        <v>142</v>
      </c>
      <c r="F520" s="32" t="s">
        <v>49</v>
      </c>
      <c r="G520" s="32" t="s">
        <v>69</v>
      </c>
      <c r="H520" s="32" t="s">
        <v>777</v>
      </c>
      <c r="J520" s="28">
        <v>200</v>
      </c>
      <c r="L520" s="34" t="s">
        <v>52</v>
      </c>
      <c r="M520" s="28" t="s">
        <v>53</v>
      </c>
      <c r="N520" s="28">
        <v>0</v>
      </c>
      <c r="O520" s="28" t="s">
        <v>54</v>
      </c>
      <c r="P520" s="28" t="s">
        <v>115</v>
      </c>
      <c r="R520" s="29" t="s">
        <v>1070</v>
      </c>
      <c r="T520" s="29">
        <v>240</v>
      </c>
      <c r="U520" s="29" t="s">
        <v>1069</v>
      </c>
      <c r="V520" s="31" t="s">
        <v>57</v>
      </c>
      <c r="W520" s="72">
        <v>12</v>
      </c>
      <c r="X520" s="123" t="s">
        <v>1040</v>
      </c>
      <c r="Z520" s="91" t="s">
        <v>483</v>
      </c>
      <c r="AA520" s="7">
        <v>12</v>
      </c>
      <c r="AB520" s="7">
        <v>6</v>
      </c>
      <c r="AC520" s="6">
        <v>24</v>
      </c>
      <c r="AD520" s="6" t="s">
        <v>59</v>
      </c>
      <c r="AE520" s="6" t="s">
        <v>1067</v>
      </c>
      <c r="AI520" s="6">
        <v>23</v>
      </c>
      <c r="AJ520" s="6">
        <v>29</v>
      </c>
      <c r="AK520" s="7">
        <v>64.2</v>
      </c>
      <c r="AL520" s="7" t="s">
        <v>61</v>
      </c>
      <c r="AM520" s="7" t="s">
        <v>50</v>
      </c>
      <c r="AN520" s="7">
        <v>14.9</v>
      </c>
      <c r="AO520" s="7" t="s">
        <v>61</v>
      </c>
      <c r="AP520" s="7" t="s">
        <v>60</v>
      </c>
      <c r="AQ520" s="7">
        <v>52.5</v>
      </c>
      <c r="AR520" s="7">
        <v>86.4</v>
      </c>
      <c r="BQ520" s="7" t="s">
        <v>1068</v>
      </c>
    </row>
    <row r="521" spans="1:69" x14ac:dyDescent="0.2">
      <c r="A521" s="105">
        <v>519</v>
      </c>
      <c r="B521" s="2" t="s">
        <v>1062</v>
      </c>
      <c r="C521" s="131" t="s">
        <v>1063</v>
      </c>
      <c r="D521" s="2" t="s">
        <v>1066</v>
      </c>
      <c r="E521" s="4" t="s">
        <v>380</v>
      </c>
      <c r="F521" s="32" t="s">
        <v>49</v>
      </c>
      <c r="G521" s="32" t="s">
        <v>69</v>
      </c>
      <c r="H521" s="32" t="s">
        <v>778</v>
      </c>
      <c r="J521" s="28">
        <v>200</v>
      </c>
      <c r="L521" s="34" t="s">
        <v>52</v>
      </c>
      <c r="M521" s="28" t="s">
        <v>53</v>
      </c>
      <c r="N521" s="28">
        <v>0</v>
      </c>
      <c r="O521" s="28" t="s">
        <v>54</v>
      </c>
      <c r="P521" s="28" t="s">
        <v>115</v>
      </c>
      <c r="R521" s="29" t="s">
        <v>1070</v>
      </c>
      <c r="T521" s="29">
        <v>240</v>
      </c>
      <c r="U521" s="29" t="s">
        <v>1069</v>
      </c>
      <c r="V521" s="31" t="s">
        <v>57</v>
      </c>
      <c r="W521" s="72">
        <v>12</v>
      </c>
      <c r="X521" s="123" t="s">
        <v>1040</v>
      </c>
      <c r="Z521" s="91" t="s">
        <v>483</v>
      </c>
      <c r="AA521" s="7">
        <v>12</v>
      </c>
      <c r="AB521" s="7">
        <v>6</v>
      </c>
      <c r="AC521" s="6">
        <v>24</v>
      </c>
      <c r="AD521" s="6" t="s">
        <v>59</v>
      </c>
      <c r="AE521" s="6" t="s">
        <v>1067</v>
      </c>
      <c r="AI521" s="6">
        <v>23</v>
      </c>
      <c r="AJ521" s="6">
        <v>29</v>
      </c>
      <c r="AK521" s="7">
        <v>64.2</v>
      </c>
      <c r="AL521" s="7" t="s">
        <v>61</v>
      </c>
      <c r="AM521" s="7" t="s">
        <v>50</v>
      </c>
      <c r="AN521" s="7">
        <v>14.9</v>
      </c>
      <c r="AO521" s="7" t="s">
        <v>61</v>
      </c>
      <c r="AP521" s="7" t="s">
        <v>60</v>
      </c>
      <c r="AQ521" s="7">
        <v>52.5</v>
      </c>
      <c r="AR521" s="7">
        <v>86.4</v>
      </c>
      <c r="BQ521" s="7" t="s">
        <v>1068</v>
      </c>
    </row>
    <row r="522" spans="1:69" x14ac:dyDescent="0.2">
      <c r="A522" s="105">
        <v>520</v>
      </c>
      <c r="B522" s="2" t="s">
        <v>1072</v>
      </c>
      <c r="C522" s="131" t="s">
        <v>1071</v>
      </c>
      <c r="D522" s="2" t="s">
        <v>1073</v>
      </c>
      <c r="E522" s="4" t="s">
        <v>142</v>
      </c>
      <c r="F522" s="32" t="s">
        <v>49</v>
      </c>
      <c r="G522" s="32" t="s">
        <v>69</v>
      </c>
      <c r="H522" s="32" t="s">
        <v>51</v>
      </c>
      <c r="J522" s="28">
        <v>50</v>
      </c>
      <c r="L522" s="34" t="s">
        <v>52</v>
      </c>
      <c r="M522" s="28" t="s">
        <v>114</v>
      </c>
      <c r="N522" s="28">
        <v>0</v>
      </c>
      <c r="O522" s="28" t="s">
        <v>54</v>
      </c>
      <c r="P522" s="28" t="s">
        <v>115</v>
      </c>
      <c r="R522" s="29" t="s">
        <v>1078</v>
      </c>
      <c r="S522" s="30">
        <v>60</v>
      </c>
      <c r="U522" s="29" t="s">
        <v>1081</v>
      </c>
      <c r="V522" s="31" t="s">
        <v>57</v>
      </c>
      <c r="W522" s="72">
        <v>10</v>
      </c>
      <c r="X522" s="123" t="s">
        <v>1079</v>
      </c>
      <c r="Z522" s="91" t="s">
        <v>483</v>
      </c>
      <c r="AA522" s="7">
        <v>6</v>
      </c>
      <c r="AB522" s="7">
        <v>1</v>
      </c>
      <c r="AC522" s="6">
        <v>43.2</v>
      </c>
      <c r="AD522" s="6" t="s">
        <v>59</v>
      </c>
      <c r="AE522" s="6" t="s">
        <v>50</v>
      </c>
      <c r="AF522" s="6">
        <v>6.7</v>
      </c>
      <c r="AG522" s="6" t="s">
        <v>59</v>
      </c>
      <c r="AH522" s="6" t="s">
        <v>60</v>
      </c>
      <c r="AK522" s="7">
        <v>77.8</v>
      </c>
      <c r="AL522" s="7" t="s">
        <v>61</v>
      </c>
      <c r="AM522" s="7" t="s">
        <v>50</v>
      </c>
      <c r="AN522" s="7">
        <v>3.9</v>
      </c>
      <c r="AO522" s="7" t="s">
        <v>61</v>
      </c>
      <c r="AP522" s="7" t="s">
        <v>60</v>
      </c>
      <c r="AS522" s="6">
        <v>177.5</v>
      </c>
      <c r="AT522" s="6" t="s">
        <v>63</v>
      </c>
      <c r="AU522" s="6" t="s">
        <v>50</v>
      </c>
      <c r="AV522" s="6">
        <v>7.5</v>
      </c>
      <c r="AW522" s="6" t="s">
        <v>63</v>
      </c>
      <c r="AX522" s="6" t="s">
        <v>60</v>
      </c>
    </row>
    <row r="523" spans="1:69" x14ac:dyDescent="0.2">
      <c r="A523" s="105">
        <v>522</v>
      </c>
      <c r="B523" s="2" t="s">
        <v>1072</v>
      </c>
      <c r="C523" s="131" t="s">
        <v>1071</v>
      </c>
      <c r="D523" s="2" t="s">
        <v>1074</v>
      </c>
      <c r="E523" s="4" t="s">
        <v>142</v>
      </c>
      <c r="F523" s="32" t="s">
        <v>49</v>
      </c>
      <c r="G523" s="32" t="s">
        <v>69</v>
      </c>
      <c r="H523" s="32" t="s">
        <v>51</v>
      </c>
      <c r="J523" s="28">
        <v>200</v>
      </c>
      <c r="L523" s="34" t="s">
        <v>52</v>
      </c>
      <c r="M523" s="28" t="s">
        <v>114</v>
      </c>
      <c r="N523" s="28">
        <v>0</v>
      </c>
      <c r="O523" s="28" t="s">
        <v>54</v>
      </c>
      <c r="P523" s="28" t="s">
        <v>115</v>
      </c>
      <c r="R523" s="29" t="s">
        <v>1078</v>
      </c>
      <c r="S523" s="30">
        <v>60</v>
      </c>
      <c r="U523" s="29" t="s">
        <v>1081</v>
      </c>
      <c r="V523" s="31" t="s">
        <v>57</v>
      </c>
      <c r="W523" s="72">
        <v>10</v>
      </c>
      <c r="X523" s="123" t="s">
        <v>1079</v>
      </c>
      <c r="Z523" s="91" t="s">
        <v>483</v>
      </c>
      <c r="AA523" s="7">
        <v>6</v>
      </c>
      <c r="AB523" s="7">
        <v>1</v>
      </c>
      <c r="AC523" s="6">
        <v>43.2</v>
      </c>
      <c r="AD523" s="6" t="s">
        <v>59</v>
      </c>
      <c r="AE523" s="6" t="s">
        <v>50</v>
      </c>
      <c r="AF523" s="6">
        <v>6.7</v>
      </c>
      <c r="AG523" s="6" t="s">
        <v>59</v>
      </c>
      <c r="AH523" s="6" t="s">
        <v>60</v>
      </c>
      <c r="AK523" s="7">
        <v>77.8</v>
      </c>
      <c r="AL523" s="7" t="s">
        <v>61</v>
      </c>
      <c r="AM523" s="7" t="s">
        <v>50</v>
      </c>
      <c r="AN523" s="7">
        <v>3.9</v>
      </c>
      <c r="AO523" s="7" t="s">
        <v>61</v>
      </c>
      <c r="AP523" s="7" t="s">
        <v>60</v>
      </c>
      <c r="AS523" s="6">
        <v>177.5</v>
      </c>
      <c r="AT523" s="6" t="s">
        <v>63</v>
      </c>
      <c r="AU523" s="6" t="s">
        <v>50</v>
      </c>
      <c r="AV523" s="6">
        <v>7.5</v>
      </c>
      <c r="AW523" s="6" t="s">
        <v>63</v>
      </c>
      <c r="AX523" s="6" t="s">
        <v>60</v>
      </c>
    </row>
    <row r="524" spans="1:69" x14ac:dyDescent="0.2">
      <c r="A524" s="105">
        <v>521</v>
      </c>
      <c r="B524" s="2" t="s">
        <v>1072</v>
      </c>
      <c r="C524" s="131" t="s">
        <v>1071</v>
      </c>
      <c r="D524" s="2" t="s">
        <v>1075</v>
      </c>
      <c r="E524" s="4" t="s">
        <v>142</v>
      </c>
      <c r="F524" s="32" t="s">
        <v>49</v>
      </c>
      <c r="G524" s="32" t="s">
        <v>69</v>
      </c>
      <c r="H524" s="32" t="s">
        <v>51</v>
      </c>
      <c r="J524" s="28">
        <v>100</v>
      </c>
      <c r="L524" s="34" t="s">
        <v>52</v>
      </c>
      <c r="M524" s="28" t="s">
        <v>114</v>
      </c>
      <c r="N524" s="28">
        <v>0</v>
      </c>
      <c r="O524" s="28" t="s">
        <v>54</v>
      </c>
      <c r="P524" s="28" t="s">
        <v>115</v>
      </c>
      <c r="R524" s="29" t="s">
        <v>1078</v>
      </c>
      <c r="S524" s="30">
        <v>60</v>
      </c>
      <c r="U524" s="29" t="s">
        <v>1081</v>
      </c>
      <c r="V524" s="31" t="s">
        <v>57</v>
      </c>
      <c r="W524" s="72">
        <v>10</v>
      </c>
      <c r="X524" s="123" t="s">
        <v>1079</v>
      </c>
      <c r="Z524" s="91" t="s">
        <v>483</v>
      </c>
      <c r="AA524" s="7">
        <v>6</v>
      </c>
      <c r="AB524" s="7">
        <v>1</v>
      </c>
      <c r="AC524" s="6">
        <v>40.700000000000003</v>
      </c>
      <c r="AD524" s="6" t="s">
        <v>59</v>
      </c>
      <c r="AE524" s="6" t="s">
        <v>50</v>
      </c>
      <c r="AF524" s="6">
        <v>5.6</v>
      </c>
      <c r="AG524" s="6" t="s">
        <v>59</v>
      </c>
      <c r="AH524" s="6" t="s">
        <v>60</v>
      </c>
      <c r="AK524" s="7">
        <v>75.7</v>
      </c>
      <c r="AL524" s="7" t="s">
        <v>61</v>
      </c>
      <c r="AM524" s="7" t="s">
        <v>50</v>
      </c>
      <c r="AN524" s="7">
        <v>11.8</v>
      </c>
      <c r="AO524" s="7" t="s">
        <v>61</v>
      </c>
      <c r="AP524" s="7" t="s">
        <v>60</v>
      </c>
      <c r="AS524" s="6">
        <v>176.3</v>
      </c>
      <c r="AT524" s="6" t="s">
        <v>63</v>
      </c>
      <c r="AU524" s="6" t="s">
        <v>50</v>
      </c>
      <c r="AV524" s="6">
        <v>6.4</v>
      </c>
      <c r="AW524" s="6" t="s">
        <v>63</v>
      </c>
      <c r="AX524" s="6" t="s">
        <v>60</v>
      </c>
    </row>
    <row r="525" spans="1:69" x14ac:dyDescent="0.2">
      <c r="A525" s="105">
        <v>523</v>
      </c>
      <c r="B525" s="2" t="s">
        <v>1072</v>
      </c>
      <c r="C525" s="131" t="s">
        <v>1071</v>
      </c>
      <c r="D525" s="2" t="s">
        <v>1076</v>
      </c>
      <c r="E525" s="4" t="s">
        <v>142</v>
      </c>
      <c r="F525" s="32" t="s">
        <v>49</v>
      </c>
      <c r="G525" s="32" t="s">
        <v>69</v>
      </c>
      <c r="H525" s="32" t="s">
        <v>51</v>
      </c>
      <c r="J525" s="28">
        <v>300</v>
      </c>
      <c r="L525" s="34" t="s">
        <v>52</v>
      </c>
      <c r="M525" s="28" t="s">
        <v>114</v>
      </c>
      <c r="N525" s="28">
        <v>0</v>
      </c>
      <c r="O525" s="28" t="s">
        <v>54</v>
      </c>
      <c r="P525" s="28" t="s">
        <v>115</v>
      </c>
      <c r="R525" s="29" t="s">
        <v>1078</v>
      </c>
      <c r="S525" s="30">
        <v>60</v>
      </c>
      <c r="U525" s="29" t="s">
        <v>1081</v>
      </c>
      <c r="V525" s="31" t="s">
        <v>57</v>
      </c>
      <c r="W525" s="72">
        <v>10</v>
      </c>
      <c r="X525" s="123" t="s">
        <v>1079</v>
      </c>
      <c r="Z525" s="91" t="s">
        <v>483</v>
      </c>
      <c r="AA525" s="7">
        <v>2</v>
      </c>
    </row>
    <row r="526" spans="1:69" x14ac:dyDescent="0.2">
      <c r="A526" s="105">
        <v>524</v>
      </c>
      <c r="B526" s="2" t="s">
        <v>1072</v>
      </c>
      <c r="C526" s="131" t="s">
        <v>1071</v>
      </c>
      <c r="D526" s="2" t="s">
        <v>1084</v>
      </c>
      <c r="E526" s="4" t="s">
        <v>142</v>
      </c>
      <c r="F526" s="32" t="s">
        <v>49</v>
      </c>
      <c r="G526" s="32" t="s">
        <v>69</v>
      </c>
      <c r="H526" s="32" t="s">
        <v>120</v>
      </c>
      <c r="J526" s="28">
        <v>100</v>
      </c>
      <c r="L526" s="34" t="s">
        <v>52</v>
      </c>
      <c r="M526" s="28" t="s">
        <v>114</v>
      </c>
      <c r="N526" s="28" t="s">
        <v>1080</v>
      </c>
      <c r="O526" s="28" t="s">
        <v>54</v>
      </c>
      <c r="P526" s="28" t="s">
        <v>138</v>
      </c>
      <c r="R526" s="29" t="s">
        <v>1078</v>
      </c>
      <c r="S526" s="30">
        <v>60</v>
      </c>
      <c r="U526" s="29" t="s">
        <v>1081</v>
      </c>
      <c r="V526" s="31" t="s">
        <v>57</v>
      </c>
      <c r="W526" s="72">
        <v>10</v>
      </c>
      <c r="X526" s="123" t="s">
        <v>1079</v>
      </c>
      <c r="Z526" s="91" t="s">
        <v>483</v>
      </c>
      <c r="AA526" s="7">
        <v>4</v>
      </c>
      <c r="AB526" s="7">
        <v>2</v>
      </c>
      <c r="AC526" s="6">
        <v>23</v>
      </c>
      <c r="AD526" s="6" t="s">
        <v>59</v>
      </c>
      <c r="AE526" s="6" t="s">
        <v>50</v>
      </c>
      <c r="AF526" s="6">
        <v>6.1</v>
      </c>
      <c r="AG526" s="6" t="s">
        <v>59</v>
      </c>
      <c r="AH526" s="6" t="s">
        <v>60</v>
      </c>
      <c r="AK526" s="7">
        <v>71.3</v>
      </c>
      <c r="AL526" s="7" t="s">
        <v>61</v>
      </c>
      <c r="AM526" s="7" t="s">
        <v>50</v>
      </c>
      <c r="AN526" s="7">
        <v>12.4</v>
      </c>
      <c r="AO526" s="7" t="s">
        <v>61</v>
      </c>
      <c r="AP526" s="7" t="s">
        <v>60</v>
      </c>
      <c r="AS526" s="6">
        <v>174</v>
      </c>
      <c r="AT526" s="6" t="s">
        <v>63</v>
      </c>
      <c r="AU526" s="6" t="s">
        <v>50</v>
      </c>
      <c r="AV526" s="6">
        <v>7.9</v>
      </c>
      <c r="AW526" s="6" t="s">
        <v>63</v>
      </c>
      <c r="AX526" s="6" t="s">
        <v>60</v>
      </c>
    </row>
    <row r="527" spans="1:69" x14ac:dyDescent="0.2">
      <c r="A527" s="105">
        <v>525</v>
      </c>
      <c r="B527" s="2" t="s">
        <v>1072</v>
      </c>
      <c r="C527" s="131" t="s">
        <v>1071</v>
      </c>
      <c r="D527" s="2" t="s">
        <v>1085</v>
      </c>
      <c r="E527" s="4" t="s">
        <v>142</v>
      </c>
      <c r="F527" s="32" t="s">
        <v>49</v>
      </c>
      <c r="G527" s="32" t="s">
        <v>69</v>
      </c>
      <c r="H527" s="32" t="s">
        <v>843</v>
      </c>
      <c r="J527" s="28">
        <v>200</v>
      </c>
      <c r="L527" s="34" t="s">
        <v>52</v>
      </c>
      <c r="M527" s="28" t="s">
        <v>114</v>
      </c>
      <c r="N527" s="28" t="s">
        <v>1080</v>
      </c>
      <c r="O527" s="28" t="s">
        <v>54</v>
      </c>
      <c r="P527" s="28" t="s">
        <v>138</v>
      </c>
      <c r="R527" s="29" t="s">
        <v>1078</v>
      </c>
      <c r="S527" s="30">
        <v>120</v>
      </c>
      <c r="U527" s="29" t="s">
        <v>1081</v>
      </c>
      <c r="V527" s="31" t="s">
        <v>57</v>
      </c>
      <c r="W527" s="72">
        <v>10</v>
      </c>
      <c r="X527" s="123" t="s">
        <v>1079</v>
      </c>
      <c r="Z527" s="91" t="s">
        <v>483</v>
      </c>
      <c r="AA527" s="7">
        <v>4</v>
      </c>
      <c r="AB527" s="7">
        <v>2</v>
      </c>
      <c r="AC527" s="6">
        <v>22.3</v>
      </c>
      <c r="AD527" s="6" t="s">
        <v>59</v>
      </c>
      <c r="AE527" s="6" t="s">
        <v>50</v>
      </c>
      <c r="AF527" s="6">
        <v>4</v>
      </c>
      <c r="AG527" s="6" t="s">
        <v>59</v>
      </c>
      <c r="AH527" s="6" t="s">
        <v>60</v>
      </c>
      <c r="AK527" s="7">
        <v>66</v>
      </c>
      <c r="AL527" s="7" t="s">
        <v>61</v>
      </c>
      <c r="AM527" s="7" t="s">
        <v>50</v>
      </c>
      <c r="AN527" s="7">
        <v>9.1</v>
      </c>
      <c r="AO527" s="7" t="s">
        <v>61</v>
      </c>
      <c r="AP527" s="7" t="s">
        <v>60</v>
      </c>
      <c r="AS527" s="6">
        <v>173.5</v>
      </c>
      <c r="AT527" s="6" t="s">
        <v>63</v>
      </c>
      <c r="AU527" s="6" t="s">
        <v>50</v>
      </c>
      <c r="AV527" s="6">
        <v>6.5</v>
      </c>
      <c r="AW527" s="6" t="s">
        <v>63</v>
      </c>
      <c r="AX527" s="6" t="s">
        <v>60</v>
      </c>
    </row>
    <row r="528" spans="1:69" x14ac:dyDescent="0.2">
      <c r="A528" s="105">
        <v>526</v>
      </c>
      <c r="B528" s="2" t="s">
        <v>1072</v>
      </c>
      <c r="C528" s="131" t="s">
        <v>1071</v>
      </c>
      <c r="D528" s="2" t="s">
        <v>1086</v>
      </c>
      <c r="E528" s="4" t="s">
        <v>142</v>
      </c>
      <c r="F528" s="32" t="s">
        <v>49</v>
      </c>
      <c r="G528" s="32" t="s">
        <v>69</v>
      </c>
      <c r="H528" s="32" t="s">
        <v>120</v>
      </c>
      <c r="J528" s="28">
        <v>300</v>
      </c>
      <c r="L528" s="34" t="s">
        <v>52</v>
      </c>
      <c r="M528" s="28" t="s">
        <v>114</v>
      </c>
      <c r="N528" s="28" t="s">
        <v>1080</v>
      </c>
      <c r="O528" s="28" t="s">
        <v>54</v>
      </c>
      <c r="P528" s="28" t="s">
        <v>138</v>
      </c>
      <c r="R528" s="29" t="s">
        <v>1078</v>
      </c>
      <c r="S528" s="30">
        <v>180</v>
      </c>
      <c r="U528" s="29" t="s">
        <v>1081</v>
      </c>
      <c r="V528" s="31" t="s">
        <v>57</v>
      </c>
      <c r="W528" s="72">
        <v>10</v>
      </c>
      <c r="X528" s="123" t="s">
        <v>1079</v>
      </c>
      <c r="Z528" s="91" t="s">
        <v>483</v>
      </c>
      <c r="AA528" s="7">
        <v>4</v>
      </c>
      <c r="AB528" s="7">
        <v>2</v>
      </c>
      <c r="AC528" s="6">
        <v>24</v>
      </c>
      <c r="AD528" s="6" t="s">
        <v>59</v>
      </c>
      <c r="AE528" s="6" t="s">
        <v>50</v>
      </c>
      <c r="AF528" s="6">
        <v>5</v>
      </c>
      <c r="AG528" s="6" t="s">
        <v>59</v>
      </c>
      <c r="AH528" s="6" t="s">
        <v>60</v>
      </c>
      <c r="AK528" s="7">
        <v>70.8</v>
      </c>
      <c r="AL528" s="7" t="s">
        <v>61</v>
      </c>
      <c r="AM528" s="7" t="s">
        <v>50</v>
      </c>
      <c r="AN528" s="7">
        <v>15.3</v>
      </c>
      <c r="AO528" s="7" t="s">
        <v>61</v>
      </c>
      <c r="AP528" s="7" t="s">
        <v>60</v>
      </c>
      <c r="AS528" s="6">
        <v>174</v>
      </c>
      <c r="AT528" s="6" t="s">
        <v>63</v>
      </c>
      <c r="AU528" s="6" t="s">
        <v>50</v>
      </c>
      <c r="AV528" s="6">
        <v>9.5</v>
      </c>
      <c r="AW528" s="6" t="s">
        <v>63</v>
      </c>
      <c r="AX528" s="6" t="s">
        <v>60</v>
      </c>
    </row>
    <row r="529" spans="1:50" x14ac:dyDescent="0.2">
      <c r="A529" s="105">
        <v>527</v>
      </c>
      <c r="B529" s="2" t="s">
        <v>1072</v>
      </c>
      <c r="C529" s="131" t="s">
        <v>1071</v>
      </c>
      <c r="D529" s="2" t="s">
        <v>1087</v>
      </c>
      <c r="E529" s="4" t="s">
        <v>142</v>
      </c>
      <c r="F529" s="32" t="s">
        <v>49</v>
      </c>
      <c r="G529" s="32" t="s">
        <v>69</v>
      </c>
      <c r="H529" s="32" t="s">
        <v>843</v>
      </c>
      <c r="J529" s="28">
        <v>200</v>
      </c>
      <c r="L529" s="34" t="s">
        <v>52</v>
      </c>
      <c r="M529" s="28" t="s">
        <v>114</v>
      </c>
      <c r="N529" s="28" t="s">
        <v>1080</v>
      </c>
      <c r="O529" s="28" t="s">
        <v>54</v>
      </c>
      <c r="P529" s="28" t="s">
        <v>138</v>
      </c>
      <c r="R529" s="29" t="s">
        <v>1077</v>
      </c>
      <c r="S529" s="30">
        <v>120</v>
      </c>
      <c r="U529" s="29" t="s">
        <v>1082</v>
      </c>
      <c r="V529" s="31" t="s">
        <v>57</v>
      </c>
      <c r="W529" s="72">
        <v>10</v>
      </c>
      <c r="X529" s="123" t="s">
        <v>1079</v>
      </c>
      <c r="Z529" s="91" t="s">
        <v>483</v>
      </c>
      <c r="AA529" s="7">
        <v>4</v>
      </c>
      <c r="AB529" s="7">
        <v>2</v>
      </c>
      <c r="AC529" s="6">
        <v>28</v>
      </c>
      <c r="AD529" s="6" t="s">
        <v>59</v>
      </c>
      <c r="AE529" s="6" t="s">
        <v>50</v>
      </c>
      <c r="AF529" s="6">
        <v>8.1</v>
      </c>
      <c r="AG529" s="6" t="s">
        <v>59</v>
      </c>
      <c r="AH529" s="6" t="s">
        <v>60</v>
      </c>
      <c r="AK529" s="7">
        <v>68.3</v>
      </c>
      <c r="AL529" s="7" t="s">
        <v>61</v>
      </c>
      <c r="AM529" s="7" t="s">
        <v>50</v>
      </c>
      <c r="AN529" s="7">
        <v>4.3</v>
      </c>
      <c r="AO529" s="7" t="s">
        <v>61</v>
      </c>
      <c r="AP529" s="7" t="s">
        <v>60</v>
      </c>
      <c r="AS529" s="6">
        <v>173</v>
      </c>
      <c r="AT529" s="6" t="s">
        <v>63</v>
      </c>
      <c r="AU529" s="6" t="s">
        <v>50</v>
      </c>
      <c r="AV529" s="6">
        <v>8.3000000000000007</v>
      </c>
      <c r="AW529" s="6" t="s">
        <v>63</v>
      </c>
      <c r="AX529" s="6" t="s">
        <v>60</v>
      </c>
    </row>
    <row r="530" spans="1:50" x14ac:dyDescent="0.2">
      <c r="A530" s="105">
        <v>528</v>
      </c>
      <c r="B530" s="2" t="s">
        <v>1072</v>
      </c>
      <c r="C530" s="131" t="s">
        <v>1071</v>
      </c>
      <c r="D530" s="2" t="s">
        <v>1073</v>
      </c>
      <c r="E530" s="4" t="s">
        <v>380</v>
      </c>
      <c r="F530" s="32" t="s">
        <v>49</v>
      </c>
      <c r="G530" s="32" t="s">
        <v>69</v>
      </c>
      <c r="H530" s="32" t="s">
        <v>51</v>
      </c>
      <c r="J530" s="28">
        <v>50</v>
      </c>
      <c r="L530" s="34" t="s">
        <v>52</v>
      </c>
      <c r="M530" s="28" t="s">
        <v>114</v>
      </c>
      <c r="N530" s="28">
        <v>0</v>
      </c>
      <c r="O530" s="28" t="s">
        <v>54</v>
      </c>
      <c r="P530" s="28" t="s">
        <v>115</v>
      </c>
      <c r="R530" s="29" t="s">
        <v>1078</v>
      </c>
      <c r="S530" s="30">
        <v>60</v>
      </c>
      <c r="U530" s="29" t="s">
        <v>1081</v>
      </c>
      <c r="V530" s="31" t="s">
        <v>57</v>
      </c>
      <c r="W530" s="72">
        <v>10</v>
      </c>
      <c r="X530" s="123" t="s">
        <v>1079</v>
      </c>
      <c r="Z530" s="91" t="s">
        <v>483</v>
      </c>
      <c r="AA530" s="7">
        <v>6</v>
      </c>
      <c r="AB530" s="7">
        <v>1</v>
      </c>
      <c r="AC530" s="6">
        <v>43.2</v>
      </c>
      <c r="AD530" s="6" t="s">
        <v>59</v>
      </c>
      <c r="AE530" s="6" t="s">
        <v>50</v>
      </c>
      <c r="AF530" s="6">
        <v>6.7</v>
      </c>
      <c r="AG530" s="6" t="s">
        <v>59</v>
      </c>
      <c r="AH530" s="6" t="s">
        <v>60</v>
      </c>
      <c r="AK530" s="7">
        <v>77.8</v>
      </c>
      <c r="AL530" s="7" t="s">
        <v>61</v>
      </c>
      <c r="AM530" s="7" t="s">
        <v>50</v>
      </c>
      <c r="AN530" s="7">
        <v>3.9</v>
      </c>
      <c r="AO530" s="7" t="s">
        <v>61</v>
      </c>
      <c r="AP530" s="7" t="s">
        <v>60</v>
      </c>
      <c r="AS530" s="6">
        <v>177.5</v>
      </c>
      <c r="AT530" s="6" t="s">
        <v>63</v>
      </c>
      <c r="AU530" s="6" t="s">
        <v>50</v>
      </c>
      <c r="AV530" s="6">
        <v>7.5</v>
      </c>
      <c r="AW530" s="6" t="s">
        <v>63</v>
      </c>
      <c r="AX530" s="6" t="s">
        <v>60</v>
      </c>
    </row>
    <row r="531" spans="1:50" x14ac:dyDescent="0.2">
      <c r="A531" s="105">
        <v>530</v>
      </c>
      <c r="B531" s="2" t="s">
        <v>1072</v>
      </c>
      <c r="C531" s="131" t="s">
        <v>1071</v>
      </c>
      <c r="D531" s="2" t="s">
        <v>1074</v>
      </c>
      <c r="E531" s="4" t="s">
        <v>380</v>
      </c>
      <c r="F531" s="32" t="s">
        <v>49</v>
      </c>
      <c r="G531" s="32" t="s">
        <v>69</v>
      </c>
      <c r="H531" s="32" t="s">
        <v>51</v>
      </c>
      <c r="J531" s="28">
        <v>200</v>
      </c>
      <c r="L531" s="34" t="s">
        <v>52</v>
      </c>
      <c r="M531" s="28" t="s">
        <v>114</v>
      </c>
      <c r="N531" s="28">
        <v>0</v>
      </c>
      <c r="O531" s="28" t="s">
        <v>54</v>
      </c>
      <c r="P531" s="28" t="s">
        <v>115</v>
      </c>
      <c r="R531" s="29" t="s">
        <v>1078</v>
      </c>
      <c r="S531" s="30">
        <v>60</v>
      </c>
      <c r="U531" s="29" t="s">
        <v>1081</v>
      </c>
      <c r="V531" s="31" t="s">
        <v>57</v>
      </c>
      <c r="W531" s="72">
        <v>10</v>
      </c>
      <c r="X531" s="123" t="s">
        <v>1079</v>
      </c>
      <c r="Z531" s="91" t="s">
        <v>483</v>
      </c>
      <c r="AA531" s="7">
        <v>6</v>
      </c>
      <c r="AB531" s="7">
        <v>1</v>
      </c>
      <c r="AC531" s="6">
        <v>43.2</v>
      </c>
      <c r="AD531" s="6" t="s">
        <v>59</v>
      </c>
      <c r="AE531" s="6" t="s">
        <v>50</v>
      </c>
      <c r="AF531" s="6">
        <v>6.7</v>
      </c>
      <c r="AG531" s="6" t="s">
        <v>59</v>
      </c>
      <c r="AH531" s="6" t="s">
        <v>60</v>
      </c>
      <c r="AK531" s="7">
        <v>77.8</v>
      </c>
      <c r="AL531" s="7" t="s">
        <v>61</v>
      </c>
      <c r="AM531" s="7" t="s">
        <v>50</v>
      </c>
      <c r="AN531" s="7">
        <v>3.9</v>
      </c>
      <c r="AO531" s="7" t="s">
        <v>61</v>
      </c>
      <c r="AP531" s="7" t="s">
        <v>60</v>
      </c>
      <c r="AS531" s="6">
        <v>177.5</v>
      </c>
      <c r="AT531" s="6" t="s">
        <v>63</v>
      </c>
      <c r="AU531" s="6" t="s">
        <v>50</v>
      </c>
      <c r="AV531" s="6">
        <v>7.5</v>
      </c>
      <c r="AW531" s="6" t="s">
        <v>63</v>
      </c>
      <c r="AX531" s="6" t="s">
        <v>60</v>
      </c>
    </row>
    <row r="532" spans="1:50" x14ac:dyDescent="0.2">
      <c r="A532" s="105">
        <v>529</v>
      </c>
      <c r="B532" s="2" t="s">
        <v>1072</v>
      </c>
      <c r="C532" s="131" t="s">
        <v>1071</v>
      </c>
      <c r="D532" s="2" t="s">
        <v>1075</v>
      </c>
      <c r="E532" s="4" t="s">
        <v>380</v>
      </c>
      <c r="F532" s="32" t="s">
        <v>49</v>
      </c>
      <c r="G532" s="32" t="s">
        <v>69</v>
      </c>
      <c r="H532" s="32" t="s">
        <v>51</v>
      </c>
      <c r="J532" s="28">
        <v>100</v>
      </c>
      <c r="L532" s="34" t="s">
        <v>52</v>
      </c>
      <c r="M532" s="28" t="s">
        <v>114</v>
      </c>
      <c r="N532" s="28">
        <v>0</v>
      </c>
      <c r="O532" s="28" t="s">
        <v>54</v>
      </c>
      <c r="P532" s="28" t="s">
        <v>115</v>
      </c>
      <c r="R532" s="29" t="s">
        <v>1078</v>
      </c>
      <c r="S532" s="30">
        <v>60</v>
      </c>
      <c r="U532" s="29" t="s">
        <v>1081</v>
      </c>
      <c r="V532" s="31" t="s">
        <v>57</v>
      </c>
      <c r="W532" s="72">
        <v>10</v>
      </c>
      <c r="X532" s="123" t="s">
        <v>1079</v>
      </c>
      <c r="Z532" s="91" t="s">
        <v>483</v>
      </c>
      <c r="AA532" s="7">
        <v>6</v>
      </c>
      <c r="AB532" s="7">
        <v>1</v>
      </c>
      <c r="AC532" s="6">
        <v>40.700000000000003</v>
      </c>
      <c r="AD532" s="6" t="s">
        <v>59</v>
      </c>
      <c r="AE532" s="6" t="s">
        <v>50</v>
      </c>
      <c r="AF532" s="6">
        <v>5.6</v>
      </c>
      <c r="AG532" s="6" t="s">
        <v>59</v>
      </c>
      <c r="AH532" s="6" t="s">
        <v>60</v>
      </c>
      <c r="AK532" s="7">
        <v>75.7</v>
      </c>
      <c r="AL532" s="7" t="s">
        <v>61</v>
      </c>
      <c r="AM532" s="7" t="s">
        <v>50</v>
      </c>
      <c r="AN532" s="7">
        <v>11.8</v>
      </c>
      <c r="AO532" s="7" t="s">
        <v>61</v>
      </c>
      <c r="AP532" s="7" t="s">
        <v>60</v>
      </c>
      <c r="AS532" s="6">
        <v>176.3</v>
      </c>
      <c r="AT532" s="6" t="s">
        <v>63</v>
      </c>
      <c r="AU532" s="6" t="s">
        <v>50</v>
      </c>
      <c r="AV532" s="6">
        <v>6.4</v>
      </c>
      <c r="AW532" s="6" t="s">
        <v>63</v>
      </c>
      <c r="AX532" s="6" t="s">
        <v>60</v>
      </c>
    </row>
    <row r="533" spans="1:50" x14ac:dyDescent="0.2">
      <c r="A533" s="105">
        <v>531</v>
      </c>
      <c r="B533" s="2" t="s">
        <v>1072</v>
      </c>
      <c r="C533" s="131" t="s">
        <v>1071</v>
      </c>
      <c r="D533" s="2" t="s">
        <v>1076</v>
      </c>
      <c r="E533" s="4" t="s">
        <v>380</v>
      </c>
      <c r="F533" s="32" t="s">
        <v>49</v>
      </c>
      <c r="G533" s="32" t="s">
        <v>69</v>
      </c>
      <c r="H533" s="32" t="s">
        <v>51</v>
      </c>
      <c r="J533" s="28">
        <v>300</v>
      </c>
      <c r="L533" s="34" t="s">
        <v>52</v>
      </c>
      <c r="M533" s="28" t="s">
        <v>114</v>
      </c>
      <c r="N533" s="28">
        <v>0</v>
      </c>
      <c r="O533" s="28" t="s">
        <v>54</v>
      </c>
      <c r="P533" s="28" t="s">
        <v>115</v>
      </c>
      <c r="R533" s="29" t="s">
        <v>1078</v>
      </c>
      <c r="S533" s="30">
        <v>60</v>
      </c>
      <c r="U533" s="29" t="s">
        <v>1081</v>
      </c>
      <c r="V533" s="31" t="s">
        <v>57</v>
      </c>
      <c r="W533" s="72">
        <v>10</v>
      </c>
      <c r="X533" s="123" t="s">
        <v>1079</v>
      </c>
      <c r="Z533" s="91" t="s">
        <v>483</v>
      </c>
      <c r="AA533" s="7">
        <v>2</v>
      </c>
    </row>
    <row r="534" spans="1:50" x14ac:dyDescent="0.2">
      <c r="A534" s="105">
        <v>532</v>
      </c>
      <c r="B534" s="2" t="s">
        <v>1072</v>
      </c>
      <c r="C534" s="131" t="s">
        <v>1071</v>
      </c>
      <c r="D534" s="2" t="s">
        <v>1084</v>
      </c>
      <c r="E534" s="4" t="s">
        <v>380</v>
      </c>
      <c r="F534" s="32" t="s">
        <v>49</v>
      </c>
      <c r="G534" s="32" t="s">
        <v>69</v>
      </c>
      <c r="H534" s="32" t="s">
        <v>120</v>
      </c>
      <c r="J534" s="28">
        <v>100</v>
      </c>
      <c r="L534" s="34" t="s">
        <v>52</v>
      </c>
      <c r="M534" s="28" t="s">
        <v>114</v>
      </c>
      <c r="N534" s="28" t="s">
        <v>1080</v>
      </c>
      <c r="O534" s="28" t="s">
        <v>54</v>
      </c>
      <c r="P534" s="28" t="s">
        <v>138</v>
      </c>
      <c r="R534" s="29" t="s">
        <v>1078</v>
      </c>
      <c r="S534" s="30">
        <v>60</v>
      </c>
      <c r="U534" s="29" t="s">
        <v>1081</v>
      </c>
      <c r="V534" s="31" t="s">
        <v>57</v>
      </c>
      <c r="W534" s="72">
        <v>10</v>
      </c>
      <c r="X534" s="123" t="s">
        <v>1079</v>
      </c>
      <c r="Z534" s="91" t="s">
        <v>483</v>
      </c>
      <c r="AA534" s="7">
        <v>4</v>
      </c>
      <c r="AB534" s="7">
        <v>2</v>
      </c>
      <c r="AC534" s="6">
        <v>23</v>
      </c>
      <c r="AD534" s="6" t="s">
        <v>59</v>
      </c>
      <c r="AE534" s="6" t="s">
        <v>50</v>
      </c>
      <c r="AF534" s="6">
        <v>6.1</v>
      </c>
      <c r="AG534" s="6" t="s">
        <v>59</v>
      </c>
      <c r="AH534" s="6" t="s">
        <v>60</v>
      </c>
      <c r="AK534" s="7">
        <v>71.3</v>
      </c>
      <c r="AL534" s="7" t="s">
        <v>61</v>
      </c>
      <c r="AM534" s="7" t="s">
        <v>50</v>
      </c>
      <c r="AN534" s="7">
        <v>12.4</v>
      </c>
      <c r="AO534" s="7" t="s">
        <v>61</v>
      </c>
      <c r="AP534" s="7" t="s">
        <v>60</v>
      </c>
      <c r="AS534" s="6">
        <v>174</v>
      </c>
      <c r="AT534" s="6" t="s">
        <v>63</v>
      </c>
      <c r="AU534" s="6" t="s">
        <v>50</v>
      </c>
      <c r="AV534" s="6">
        <v>7.9</v>
      </c>
      <c r="AW534" s="6" t="s">
        <v>63</v>
      </c>
      <c r="AX534" s="6" t="s">
        <v>60</v>
      </c>
    </row>
    <row r="535" spans="1:50" x14ac:dyDescent="0.2">
      <c r="A535" s="105">
        <v>533</v>
      </c>
      <c r="B535" s="2" t="s">
        <v>1072</v>
      </c>
      <c r="C535" s="131" t="s">
        <v>1071</v>
      </c>
      <c r="D535" s="2" t="s">
        <v>1085</v>
      </c>
      <c r="E535" s="4" t="s">
        <v>380</v>
      </c>
      <c r="F535" s="32" t="s">
        <v>49</v>
      </c>
      <c r="G535" s="32" t="s">
        <v>69</v>
      </c>
      <c r="H535" s="32" t="s">
        <v>843</v>
      </c>
      <c r="J535" s="28">
        <v>200</v>
      </c>
      <c r="L535" s="34" t="s">
        <v>52</v>
      </c>
      <c r="M535" s="28" t="s">
        <v>114</v>
      </c>
      <c r="N535" s="28" t="s">
        <v>1080</v>
      </c>
      <c r="O535" s="28" t="s">
        <v>54</v>
      </c>
      <c r="P535" s="28" t="s">
        <v>138</v>
      </c>
      <c r="R535" s="29" t="s">
        <v>1078</v>
      </c>
      <c r="S535" s="30">
        <v>120</v>
      </c>
      <c r="U535" s="29" t="s">
        <v>1081</v>
      </c>
      <c r="V535" s="31" t="s">
        <v>57</v>
      </c>
      <c r="W535" s="72">
        <v>10</v>
      </c>
      <c r="X535" s="123" t="s">
        <v>1079</v>
      </c>
      <c r="Z535" s="91" t="s">
        <v>483</v>
      </c>
      <c r="AA535" s="7">
        <v>4</v>
      </c>
      <c r="AB535" s="7">
        <v>2</v>
      </c>
      <c r="AC535" s="6">
        <v>22.3</v>
      </c>
      <c r="AD535" s="6" t="s">
        <v>59</v>
      </c>
      <c r="AE535" s="6" t="s">
        <v>50</v>
      </c>
      <c r="AF535" s="6">
        <v>4</v>
      </c>
      <c r="AG535" s="6" t="s">
        <v>59</v>
      </c>
      <c r="AH535" s="6" t="s">
        <v>60</v>
      </c>
      <c r="AK535" s="7">
        <v>66</v>
      </c>
      <c r="AL535" s="7" t="s">
        <v>61</v>
      </c>
      <c r="AM535" s="7" t="s">
        <v>50</v>
      </c>
      <c r="AN535" s="7">
        <v>9.1</v>
      </c>
      <c r="AO535" s="7" t="s">
        <v>61</v>
      </c>
      <c r="AP535" s="7" t="s">
        <v>60</v>
      </c>
      <c r="AS535" s="6">
        <v>173.5</v>
      </c>
      <c r="AT535" s="6" t="s">
        <v>63</v>
      </c>
      <c r="AU535" s="6" t="s">
        <v>50</v>
      </c>
      <c r="AV535" s="6">
        <v>6.5</v>
      </c>
      <c r="AW535" s="6" t="s">
        <v>63</v>
      </c>
      <c r="AX535" s="6" t="s">
        <v>60</v>
      </c>
    </row>
    <row r="536" spans="1:50" x14ac:dyDescent="0.2">
      <c r="A536" s="105">
        <v>534</v>
      </c>
      <c r="B536" s="2" t="s">
        <v>1072</v>
      </c>
      <c r="C536" s="131" t="s">
        <v>1071</v>
      </c>
      <c r="D536" s="2" t="s">
        <v>1086</v>
      </c>
      <c r="E536" s="4" t="s">
        <v>380</v>
      </c>
      <c r="F536" s="32" t="s">
        <v>49</v>
      </c>
      <c r="G536" s="32" t="s">
        <v>69</v>
      </c>
      <c r="H536" s="32" t="s">
        <v>120</v>
      </c>
      <c r="J536" s="28">
        <v>300</v>
      </c>
      <c r="L536" s="34" t="s">
        <v>52</v>
      </c>
      <c r="M536" s="28" t="s">
        <v>114</v>
      </c>
      <c r="N536" s="28" t="s">
        <v>1080</v>
      </c>
      <c r="O536" s="28" t="s">
        <v>54</v>
      </c>
      <c r="P536" s="28" t="s">
        <v>138</v>
      </c>
      <c r="R536" s="29" t="s">
        <v>1078</v>
      </c>
      <c r="S536" s="30">
        <v>180</v>
      </c>
      <c r="U536" s="29" t="s">
        <v>1081</v>
      </c>
      <c r="V536" s="31" t="s">
        <v>57</v>
      </c>
      <c r="W536" s="72">
        <v>10</v>
      </c>
      <c r="X536" s="123" t="s">
        <v>1079</v>
      </c>
      <c r="Z536" s="91" t="s">
        <v>483</v>
      </c>
      <c r="AA536" s="7">
        <v>4</v>
      </c>
      <c r="AB536" s="7">
        <v>2</v>
      </c>
      <c r="AC536" s="6">
        <v>24</v>
      </c>
      <c r="AD536" s="6" t="s">
        <v>59</v>
      </c>
      <c r="AE536" s="6" t="s">
        <v>50</v>
      </c>
      <c r="AF536" s="6">
        <v>5</v>
      </c>
      <c r="AG536" s="6" t="s">
        <v>59</v>
      </c>
      <c r="AH536" s="6" t="s">
        <v>60</v>
      </c>
      <c r="AK536" s="7">
        <v>70.8</v>
      </c>
      <c r="AL536" s="7" t="s">
        <v>61</v>
      </c>
      <c r="AM536" s="7" t="s">
        <v>50</v>
      </c>
      <c r="AN536" s="7">
        <v>15.3</v>
      </c>
      <c r="AO536" s="7" t="s">
        <v>61</v>
      </c>
      <c r="AP536" s="7" t="s">
        <v>60</v>
      </c>
      <c r="AS536" s="6">
        <v>174</v>
      </c>
      <c r="AT536" s="6" t="s">
        <v>63</v>
      </c>
      <c r="AU536" s="6" t="s">
        <v>50</v>
      </c>
      <c r="AV536" s="6">
        <v>9.5</v>
      </c>
      <c r="AW536" s="6" t="s">
        <v>63</v>
      </c>
      <c r="AX536" s="6" t="s">
        <v>60</v>
      </c>
    </row>
    <row r="537" spans="1:50" x14ac:dyDescent="0.2">
      <c r="A537" s="105">
        <v>535</v>
      </c>
      <c r="B537" s="2" t="s">
        <v>1072</v>
      </c>
      <c r="C537" s="131" t="s">
        <v>1071</v>
      </c>
      <c r="D537" s="2" t="s">
        <v>1087</v>
      </c>
      <c r="E537" s="4" t="s">
        <v>380</v>
      </c>
      <c r="F537" s="32" t="s">
        <v>49</v>
      </c>
      <c r="G537" s="32" t="s">
        <v>69</v>
      </c>
      <c r="H537" s="32" t="s">
        <v>843</v>
      </c>
      <c r="J537" s="28">
        <v>200</v>
      </c>
      <c r="L537" s="34" t="s">
        <v>52</v>
      </c>
      <c r="M537" s="28" t="s">
        <v>114</v>
      </c>
      <c r="N537" s="28" t="s">
        <v>1080</v>
      </c>
      <c r="O537" s="28" t="s">
        <v>54</v>
      </c>
      <c r="P537" s="28" t="s">
        <v>138</v>
      </c>
      <c r="R537" s="29" t="s">
        <v>1077</v>
      </c>
      <c r="S537" s="30">
        <v>120</v>
      </c>
      <c r="U537" s="29" t="s">
        <v>1082</v>
      </c>
      <c r="V537" s="31" t="s">
        <v>57</v>
      </c>
      <c r="W537" s="72">
        <v>10</v>
      </c>
      <c r="X537" s="123" t="s">
        <v>1079</v>
      </c>
      <c r="Z537" s="91" t="s">
        <v>483</v>
      </c>
      <c r="AA537" s="7">
        <v>4</v>
      </c>
      <c r="AB537" s="7">
        <v>2</v>
      </c>
      <c r="AC537" s="6">
        <v>28</v>
      </c>
      <c r="AD537" s="6" t="s">
        <v>59</v>
      </c>
      <c r="AE537" s="6" t="s">
        <v>50</v>
      </c>
      <c r="AF537" s="6">
        <v>8.1</v>
      </c>
      <c r="AG537" s="6" t="s">
        <v>59</v>
      </c>
      <c r="AH537" s="6" t="s">
        <v>60</v>
      </c>
      <c r="AK537" s="7">
        <v>68.3</v>
      </c>
      <c r="AL537" s="7" t="s">
        <v>61</v>
      </c>
      <c r="AM537" s="7" t="s">
        <v>50</v>
      </c>
      <c r="AN537" s="7">
        <v>4.3</v>
      </c>
      <c r="AO537" s="7" t="s">
        <v>61</v>
      </c>
      <c r="AP537" s="7" t="s">
        <v>60</v>
      </c>
      <c r="AS537" s="6">
        <v>173</v>
      </c>
      <c r="AT537" s="6" t="s">
        <v>63</v>
      </c>
      <c r="AU537" s="6" t="s">
        <v>50</v>
      </c>
      <c r="AV537" s="6">
        <v>8.3000000000000007</v>
      </c>
      <c r="AW537" s="6" t="s">
        <v>63</v>
      </c>
      <c r="AX537" s="6" t="s">
        <v>60</v>
      </c>
    </row>
    <row r="538" spans="1:50" x14ac:dyDescent="0.2">
      <c r="A538" s="105">
        <v>536</v>
      </c>
      <c r="B538" s="2" t="s">
        <v>1072</v>
      </c>
      <c r="C538" s="131" t="s">
        <v>1071</v>
      </c>
      <c r="D538" s="2" t="s">
        <v>1088</v>
      </c>
      <c r="E538" s="4" t="s">
        <v>142</v>
      </c>
      <c r="F538" s="32" t="s">
        <v>49</v>
      </c>
      <c r="G538" s="32" t="s">
        <v>69</v>
      </c>
      <c r="H538" s="32" t="s">
        <v>122</v>
      </c>
      <c r="J538" s="28">
        <v>100</v>
      </c>
      <c r="L538" s="34" t="s">
        <v>52</v>
      </c>
      <c r="M538" s="28" t="s">
        <v>114</v>
      </c>
      <c r="N538" s="28" t="s">
        <v>1080</v>
      </c>
      <c r="O538" s="28" t="s">
        <v>54</v>
      </c>
      <c r="P538" s="28" t="s">
        <v>138</v>
      </c>
      <c r="R538" s="29" t="s">
        <v>1078</v>
      </c>
      <c r="S538" s="30">
        <v>60</v>
      </c>
      <c r="U538" s="29" t="s">
        <v>1081</v>
      </c>
      <c r="V538" s="31" t="s">
        <v>57</v>
      </c>
      <c r="W538" s="72">
        <v>10</v>
      </c>
      <c r="X538" s="123" t="s">
        <v>1079</v>
      </c>
      <c r="Z538" s="91" t="s">
        <v>483</v>
      </c>
      <c r="AA538" s="7">
        <v>4</v>
      </c>
      <c r="AB538" s="7">
        <v>2</v>
      </c>
      <c r="AC538" s="6">
        <v>23</v>
      </c>
      <c r="AD538" s="6" t="s">
        <v>59</v>
      </c>
      <c r="AE538" s="6" t="s">
        <v>50</v>
      </c>
      <c r="AF538" s="6">
        <v>6.1</v>
      </c>
      <c r="AG538" s="6" t="s">
        <v>59</v>
      </c>
      <c r="AH538" s="6" t="s">
        <v>60</v>
      </c>
      <c r="AK538" s="7">
        <v>71.3</v>
      </c>
      <c r="AL538" s="7" t="s">
        <v>61</v>
      </c>
      <c r="AM538" s="7" t="s">
        <v>50</v>
      </c>
      <c r="AN538" s="7">
        <v>12.4</v>
      </c>
      <c r="AO538" s="7" t="s">
        <v>61</v>
      </c>
      <c r="AP538" s="7" t="s">
        <v>60</v>
      </c>
      <c r="AS538" s="6">
        <v>174</v>
      </c>
      <c r="AT538" s="6" t="s">
        <v>63</v>
      </c>
      <c r="AU538" s="6" t="s">
        <v>50</v>
      </c>
      <c r="AV538" s="6">
        <v>7.9</v>
      </c>
      <c r="AW538" s="6" t="s">
        <v>63</v>
      </c>
      <c r="AX538" s="6" t="s">
        <v>60</v>
      </c>
    </row>
    <row r="539" spans="1:50" x14ac:dyDescent="0.2">
      <c r="A539" s="105">
        <v>537</v>
      </c>
      <c r="B539" s="2" t="s">
        <v>1072</v>
      </c>
      <c r="C539" s="131" t="s">
        <v>1071</v>
      </c>
      <c r="D539" s="2" t="s">
        <v>1089</v>
      </c>
      <c r="E539" s="4" t="s">
        <v>142</v>
      </c>
      <c r="F539" s="32" t="s">
        <v>49</v>
      </c>
      <c r="G539" s="32" t="s">
        <v>69</v>
      </c>
      <c r="H539" s="32" t="s">
        <v>122</v>
      </c>
      <c r="J539" s="28">
        <v>200</v>
      </c>
      <c r="L539" s="34" t="s">
        <v>52</v>
      </c>
      <c r="M539" s="28" t="s">
        <v>114</v>
      </c>
      <c r="N539" s="28" t="s">
        <v>1080</v>
      </c>
      <c r="O539" s="28" t="s">
        <v>54</v>
      </c>
      <c r="P539" s="28" t="s">
        <v>138</v>
      </c>
      <c r="R539" s="29" t="s">
        <v>1078</v>
      </c>
      <c r="S539" s="30">
        <v>120</v>
      </c>
      <c r="U539" s="29" t="s">
        <v>1081</v>
      </c>
      <c r="V539" s="31" t="s">
        <v>57</v>
      </c>
      <c r="W539" s="72">
        <v>10</v>
      </c>
      <c r="X539" s="123" t="s">
        <v>1079</v>
      </c>
      <c r="Z539" s="91" t="s">
        <v>483</v>
      </c>
      <c r="AA539" s="7">
        <v>4</v>
      </c>
      <c r="AB539" s="7">
        <v>2</v>
      </c>
      <c r="AC539" s="6">
        <v>22.3</v>
      </c>
      <c r="AD539" s="6" t="s">
        <v>59</v>
      </c>
      <c r="AE539" s="6" t="s">
        <v>50</v>
      </c>
      <c r="AF539" s="6">
        <v>4</v>
      </c>
      <c r="AG539" s="6" t="s">
        <v>59</v>
      </c>
      <c r="AH539" s="6" t="s">
        <v>60</v>
      </c>
      <c r="AK539" s="7">
        <v>66</v>
      </c>
      <c r="AL539" s="7" t="s">
        <v>61</v>
      </c>
      <c r="AM539" s="7" t="s">
        <v>50</v>
      </c>
      <c r="AN539" s="7">
        <v>9.1</v>
      </c>
      <c r="AO539" s="7" t="s">
        <v>61</v>
      </c>
      <c r="AP539" s="7" t="s">
        <v>60</v>
      </c>
      <c r="AS539" s="6">
        <v>173.5</v>
      </c>
      <c r="AT539" s="6" t="s">
        <v>63</v>
      </c>
      <c r="AU539" s="6" t="s">
        <v>50</v>
      </c>
      <c r="AV539" s="6">
        <v>6.5</v>
      </c>
      <c r="AW539" s="6" t="s">
        <v>63</v>
      </c>
      <c r="AX539" s="6" t="s">
        <v>60</v>
      </c>
    </row>
    <row r="540" spans="1:50" x14ac:dyDescent="0.2">
      <c r="A540" s="105">
        <v>538</v>
      </c>
      <c r="B540" s="2" t="s">
        <v>1072</v>
      </c>
      <c r="C540" s="131" t="s">
        <v>1071</v>
      </c>
      <c r="D540" s="2" t="s">
        <v>1090</v>
      </c>
      <c r="E540" s="4" t="s">
        <v>142</v>
      </c>
      <c r="F540" s="32" t="s">
        <v>49</v>
      </c>
      <c r="G540" s="32" t="s">
        <v>69</v>
      </c>
      <c r="H540" s="32" t="s">
        <v>122</v>
      </c>
      <c r="J540" s="28">
        <v>300</v>
      </c>
      <c r="L540" s="34" t="s">
        <v>52</v>
      </c>
      <c r="M540" s="28" t="s">
        <v>114</v>
      </c>
      <c r="N540" s="28" t="s">
        <v>1080</v>
      </c>
      <c r="O540" s="28" t="s">
        <v>54</v>
      </c>
      <c r="P540" s="28" t="s">
        <v>138</v>
      </c>
      <c r="R540" s="29" t="s">
        <v>1078</v>
      </c>
      <c r="S540" s="30">
        <v>180</v>
      </c>
      <c r="U540" s="29" t="s">
        <v>1081</v>
      </c>
      <c r="V540" s="31" t="s">
        <v>57</v>
      </c>
      <c r="W540" s="72">
        <v>10</v>
      </c>
      <c r="X540" s="123" t="s">
        <v>1079</v>
      </c>
      <c r="Z540" s="91" t="s">
        <v>483</v>
      </c>
      <c r="AA540" s="7">
        <v>4</v>
      </c>
      <c r="AB540" s="7">
        <v>2</v>
      </c>
      <c r="AC540" s="6">
        <v>24</v>
      </c>
      <c r="AD540" s="6" t="s">
        <v>59</v>
      </c>
      <c r="AE540" s="6" t="s">
        <v>50</v>
      </c>
      <c r="AF540" s="6">
        <v>5</v>
      </c>
      <c r="AG540" s="6" t="s">
        <v>59</v>
      </c>
      <c r="AH540" s="6" t="s">
        <v>60</v>
      </c>
      <c r="AK540" s="7">
        <v>70.8</v>
      </c>
      <c r="AL540" s="7" t="s">
        <v>61</v>
      </c>
      <c r="AM540" s="7" t="s">
        <v>50</v>
      </c>
      <c r="AN540" s="7">
        <v>15.3</v>
      </c>
      <c r="AO540" s="7" t="s">
        <v>61</v>
      </c>
      <c r="AP540" s="7" t="s">
        <v>60</v>
      </c>
      <c r="AS540" s="6">
        <v>174</v>
      </c>
      <c r="AT540" s="6" t="s">
        <v>63</v>
      </c>
      <c r="AU540" s="6" t="s">
        <v>50</v>
      </c>
      <c r="AV540" s="6">
        <v>9.5</v>
      </c>
      <c r="AW540" s="6" t="s">
        <v>63</v>
      </c>
      <c r="AX540" s="6" t="s">
        <v>60</v>
      </c>
    </row>
    <row r="541" spans="1:50" x14ac:dyDescent="0.2">
      <c r="A541" s="105">
        <v>539</v>
      </c>
      <c r="B541" s="2" t="s">
        <v>1072</v>
      </c>
      <c r="C541" s="131" t="s">
        <v>1071</v>
      </c>
      <c r="D541" s="2" t="s">
        <v>1088</v>
      </c>
      <c r="E541" s="4" t="s">
        <v>380</v>
      </c>
      <c r="F541" s="32" t="s">
        <v>49</v>
      </c>
      <c r="G541" s="32" t="s">
        <v>69</v>
      </c>
      <c r="H541" s="32" t="s">
        <v>122</v>
      </c>
      <c r="J541" s="28">
        <v>100</v>
      </c>
      <c r="L541" s="34" t="s">
        <v>52</v>
      </c>
      <c r="M541" s="28" t="s">
        <v>114</v>
      </c>
      <c r="N541" s="28" t="s">
        <v>1080</v>
      </c>
      <c r="O541" s="28" t="s">
        <v>54</v>
      </c>
      <c r="P541" s="28" t="s">
        <v>138</v>
      </c>
      <c r="R541" s="29" t="s">
        <v>1078</v>
      </c>
      <c r="S541" s="30">
        <v>60</v>
      </c>
      <c r="U541" s="29" t="s">
        <v>1081</v>
      </c>
      <c r="V541" s="31" t="s">
        <v>57</v>
      </c>
      <c r="W541" s="72">
        <v>10</v>
      </c>
      <c r="X541" s="123" t="s">
        <v>1079</v>
      </c>
      <c r="Z541" s="91" t="s">
        <v>483</v>
      </c>
      <c r="AA541" s="7">
        <v>4</v>
      </c>
      <c r="AB541" s="7">
        <v>2</v>
      </c>
      <c r="AC541" s="6">
        <v>23</v>
      </c>
      <c r="AD541" s="6" t="s">
        <v>59</v>
      </c>
      <c r="AE541" s="6" t="s">
        <v>50</v>
      </c>
      <c r="AF541" s="6">
        <v>6.1</v>
      </c>
      <c r="AG541" s="6" t="s">
        <v>59</v>
      </c>
      <c r="AH541" s="6" t="s">
        <v>60</v>
      </c>
      <c r="AK541" s="7">
        <v>71.3</v>
      </c>
      <c r="AL541" s="7" t="s">
        <v>61</v>
      </c>
      <c r="AM541" s="7" t="s">
        <v>50</v>
      </c>
      <c r="AN541" s="7">
        <v>12.4</v>
      </c>
      <c r="AO541" s="7" t="s">
        <v>61</v>
      </c>
      <c r="AP541" s="7" t="s">
        <v>60</v>
      </c>
      <c r="AS541" s="6">
        <v>174</v>
      </c>
      <c r="AT541" s="6" t="s">
        <v>63</v>
      </c>
      <c r="AU541" s="6" t="s">
        <v>50</v>
      </c>
      <c r="AV541" s="6">
        <v>7.9</v>
      </c>
      <c r="AW541" s="6" t="s">
        <v>63</v>
      </c>
      <c r="AX541" s="6" t="s">
        <v>60</v>
      </c>
    </row>
    <row r="542" spans="1:50" x14ac:dyDescent="0.2">
      <c r="A542" s="105">
        <v>540</v>
      </c>
      <c r="B542" s="2" t="s">
        <v>1072</v>
      </c>
      <c r="C542" s="131" t="s">
        <v>1071</v>
      </c>
      <c r="D542" s="2" t="s">
        <v>1089</v>
      </c>
      <c r="E542" s="4" t="s">
        <v>380</v>
      </c>
      <c r="F542" s="32" t="s">
        <v>49</v>
      </c>
      <c r="G542" s="32" t="s">
        <v>69</v>
      </c>
      <c r="H542" s="32" t="s">
        <v>122</v>
      </c>
      <c r="J542" s="28">
        <v>200</v>
      </c>
      <c r="L542" s="34" t="s">
        <v>52</v>
      </c>
      <c r="M542" s="28" t="s">
        <v>114</v>
      </c>
      <c r="N542" s="28" t="s">
        <v>1080</v>
      </c>
      <c r="O542" s="28" t="s">
        <v>54</v>
      </c>
      <c r="P542" s="28" t="s">
        <v>138</v>
      </c>
      <c r="R542" s="29" t="s">
        <v>1078</v>
      </c>
      <c r="S542" s="30">
        <v>120</v>
      </c>
      <c r="U542" s="29" t="s">
        <v>1081</v>
      </c>
      <c r="V542" s="31" t="s">
        <v>57</v>
      </c>
      <c r="W542" s="72">
        <v>10</v>
      </c>
      <c r="X542" s="123" t="s">
        <v>1079</v>
      </c>
      <c r="Z542" s="91" t="s">
        <v>483</v>
      </c>
      <c r="AA542" s="7">
        <v>4</v>
      </c>
      <c r="AB542" s="7">
        <v>2</v>
      </c>
      <c r="AC542" s="6">
        <v>22.3</v>
      </c>
      <c r="AD542" s="6" t="s">
        <v>59</v>
      </c>
      <c r="AE542" s="6" t="s">
        <v>50</v>
      </c>
      <c r="AF542" s="6">
        <v>4</v>
      </c>
      <c r="AG542" s="6" t="s">
        <v>59</v>
      </c>
      <c r="AH542" s="6" t="s">
        <v>60</v>
      </c>
      <c r="AK542" s="7">
        <v>66</v>
      </c>
      <c r="AL542" s="7" t="s">
        <v>61</v>
      </c>
      <c r="AM542" s="7" t="s">
        <v>50</v>
      </c>
      <c r="AN542" s="7">
        <v>9.1</v>
      </c>
      <c r="AO542" s="7" t="s">
        <v>61</v>
      </c>
      <c r="AP542" s="7" t="s">
        <v>60</v>
      </c>
      <c r="AS542" s="6">
        <v>173.5</v>
      </c>
      <c r="AT542" s="6" t="s">
        <v>63</v>
      </c>
      <c r="AU542" s="6" t="s">
        <v>50</v>
      </c>
      <c r="AV542" s="6">
        <v>6.5</v>
      </c>
      <c r="AW542" s="6" t="s">
        <v>63</v>
      </c>
      <c r="AX542" s="6" t="s">
        <v>60</v>
      </c>
    </row>
    <row r="543" spans="1:50" x14ac:dyDescent="0.2">
      <c r="A543" s="105">
        <v>541</v>
      </c>
      <c r="B543" s="2" t="s">
        <v>1072</v>
      </c>
      <c r="C543" s="131" t="s">
        <v>1071</v>
      </c>
      <c r="D543" s="2" t="s">
        <v>1090</v>
      </c>
      <c r="E543" s="4" t="s">
        <v>380</v>
      </c>
      <c r="F543" s="32" t="s">
        <v>49</v>
      </c>
      <c r="G543" s="32" t="s">
        <v>69</v>
      </c>
      <c r="H543" s="32" t="s">
        <v>122</v>
      </c>
      <c r="J543" s="28">
        <v>300</v>
      </c>
      <c r="L543" s="34" t="s">
        <v>52</v>
      </c>
      <c r="M543" s="28" t="s">
        <v>114</v>
      </c>
      <c r="N543" s="28" t="s">
        <v>1080</v>
      </c>
      <c r="O543" s="28" t="s">
        <v>54</v>
      </c>
      <c r="P543" s="28" t="s">
        <v>138</v>
      </c>
      <c r="R543" s="29" t="s">
        <v>1078</v>
      </c>
      <c r="S543" s="30">
        <v>180</v>
      </c>
      <c r="U543" s="29" t="s">
        <v>1081</v>
      </c>
      <c r="V543" s="31" t="s">
        <v>57</v>
      </c>
      <c r="W543" s="72">
        <v>10</v>
      </c>
      <c r="X543" s="123" t="s">
        <v>1079</v>
      </c>
      <c r="Z543" s="91" t="s">
        <v>483</v>
      </c>
      <c r="AA543" s="7">
        <v>4</v>
      </c>
      <c r="AB543" s="7">
        <v>2</v>
      </c>
      <c r="AC543" s="6">
        <v>24</v>
      </c>
      <c r="AD543" s="6" t="s">
        <v>59</v>
      </c>
      <c r="AE543" s="6" t="s">
        <v>50</v>
      </c>
      <c r="AF543" s="6">
        <v>5</v>
      </c>
      <c r="AG543" s="6" t="s">
        <v>59</v>
      </c>
      <c r="AH543" s="6" t="s">
        <v>60</v>
      </c>
      <c r="AK543" s="7">
        <v>70.8</v>
      </c>
      <c r="AL543" s="7" t="s">
        <v>61</v>
      </c>
      <c r="AM543" s="7" t="s">
        <v>50</v>
      </c>
      <c r="AN543" s="7">
        <v>15.3</v>
      </c>
      <c r="AO543" s="7" t="s">
        <v>61</v>
      </c>
      <c r="AP543" s="7" t="s">
        <v>60</v>
      </c>
      <c r="AS543" s="6">
        <v>174</v>
      </c>
      <c r="AT543" s="6" t="s">
        <v>63</v>
      </c>
      <c r="AU543" s="6" t="s">
        <v>50</v>
      </c>
      <c r="AV543" s="6">
        <v>9.5</v>
      </c>
      <c r="AW543" s="6" t="s">
        <v>63</v>
      </c>
      <c r="AX543" s="6" t="s">
        <v>60</v>
      </c>
    </row>
    <row r="544" spans="1:50" x14ac:dyDescent="0.2">
      <c r="A544" s="105">
        <v>542</v>
      </c>
      <c r="B544" s="2" t="s">
        <v>1072</v>
      </c>
      <c r="C544" s="131" t="s">
        <v>1071</v>
      </c>
      <c r="D544" s="2" t="s">
        <v>1091</v>
      </c>
      <c r="E544" s="4" t="s">
        <v>142</v>
      </c>
      <c r="F544" s="32" t="s">
        <v>49</v>
      </c>
      <c r="G544" s="32" t="s">
        <v>69</v>
      </c>
      <c r="H544" s="32" t="s">
        <v>173</v>
      </c>
      <c r="I544" s="32" t="s">
        <v>1023</v>
      </c>
      <c r="J544" s="28">
        <v>100</v>
      </c>
      <c r="L544" s="34" t="s">
        <v>52</v>
      </c>
      <c r="M544" s="28" t="s">
        <v>114</v>
      </c>
      <c r="N544" s="28">
        <v>0</v>
      </c>
      <c r="O544" s="28" t="s">
        <v>54</v>
      </c>
      <c r="P544" s="28" t="s">
        <v>115</v>
      </c>
      <c r="R544" s="29" t="s">
        <v>1078</v>
      </c>
      <c r="S544" s="30">
        <v>60</v>
      </c>
      <c r="U544" s="29" t="s">
        <v>1081</v>
      </c>
      <c r="V544" s="31" t="s">
        <v>57</v>
      </c>
      <c r="W544" s="72">
        <v>10</v>
      </c>
      <c r="X544" s="123" t="s">
        <v>1079</v>
      </c>
      <c r="Z544" s="91" t="s">
        <v>483</v>
      </c>
      <c r="AA544" s="7">
        <v>4</v>
      </c>
      <c r="AB544" s="7">
        <v>2</v>
      </c>
      <c r="AC544" s="6">
        <v>23</v>
      </c>
      <c r="AD544" s="6" t="s">
        <v>59</v>
      </c>
      <c r="AE544" s="6" t="s">
        <v>50</v>
      </c>
      <c r="AF544" s="6">
        <v>6.1</v>
      </c>
      <c r="AG544" s="6" t="s">
        <v>59</v>
      </c>
      <c r="AH544" s="6" t="s">
        <v>60</v>
      </c>
      <c r="AK544" s="7">
        <v>71.3</v>
      </c>
      <c r="AL544" s="7" t="s">
        <v>61</v>
      </c>
      <c r="AM544" s="7" t="s">
        <v>50</v>
      </c>
      <c r="AN544" s="7">
        <v>12.4</v>
      </c>
      <c r="AO544" s="7" t="s">
        <v>61</v>
      </c>
      <c r="AP544" s="7" t="s">
        <v>60</v>
      </c>
      <c r="AS544" s="6">
        <v>174</v>
      </c>
      <c r="AT544" s="6" t="s">
        <v>63</v>
      </c>
      <c r="AU544" s="6" t="s">
        <v>50</v>
      </c>
      <c r="AV544" s="6">
        <v>7.9</v>
      </c>
      <c r="AW544" s="6" t="s">
        <v>63</v>
      </c>
      <c r="AX544" s="6" t="s">
        <v>60</v>
      </c>
    </row>
    <row r="545" spans="1:70" x14ac:dyDescent="0.2">
      <c r="A545" s="105">
        <v>543</v>
      </c>
      <c r="B545" s="2" t="s">
        <v>1072</v>
      </c>
      <c r="C545" s="131" t="s">
        <v>1071</v>
      </c>
      <c r="D545" s="2" t="s">
        <v>1092</v>
      </c>
      <c r="E545" s="4" t="s">
        <v>142</v>
      </c>
      <c r="F545" s="32" t="s">
        <v>49</v>
      </c>
      <c r="G545" s="32" t="s">
        <v>69</v>
      </c>
      <c r="H545" s="32" t="s">
        <v>173</v>
      </c>
      <c r="I545" s="32" t="s">
        <v>1023</v>
      </c>
      <c r="J545" s="28">
        <v>200</v>
      </c>
      <c r="L545" s="34" t="s">
        <v>52</v>
      </c>
      <c r="M545" s="28" t="s">
        <v>114</v>
      </c>
      <c r="N545" s="28">
        <v>0</v>
      </c>
      <c r="O545" s="28" t="s">
        <v>54</v>
      </c>
      <c r="P545" s="28" t="s">
        <v>115</v>
      </c>
      <c r="R545" s="29" t="s">
        <v>1078</v>
      </c>
      <c r="S545" s="30">
        <v>120</v>
      </c>
      <c r="U545" s="29" t="s">
        <v>1081</v>
      </c>
      <c r="V545" s="31" t="s">
        <v>57</v>
      </c>
      <c r="W545" s="72">
        <v>10</v>
      </c>
      <c r="X545" s="123" t="s">
        <v>1079</v>
      </c>
      <c r="Z545" s="91" t="s">
        <v>483</v>
      </c>
      <c r="AA545" s="7">
        <v>4</v>
      </c>
      <c r="AB545" s="7">
        <v>2</v>
      </c>
      <c r="AC545" s="6">
        <v>22.3</v>
      </c>
      <c r="AD545" s="6" t="s">
        <v>59</v>
      </c>
      <c r="AE545" s="6" t="s">
        <v>50</v>
      </c>
      <c r="AF545" s="6">
        <v>4</v>
      </c>
      <c r="AG545" s="6" t="s">
        <v>59</v>
      </c>
      <c r="AH545" s="6" t="s">
        <v>60</v>
      </c>
      <c r="AK545" s="7">
        <v>66</v>
      </c>
      <c r="AL545" s="7" t="s">
        <v>61</v>
      </c>
      <c r="AM545" s="7" t="s">
        <v>50</v>
      </c>
      <c r="AN545" s="7">
        <v>9.1</v>
      </c>
      <c r="AO545" s="7" t="s">
        <v>61</v>
      </c>
      <c r="AP545" s="7" t="s">
        <v>60</v>
      </c>
      <c r="AS545" s="6">
        <v>173.5</v>
      </c>
      <c r="AT545" s="6" t="s">
        <v>63</v>
      </c>
      <c r="AU545" s="6" t="s">
        <v>50</v>
      </c>
      <c r="AV545" s="6">
        <v>6.5</v>
      </c>
      <c r="AW545" s="6" t="s">
        <v>63</v>
      </c>
      <c r="AX545" s="6" t="s">
        <v>60</v>
      </c>
    </row>
    <row r="546" spans="1:70" x14ac:dyDescent="0.2">
      <c r="A546" s="105">
        <v>544</v>
      </c>
      <c r="B546" s="2" t="s">
        <v>1072</v>
      </c>
      <c r="C546" s="131" t="s">
        <v>1071</v>
      </c>
      <c r="D546" s="2" t="s">
        <v>1093</v>
      </c>
      <c r="E546" s="4" t="s">
        <v>142</v>
      </c>
      <c r="F546" s="32" t="s">
        <v>49</v>
      </c>
      <c r="G546" s="32" t="s">
        <v>69</v>
      </c>
      <c r="H546" s="32" t="s">
        <v>173</v>
      </c>
      <c r="I546" s="32" t="s">
        <v>1023</v>
      </c>
      <c r="J546" s="28">
        <v>300</v>
      </c>
      <c r="L546" s="34" t="s">
        <v>52</v>
      </c>
      <c r="M546" s="28" t="s">
        <v>114</v>
      </c>
      <c r="N546" s="28">
        <v>0</v>
      </c>
      <c r="O546" s="28" t="s">
        <v>54</v>
      </c>
      <c r="P546" s="28" t="s">
        <v>115</v>
      </c>
      <c r="R546" s="29" t="s">
        <v>1078</v>
      </c>
      <c r="S546" s="30">
        <v>180</v>
      </c>
      <c r="U546" s="29" t="s">
        <v>1081</v>
      </c>
      <c r="V546" s="31" t="s">
        <v>57</v>
      </c>
      <c r="W546" s="72">
        <v>10</v>
      </c>
      <c r="X546" s="123" t="s">
        <v>1079</v>
      </c>
      <c r="Z546" s="91" t="s">
        <v>483</v>
      </c>
      <c r="AA546" s="7">
        <v>4</v>
      </c>
      <c r="AB546" s="7">
        <v>2</v>
      </c>
      <c r="AC546" s="6">
        <v>24</v>
      </c>
      <c r="AD546" s="6" t="s">
        <v>59</v>
      </c>
      <c r="AE546" s="6" t="s">
        <v>50</v>
      </c>
      <c r="AF546" s="6">
        <v>5</v>
      </c>
      <c r="AG546" s="6" t="s">
        <v>59</v>
      </c>
      <c r="AH546" s="6" t="s">
        <v>60</v>
      </c>
      <c r="AK546" s="7">
        <v>70.8</v>
      </c>
      <c r="AL546" s="7" t="s">
        <v>61</v>
      </c>
      <c r="AM546" s="7" t="s">
        <v>50</v>
      </c>
      <c r="AN546" s="7">
        <v>15.3</v>
      </c>
      <c r="AO546" s="7" t="s">
        <v>61</v>
      </c>
      <c r="AP546" s="7" t="s">
        <v>60</v>
      </c>
      <c r="AS546" s="6">
        <v>174</v>
      </c>
      <c r="AT546" s="6" t="s">
        <v>63</v>
      </c>
      <c r="AU546" s="6" t="s">
        <v>50</v>
      </c>
      <c r="AV546" s="6">
        <v>9.5</v>
      </c>
      <c r="AW546" s="6" t="s">
        <v>63</v>
      </c>
      <c r="AX546" s="6" t="s">
        <v>60</v>
      </c>
    </row>
    <row r="547" spans="1:70" ht="14.25" x14ac:dyDescent="0.2">
      <c r="A547" s="105">
        <v>545</v>
      </c>
      <c r="B547" s="2" t="s">
        <v>1094</v>
      </c>
      <c r="C547" s="95" t="s">
        <v>1096</v>
      </c>
      <c r="D547" s="2" t="s">
        <v>1095</v>
      </c>
      <c r="E547" s="4" t="s">
        <v>142</v>
      </c>
      <c r="F547" s="32" t="s">
        <v>49</v>
      </c>
      <c r="G547" s="32" t="s">
        <v>69</v>
      </c>
      <c r="H547" s="32" t="s">
        <v>51</v>
      </c>
      <c r="I547" s="32" t="s">
        <v>1097</v>
      </c>
      <c r="J547" s="28">
        <v>200</v>
      </c>
      <c r="L547" s="34" t="s">
        <v>52</v>
      </c>
      <c r="M547" s="28" t="s">
        <v>114</v>
      </c>
      <c r="N547" s="28" t="s">
        <v>1098</v>
      </c>
      <c r="O547" s="28" t="s">
        <v>54</v>
      </c>
      <c r="P547" s="28" t="s">
        <v>1099</v>
      </c>
      <c r="S547" s="30">
        <v>60</v>
      </c>
      <c r="Z547" s="91" t="s">
        <v>483</v>
      </c>
      <c r="AA547" s="7">
        <v>29</v>
      </c>
      <c r="BR547" s="6" t="s">
        <v>1100</v>
      </c>
    </row>
    <row r="548" spans="1:70" ht="14.25" x14ac:dyDescent="0.2">
      <c r="A548" s="105">
        <v>546</v>
      </c>
      <c r="B548" s="2" t="s">
        <v>1094</v>
      </c>
      <c r="C548" s="95" t="s">
        <v>1096</v>
      </c>
      <c r="D548" s="2" t="s">
        <v>1095</v>
      </c>
      <c r="E548" s="4" t="s">
        <v>380</v>
      </c>
      <c r="F548" s="32" t="s">
        <v>49</v>
      </c>
      <c r="G548" s="32" t="s">
        <v>69</v>
      </c>
      <c r="H548" s="32" t="s">
        <v>146</v>
      </c>
      <c r="I548" s="32" t="s">
        <v>1097</v>
      </c>
      <c r="J548" s="28">
        <v>200</v>
      </c>
      <c r="L548" s="34" t="s">
        <v>52</v>
      </c>
      <c r="M548" s="28" t="s">
        <v>114</v>
      </c>
      <c r="N548" s="28" t="s">
        <v>1098</v>
      </c>
      <c r="O548" s="28" t="s">
        <v>54</v>
      </c>
      <c r="P548" s="28" t="s">
        <v>1099</v>
      </c>
      <c r="S548" s="30">
        <v>60</v>
      </c>
      <c r="Z548" s="91" t="s">
        <v>483</v>
      </c>
      <c r="AA548" s="7">
        <v>29</v>
      </c>
      <c r="BR548" s="6" t="s">
        <v>1100</v>
      </c>
    </row>
    <row r="549" spans="1:70" ht="14.25" x14ac:dyDescent="0.2">
      <c r="A549" s="105">
        <v>547</v>
      </c>
      <c r="B549" s="2" t="s">
        <v>1107</v>
      </c>
      <c r="C549" s="95" t="s">
        <v>1108</v>
      </c>
      <c r="D549" s="2" t="s">
        <v>17</v>
      </c>
      <c r="E549" s="4" t="s">
        <v>1109</v>
      </c>
      <c r="F549" s="32" t="s">
        <v>49</v>
      </c>
      <c r="G549" s="32" t="s">
        <v>69</v>
      </c>
      <c r="H549" s="32" t="s">
        <v>120</v>
      </c>
      <c r="J549" s="28">
        <v>250</v>
      </c>
      <c r="L549" s="34" t="s">
        <v>52</v>
      </c>
      <c r="M549" s="28" t="s">
        <v>53</v>
      </c>
      <c r="N549" s="28">
        <v>0</v>
      </c>
      <c r="O549" s="28" t="s">
        <v>54</v>
      </c>
      <c r="P549" s="28" t="s">
        <v>115</v>
      </c>
      <c r="R549" s="29" t="s">
        <v>1110</v>
      </c>
      <c r="V549" s="31" t="s">
        <v>57</v>
      </c>
      <c r="W549" s="72">
        <v>12</v>
      </c>
      <c r="Z549" s="91" t="s">
        <v>483</v>
      </c>
      <c r="AA549" s="7">
        <v>12</v>
      </c>
    </row>
    <row r="550" spans="1:70" ht="14.25" x14ac:dyDescent="0.2">
      <c r="A550" s="105">
        <v>548</v>
      </c>
      <c r="B550" s="2" t="s">
        <v>1112</v>
      </c>
      <c r="C550" s="95" t="s">
        <v>1111</v>
      </c>
      <c r="D550" s="2" t="s">
        <v>17</v>
      </c>
      <c r="E550" s="4" t="s">
        <v>1109</v>
      </c>
      <c r="F550" s="32" t="s">
        <v>49</v>
      </c>
      <c r="G550" s="32" t="s">
        <v>69</v>
      </c>
      <c r="H550" s="32" t="s">
        <v>120</v>
      </c>
      <c r="J550" s="28">
        <v>250</v>
      </c>
      <c r="L550" s="34" t="s">
        <v>52</v>
      </c>
      <c r="M550" s="28" t="s">
        <v>53</v>
      </c>
      <c r="N550" s="28">
        <v>0</v>
      </c>
      <c r="O550" s="28" t="s">
        <v>54</v>
      </c>
      <c r="P550" s="28" t="s">
        <v>115</v>
      </c>
      <c r="R550" s="29" t="s">
        <v>493</v>
      </c>
      <c r="V550" s="31" t="s">
        <v>57</v>
      </c>
      <c r="Z550" s="91" t="s">
        <v>483</v>
      </c>
      <c r="AA550" s="7">
        <v>12</v>
      </c>
      <c r="AB550" s="7">
        <v>0</v>
      </c>
    </row>
    <row r="551" spans="1:70" ht="14.25" x14ac:dyDescent="0.2">
      <c r="C551" s="95"/>
    </row>
  </sheetData>
  <autoFilter ref="A2:BR548"/>
  <sortState ref="A3:BS475">
    <sortCondition ref="B3:B475"/>
  </sortState>
  <mergeCells count="9">
    <mergeCell ref="F1:I1"/>
    <mergeCell ref="J1:P1"/>
    <mergeCell ref="Q1:T1"/>
    <mergeCell ref="V1:Y1"/>
    <mergeCell ref="BI1:BP1"/>
    <mergeCell ref="AC1:AJ1"/>
    <mergeCell ref="AK1:AR1"/>
    <mergeCell ref="AS1:AZ1"/>
    <mergeCell ref="BA1:BH1"/>
  </mergeCells>
  <hyperlinks>
    <hyperlink ref="C63" r:id="rId1"/>
    <hyperlink ref="C64" r:id="rId2"/>
    <hyperlink ref="C3" r:id="rId3"/>
    <hyperlink ref="C4" r:id="rId4"/>
    <hyperlink ref="C5" r:id="rId5"/>
    <hyperlink ref="C6" r:id="rId6"/>
    <hyperlink ref="C157" r:id="rId7"/>
    <hyperlink ref="C158" r:id="rId8"/>
    <hyperlink ref="C408" r:id="rId9"/>
    <hyperlink ref="C409" r:id="rId10"/>
    <hyperlink ref="C65" r:id="rId11"/>
    <hyperlink ref="C66" r:id="rId12"/>
    <hyperlink ref="C67" r:id="rId13"/>
    <hyperlink ref="C69" r:id="rId14"/>
    <hyperlink ref="C71" r:id="rId15"/>
    <hyperlink ref="C73" r:id="rId16"/>
    <hyperlink ref="C68" r:id="rId17"/>
    <hyperlink ref="C70" r:id="rId18"/>
    <hyperlink ref="C72" r:id="rId19"/>
    <hyperlink ref="C74" r:id="rId20"/>
    <hyperlink ref="C75" r:id="rId21"/>
    <hyperlink ref="C76" r:id="rId22"/>
    <hyperlink ref="C77" r:id="rId23"/>
    <hyperlink ref="C78" r:id="rId24"/>
    <hyperlink ref="C79" r:id="rId25"/>
    <hyperlink ref="C80" r:id="rId26"/>
    <hyperlink ref="C125" r:id="rId27"/>
    <hyperlink ref="C126" r:id="rId28"/>
    <hyperlink ref="C127" r:id="rId29"/>
    <hyperlink ref="C128" r:id="rId30"/>
    <hyperlink ref="C129" r:id="rId31"/>
    <hyperlink ref="C136" r:id="rId32"/>
    <hyperlink ref="C170" r:id="rId33"/>
    <hyperlink ref="C171" r:id="rId34"/>
    <hyperlink ref="C172" r:id="rId35"/>
    <hyperlink ref="C173" r:id="rId36"/>
    <hyperlink ref="C167" r:id="rId37"/>
    <hyperlink ref="C168" r:id="rId38"/>
    <hyperlink ref="C169" r:id="rId39"/>
    <hyperlink ref="C233" r:id="rId40"/>
    <hyperlink ref="C232" r:id="rId41"/>
    <hyperlink ref="C319" r:id="rId42"/>
    <hyperlink ref="C320" r:id="rId43"/>
    <hyperlink ref="C321" r:id="rId44"/>
    <hyperlink ref="C322" r:id="rId45"/>
    <hyperlink ref="C323" r:id="rId46"/>
    <hyperlink ref="C324" r:id="rId47"/>
    <hyperlink ref="C325" r:id="rId48"/>
    <hyperlink ref="C326" r:id="rId49"/>
    <hyperlink ref="C327" r:id="rId50"/>
    <hyperlink ref="C328" r:id="rId51"/>
    <hyperlink ref="C329" r:id="rId52"/>
    <hyperlink ref="C330" r:id="rId53"/>
    <hyperlink ref="C331" r:id="rId54"/>
    <hyperlink ref="C332" r:id="rId55"/>
    <hyperlink ref="C333" r:id="rId56"/>
    <hyperlink ref="C334" r:id="rId57"/>
    <hyperlink ref="C335" r:id="rId58"/>
    <hyperlink ref="C336" r:id="rId59"/>
    <hyperlink ref="C337" r:id="rId60"/>
    <hyperlink ref="C341" r:id="rId61"/>
    <hyperlink ref="C342" r:id="rId62"/>
    <hyperlink ref="C271" r:id="rId63"/>
    <hyperlink ref="C137" r:id="rId64"/>
    <hyperlink ref="C138" r:id="rId65"/>
    <hyperlink ref="C139" r:id="rId66"/>
    <hyperlink ref="C140" r:id="rId67"/>
    <hyperlink ref="C141" r:id="rId68"/>
    <hyperlink ref="C142" r:id="rId69"/>
    <hyperlink ref="C143" r:id="rId70"/>
    <hyperlink ref="C144" r:id="rId71"/>
    <hyperlink ref="C145" r:id="rId72"/>
    <hyperlink ref="C146" r:id="rId73"/>
    <hyperlink ref="C147" r:id="rId74"/>
    <hyperlink ref="C149" r:id="rId75"/>
    <hyperlink ref="C150" r:id="rId76"/>
    <hyperlink ref="C151" r:id="rId77"/>
    <hyperlink ref="C153" r:id="rId78"/>
    <hyperlink ref="C154" r:id="rId79"/>
    <hyperlink ref="C148" r:id="rId80"/>
    <hyperlink ref="C152" r:id="rId81"/>
    <hyperlink ref="C155" r:id="rId82"/>
    <hyperlink ref="C156" r:id="rId83"/>
    <hyperlink ref="C435" r:id="rId84"/>
    <hyperlink ref="C436" r:id="rId85"/>
    <hyperlink ref="C437" r:id="rId86"/>
    <hyperlink ref="C438" r:id="rId87"/>
    <hyperlink ref="C439" r:id="rId88"/>
    <hyperlink ref="C440" r:id="rId89"/>
    <hyperlink ref="C441" r:id="rId90"/>
    <hyperlink ref="C443" r:id="rId91"/>
    <hyperlink ref="C442" r:id="rId92"/>
    <hyperlink ref="C444" r:id="rId93"/>
    <hyperlink ref="C445" r:id="rId94"/>
    <hyperlink ref="C446" r:id="rId95"/>
    <hyperlink ref="C447" r:id="rId96"/>
    <hyperlink ref="C448" r:id="rId97"/>
    <hyperlink ref="C449" r:id="rId98"/>
    <hyperlink ref="C451" r:id="rId99"/>
    <hyperlink ref="C450" r:id="rId100"/>
    <hyperlink ref="C452" r:id="rId101"/>
    <hyperlink ref="C453" r:id="rId102"/>
    <hyperlink ref="C454" r:id="rId103"/>
    <hyperlink ref="C455" r:id="rId104"/>
    <hyperlink ref="C456" r:id="rId105"/>
    <hyperlink ref="C457" r:id="rId106"/>
    <hyperlink ref="C458" r:id="rId107"/>
    <hyperlink ref="C459" r:id="rId108"/>
    <hyperlink ref="C460" r:id="rId109"/>
    <hyperlink ref="C461" r:id="rId110"/>
    <hyperlink ref="C462" r:id="rId111"/>
    <hyperlink ref="C463" r:id="rId112"/>
    <hyperlink ref="C464" r:id="rId113"/>
    <hyperlink ref="C465" r:id="rId114"/>
    <hyperlink ref="C466" r:id="rId115"/>
    <hyperlink ref="C467" r:id="rId116"/>
    <hyperlink ref="C468" r:id="rId117"/>
    <hyperlink ref="C101" r:id="rId118"/>
    <hyperlink ref="C104" r:id="rId119"/>
    <hyperlink ref="C105" r:id="rId120"/>
    <hyperlink ref="C244" r:id="rId121"/>
    <hyperlink ref="C243" r:id="rId122"/>
    <hyperlink ref="C410" r:id="rId123"/>
    <hyperlink ref="C411" r:id="rId124"/>
    <hyperlink ref="C412" r:id="rId125"/>
    <hyperlink ref="C413" r:id="rId126"/>
    <hyperlink ref="C414" r:id="rId127"/>
    <hyperlink ref="C415" r:id="rId128"/>
    <hyperlink ref="C110" r:id="rId129"/>
    <hyperlink ref="C469" r:id="rId130"/>
    <hyperlink ref="C123" r:id="rId131"/>
    <hyperlink ref="C124" r:id="rId132"/>
    <hyperlink ref="C196" r:id="rId133"/>
    <hyperlink ref="C197" r:id="rId134"/>
    <hyperlink ref="C198" r:id="rId135"/>
    <hyperlink ref="C199" r:id="rId136"/>
    <hyperlink ref="C200" r:id="rId137"/>
    <hyperlink ref="C201" r:id="rId138"/>
    <hyperlink ref="C202" r:id="rId139"/>
    <hyperlink ref="C203" r:id="rId140"/>
    <hyperlink ref="C204" r:id="rId141"/>
    <hyperlink ref="C205" r:id="rId142"/>
    <hyperlink ref="C206" r:id="rId143"/>
    <hyperlink ref="C207" r:id="rId144"/>
    <hyperlink ref="C208" r:id="rId145"/>
    <hyperlink ref="C209" r:id="rId146"/>
    <hyperlink ref="C210" r:id="rId147"/>
    <hyperlink ref="C211" r:id="rId148"/>
    <hyperlink ref="C212" r:id="rId149"/>
    <hyperlink ref="C213" r:id="rId150"/>
    <hyperlink ref="C214" r:id="rId151"/>
    <hyperlink ref="C215" r:id="rId152"/>
    <hyperlink ref="C81" r:id="rId153"/>
    <hyperlink ref="C82" r:id="rId154"/>
    <hyperlink ref="C84" r:id="rId155"/>
    <hyperlink ref="C85" r:id="rId156"/>
    <hyperlink ref="C86" r:id="rId157"/>
    <hyperlink ref="C83" r:id="rId158"/>
    <hyperlink ref="C87" r:id="rId159"/>
    <hyperlink ref="C88" r:id="rId160"/>
    <hyperlink ref="C89" r:id="rId161"/>
    <hyperlink ref="C90" r:id="rId162"/>
    <hyperlink ref="C91" r:id="rId163"/>
    <hyperlink ref="C92" r:id="rId164"/>
    <hyperlink ref="C93" r:id="rId165"/>
    <hyperlink ref="C94" r:id="rId166"/>
    <hyperlink ref="C55" r:id="rId167"/>
    <hyperlink ref="C56" r:id="rId168"/>
    <hyperlink ref="C57" r:id="rId169"/>
    <hyperlink ref="C58" r:id="rId170"/>
    <hyperlink ref="C59" r:id="rId171"/>
    <hyperlink ref="C60" r:id="rId172"/>
    <hyperlink ref="C61" r:id="rId173"/>
    <hyperlink ref="C114" r:id="rId174"/>
    <hyperlink ref="C115" r:id="rId175"/>
    <hyperlink ref="C116" r:id="rId176"/>
    <hyperlink ref="C117" r:id="rId177"/>
    <hyperlink ref="C118" r:id="rId178"/>
    <hyperlink ref="C119" r:id="rId179"/>
    <hyperlink ref="C130" r:id="rId180"/>
    <hyperlink ref="C131" r:id="rId181"/>
    <hyperlink ref="C132" r:id="rId182"/>
    <hyperlink ref="C133" r:id="rId183"/>
    <hyperlink ref="C134" r:id="rId184"/>
    <hyperlink ref="C135" r:id="rId185"/>
    <hyperlink ref="C178" r:id="rId186"/>
    <hyperlink ref="C179" r:id="rId187"/>
    <hyperlink ref="C180" r:id="rId188"/>
    <hyperlink ref="C181" r:id="rId189"/>
    <hyperlink ref="C216" r:id="rId190"/>
    <hyperlink ref="C217" r:id="rId191"/>
    <hyperlink ref="C218" r:id="rId192"/>
    <hyperlink ref="C219" r:id="rId193"/>
    <hyperlink ref="C222" r:id="rId194"/>
    <hyperlink ref="C223" r:id="rId195"/>
    <hyperlink ref="C224" r:id="rId196"/>
    <hyperlink ref="C225" r:id="rId197"/>
    <hyperlink ref="C228" r:id="rId198"/>
    <hyperlink ref="C229" r:id="rId199"/>
    <hyperlink ref="C230" r:id="rId200"/>
    <hyperlink ref="C231" r:id="rId201"/>
    <hyperlink ref="C281" r:id="rId202"/>
    <hyperlink ref="C282" r:id="rId203"/>
    <hyperlink ref="C283" r:id="rId204"/>
    <hyperlink ref="C284" r:id="rId205"/>
    <hyperlink ref="C285" r:id="rId206"/>
    <hyperlink ref="C286" r:id="rId207"/>
    <hyperlink ref="C287" r:id="rId208"/>
    <hyperlink ref="C288" r:id="rId209"/>
    <hyperlink ref="C289" r:id="rId210"/>
    <hyperlink ref="C290" r:id="rId211"/>
    <hyperlink ref="C291" r:id="rId212"/>
    <hyperlink ref="C292" r:id="rId213"/>
    <hyperlink ref="C293" r:id="rId214"/>
    <hyperlink ref="C294" r:id="rId215"/>
    <hyperlink ref="C295" r:id="rId216"/>
    <hyperlink ref="C296" r:id="rId217"/>
    <hyperlink ref="C297" r:id="rId218"/>
    <hyperlink ref="C298" r:id="rId219"/>
    <hyperlink ref="C299" r:id="rId220"/>
    <hyperlink ref="C300" r:id="rId221"/>
    <hyperlink ref="C301" r:id="rId222"/>
    <hyperlink ref="C302" r:id="rId223"/>
    <hyperlink ref="C303" r:id="rId224"/>
    <hyperlink ref="C304" r:id="rId225"/>
    <hyperlink ref="C305" r:id="rId226"/>
    <hyperlink ref="C306" r:id="rId227"/>
    <hyperlink ref="C307" r:id="rId228"/>
    <hyperlink ref="C308" r:id="rId229"/>
    <hyperlink ref="C309" r:id="rId230"/>
    <hyperlink ref="C310" r:id="rId231"/>
    <hyperlink ref="C311" r:id="rId232"/>
    <hyperlink ref="C312" r:id="rId233"/>
    <hyperlink ref="C313" r:id="rId234"/>
    <hyperlink ref="C314" r:id="rId235"/>
    <hyperlink ref="C343" r:id="rId236"/>
    <hyperlink ref="C344" r:id="rId237"/>
    <hyperlink ref="C346" r:id="rId238"/>
    <hyperlink ref="C394" r:id="rId239"/>
    <hyperlink ref="C395" r:id="rId240"/>
    <hyperlink ref="C396" r:id="rId241"/>
    <hyperlink ref="C397" r:id="rId242"/>
    <hyperlink ref="C398" r:id="rId243"/>
    <hyperlink ref="C399" r:id="rId244"/>
    <hyperlink ref="C400" r:id="rId245"/>
    <hyperlink ref="C401" r:id="rId246"/>
    <hyperlink ref="C390" r:id="rId247"/>
    <hyperlink ref="C391" r:id="rId248"/>
    <hyperlink ref="C392" r:id="rId249"/>
    <hyperlink ref="C393" r:id="rId250"/>
    <hyperlink ref="C423" r:id="rId251"/>
    <hyperlink ref="C424" r:id="rId252"/>
    <hyperlink ref="C192" r:id="rId253"/>
    <hyperlink ref="C193" r:id="rId254"/>
    <hyperlink ref="C194" r:id="rId255"/>
    <hyperlink ref="C195" r:id="rId256"/>
    <hyperlink ref="C338" r:id="rId257"/>
    <hyperlink ref="C339" r:id="rId258"/>
    <hyperlink ref="C340" r:id="rId259"/>
    <hyperlink ref="C357" r:id="rId260"/>
    <hyperlink ref="C358" r:id="rId261"/>
    <hyperlink ref="C360" r:id="rId262"/>
    <hyperlink ref="C362" r:id="rId263"/>
    <hyperlink ref="C11" r:id="rId264"/>
    <hyperlink ref="C12" r:id="rId265"/>
    <hyperlink ref="C13" r:id="rId266"/>
    <hyperlink ref="C14" r:id="rId267"/>
    <hyperlink ref="C15" r:id="rId268"/>
    <hyperlink ref="C16" r:id="rId269"/>
    <hyperlink ref="C17" r:id="rId270"/>
    <hyperlink ref="C18" r:id="rId271"/>
    <hyperlink ref="C20" r:id="rId272"/>
    <hyperlink ref="C21" r:id="rId273"/>
    <hyperlink ref="C22" r:id="rId274"/>
    <hyperlink ref="C23" r:id="rId275"/>
    <hyperlink ref="C24" r:id="rId276"/>
    <hyperlink ref="C25" r:id="rId277"/>
    <hyperlink ref="C26" r:id="rId278"/>
    <hyperlink ref="C27" r:id="rId279"/>
    <hyperlink ref="C28" r:id="rId280"/>
    <hyperlink ref="C29" r:id="rId281"/>
    <hyperlink ref="C30" r:id="rId282"/>
    <hyperlink ref="C31" r:id="rId283"/>
    <hyperlink ref="C7" r:id="rId284"/>
    <hyperlink ref="C8" r:id="rId285"/>
    <hyperlink ref="C9" r:id="rId286"/>
    <hyperlink ref="C10" r:id="rId287"/>
    <hyperlink ref="C62" r:id="rId288"/>
    <hyperlink ref="C112" r:id="rId289"/>
    <hyperlink ref="C113" r:id="rId290"/>
    <hyperlink ref="C385" r:id="rId291"/>
    <hyperlink ref="C19" r:id="rId292"/>
    <hyperlink ref="C361" r:id="rId293"/>
    <hyperlink ref="C359" r:id="rId294"/>
    <hyperlink ref="C345" r:id="rId295"/>
    <hyperlink ref="C347" r:id="rId296"/>
    <hyperlink ref="C351" r:id="rId297"/>
    <hyperlink ref="C348" r:id="rId298"/>
    <hyperlink ref="C349" r:id="rId299"/>
    <hyperlink ref="C350" r:id="rId300"/>
    <hyperlink ref="C352" r:id="rId301"/>
    <hyperlink ref="C32" r:id="rId302"/>
    <hyperlink ref="C33" r:id="rId303"/>
    <hyperlink ref="C34" r:id="rId304"/>
    <hyperlink ref="C35" r:id="rId305"/>
    <hyperlink ref="C36" r:id="rId306"/>
    <hyperlink ref="C37" r:id="rId307"/>
    <hyperlink ref="C38" r:id="rId308"/>
    <hyperlink ref="C39" r:id="rId309"/>
    <hyperlink ref="C40" r:id="rId310"/>
    <hyperlink ref="C41" r:id="rId311"/>
    <hyperlink ref="C43" r:id="rId312"/>
    <hyperlink ref="C45" r:id="rId313"/>
    <hyperlink ref="C47" r:id="rId314"/>
    <hyperlink ref="C49" r:id="rId315"/>
    <hyperlink ref="C42" r:id="rId316"/>
    <hyperlink ref="C44" r:id="rId317"/>
    <hyperlink ref="C46" r:id="rId318"/>
    <hyperlink ref="C48" r:id="rId319"/>
    <hyperlink ref="C386" r:id="rId320"/>
    <hyperlink ref="C387" r:id="rId321"/>
    <hyperlink ref="C388" r:id="rId322"/>
    <hyperlink ref="C389" r:id="rId323"/>
    <hyperlink ref="C111" r:id="rId324"/>
    <hyperlink ref="C420" r:id="rId325"/>
    <hyperlink ref="C50" r:id="rId326"/>
    <hyperlink ref="C159" r:id="rId327"/>
    <hyperlink ref="C160" r:id="rId328"/>
    <hyperlink ref="C161" r:id="rId329"/>
    <hyperlink ref="C163" r:id="rId330"/>
    <hyperlink ref="C165" r:id="rId331"/>
    <hyperlink ref="C162" r:id="rId332"/>
    <hyperlink ref="C164" r:id="rId333"/>
    <hyperlink ref="C166" r:id="rId334"/>
    <hyperlink ref="C315" r:id="rId335"/>
    <hyperlink ref="C316" r:id="rId336"/>
    <hyperlink ref="C317" r:id="rId337"/>
    <hyperlink ref="C318" r:id="rId338"/>
    <hyperlink ref="C272" r:id="rId339"/>
    <hyperlink ref="C273" r:id="rId340"/>
    <hyperlink ref="C274" r:id="rId341"/>
    <hyperlink ref="C275" r:id="rId342"/>
    <hyperlink ref="C276" r:id="rId343"/>
    <hyperlink ref="C102" r:id="rId344"/>
    <hyperlink ref="C103" r:id="rId345"/>
    <hyperlink ref="C245" r:id="rId346"/>
    <hyperlink ref="C246" r:id="rId347"/>
    <hyperlink ref="C247" r:id="rId348"/>
    <hyperlink ref="C249" r:id="rId349"/>
    <hyperlink ref="C248" r:id="rId350"/>
    <hyperlink ref="C250" r:id="rId351"/>
    <hyperlink ref="C53" r:id="rId352"/>
    <hyperlink ref="C54" r:id="rId353"/>
    <hyperlink ref="C120" r:id="rId354"/>
    <hyperlink ref="C121" r:id="rId355"/>
    <hyperlink ref="C122" r:id="rId356"/>
    <hyperlink ref="C174" r:id="rId357"/>
    <hyperlink ref="C175" r:id="rId358"/>
    <hyperlink ref="C176" r:id="rId359"/>
    <hyperlink ref="C177" r:id="rId360"/>
    <hyperlink ref="C263" r:id="rId361"/>
    <hyperlink ref="C264" r:id="rId362"/>
    <hyperlink ref="C265" r:id="rId363"/>
    <hyperlink ref="C266" r:id="rId364"/>
    <hyperlink ref="C277" r:id="rId365"/>
    <hyperlink ref="C278" r:id="rId366"/>
    <hyperlink ref="C279" r:id="rId367"/>
    <hyperlink ref="C280" r:id="rId368"/>
    <hyperlink ref="C353" r:id="rId369"/>
    <hyperlink ref="C354" r:id="rId370"/>
    <hyperlink ref="C376" r:id="rId371"/>
    <hyperlink ref="C377" r:id="rId372"/>
    <hyperlink ref="C378" r:id="rId373"/>
    <hyperlink ref="C379" r:id="rId374"/>
    <hyperlink ref="C380" r:id="rId375"/>
    <hyperlink ref="C381" r:id="rId376"/>
    <hyperlink ref="C382" r:id="rId377"/>
    <hyperlink ref="C383" r:id="rId378"/>
    <hyperlink ref="C384" r:id="rId379"/>
    <hyperlink ref="C416" r:id="rId380"/>
    <hyperlink ref="C417" r:id="rId381"/>
    <hyperlink ref="C418" r:id="rId382"/>
    <hyperlink ref="C419" r:id="rId383"/>
    <hyperlink ref="C421" r:id="rId384"/>
    <hyperlink ref="C422" r:id="rId385"/>
    <hyperlink ref="C182" r:id="rId386"/>
    <hyperlink ref="C183" r:id="rId387"/>
    <hyperlink ref="C184" r:id="rId388"/>
    <hyperlink ref="C185" r:id="rId389"/>
    <hyperlink ref="C186" r:id="rId390"/>
    <hyperlink ref="C187" r:id="rId391"/>
    <hyperlink ref="C188" r:id="rId392"/>
    <hyperlink ref="C189" r:id="rId393"/>
    <hyperlink ref="C190" r:id="rId394"/>
    <hyperlink ref="C191" r:id="rId395" display="https://www.ncbi.nlm.nih.gov/pubmed/12891222"/>
    <hyperlink ref="C220" r:id="rId396"/>
    <hyperlink ref="C221" r:id="rId397"/>
    <hyperlink ref="C226" r:id="rId398"/>
    <hyperlink ref="C227" r:id="rId399"/>
    <hyperlink ref="C355" r:id="rId400"/>
    <hyperlink ref="C356" r:id="rId401"/>
    <hyperlink ref="C425" r:id="rId402"/>
    <hyperlink ref="C426" r:id="rId403"/>
    <hyperlink ref="C427" r:id="rId404"/>
    <hyperlink ref="C428" r:id="rId405"/>
    <hyperlink ref="C429" r:id="rId406"/>
    <hyperlink ref="C430" r:id="rId407"/>
    <hyperlink ref="C251" r:id="rId408"/>
    <hyperlink ref="C252" r:id="rId409"/>
    <hyperlink ref="C253" r:id="rId410"/>
    <hyperlink ref="C254" r:id="rId411"/>
    <hyperlink ref="C255" r:id="rId412"/>
    <hyperlink ref="C256" r:id="rId413"/>
    <hyperlink ref="C257" r:id="rId414"/>
    <hyperlink ref="C258" r:id="rId415"/>
    <hyperlink ref="C259" r:id="rId416"/>
    <hyperlink ref="C260" r:id="rId417"/>
    <hyperlink ref="C261" r:id="rId418"/>
    <hyperlink ref="C51" r:id="rId419" display="http://www.ncbi.nlm.nih.gov/pubmed/6138080"/>
    <hyperlink ref="C52" r:id="rId420" display="http://www.ncbi.nlm.nih.gov/pubmed/6138080"/>
    <hyperlink ref="C470" r:id="rId421"/>
    <hyperlink ref="C471" r:id="rId422"/>
    <hyperlink ref="C472" r:id="rId423"/>
    <hyperlink ref="C473" r:id="rId424"/>
    <hyperlink ref="C106" r:id="rId425"/>
    <hyperlink ref="C107" r:id="rId426"/>
    <hyperlink ref="C108" r:id="rId427"/>
    <hyperlink ref="C109" r:id="rId428"/>
    <hyperlink ref="C262" r:id="rId429"/>
    <hyperlink ref="C267" r:id="rId430"/>
    <hyperlink ref="C268" r:id="rId431"/>
    <hyperlink ref="C431" r:id="rId432"/>
    <hyperlink ref="C432" r:id="rId433"/>
    <hyperlink ref="C269" r:id="rId434"/>
    <hyperlink ref="C270" r:id="rId435"/>
    <hyperlink ref="C95" r:id="rId436"/>
    <hyperlink ref="C96" r:id="rId437"/>
    <hyperlink ref="C97" r:id="rId438"/>
    <hyperlink ref="C98" r:id="rId439"/>
    <hyperlink ref="C99" r:id="rId440"/>
    <hyperlink ref="C100" r:id="rId441"/>
    <hyperlink ref="C482" r:id="rId442"/>
    <hyperlink ref="C483" r:id="rId443"/>
    <hyperlink ref="C484" r:id="rId444"/>
    <hyperlink ref="C485" r:id="rId445"/>
    <hyperlink ref="C486:C487" r:id="rId446" display="https://www.ncbi.nlm.nih.gov/pubmed/8726601"/>
    <hyperlink ref="C486" r:id="rId447"/>
    <hyperlink ref="C487" r:id="rId448"/>
    <hyperlink ref="C488" r:id="rId449"/>
    <hyperlink ref="C489" r:id="rId450"/>
    <hyperlink ref="C490" r:id="rId451"/>
    <hyperlink ref="C491" r:id="rId452"/>
    <hyperlink ref="C492" r:id="rId453"/>
    <hyperlink ref="C493" r:id="rId454"/>
    <hyperlink ref="C494" r:id="rId455"/>
    <hyperlink ref="C495" r:id="rId456"/>
    <hyperlink ref="C496" r:id="rId457"/>
    <hyperlink ref="C497" r:id="rId458"/>
    <hyperlink ref="C498" r:id="rId459"/>
    <hyperlink ref="C499" r:id="rId460"/>
    <hyperlink ref="C500" r:id="rId461"/>
    <hyperlink ref="C504" r:id="rId462"/>
    <hyperlink ref="C501" r:id="rId463"/>
    <hyperlink ref="C502" r:id="rId464"/>
    <hyperlink ref="C503" r:id="rId465"/>
    <hyperlink ref="C505" r:id="rId466"/>
    <hyperlink ref="C506" r:id="rId467"/>
    <hyperlink ref="C507" r:id="rId468"/>
    <hyperlink ref="C508" r:id="rId469"/>
    <hyperlink ref="C509" r:id="rId470"/>
    <hyperlink ref="C510" r:id="rId471"/>
    <hyperlink ref="C511" r:id="rId472"/>
    <hyperlink ref="C512" r:id="rId473"/>
    <hyperlink ref="C513" r:id="rId474"/>
    <hyperlink ref="C514" r:id="rId475"/>
    <hyperlink ref="C515" r:id="rId476"/>
    <hyperlink ref="C516" r:id="rId477"/>
    <hyperlink ref="C517" r:id="rId478"/>
    <hyperlink ref="C518" r:id="rId479"/>
    <hyperlink ref="C519" r:id="rId480"/>
    <hyperlink ref="C520" r:id="rId481"/>
    <hyperlink ref="C521" r:id="rId482"/>
    <hyperlink ref="C522" r:id="rId483"/>
    <hyperlink ref="C523" r:id="rId484"/>
    <hyperlink ref="C524" r:id="rId485"/>
    <hyperlink ref="C526" r:id="rId486"/>
    <hyperlink ref="C528" r:id="rId487"/>
    <hyperlink ref="C525" r:id="rId488"/>
    <hyperlink ref="C527" r:id="rId489"/>
    <hyperlink ref="C529" r:id="rId490"/>
    <hyperlink ref="C530" r:id="rId491"/>
    <hyperlink ref="C531" r:id="rId492"/>
    <hyperlink ref="C532" r:id="rId493"/>
    <hyperlink ref="C533" r:id="rId494"/>
    <hyperlink ref="C534" r:id="rId495"/>
    <hyperlink ref="C536" r:id="rId496"/>
    <hyperlink ref="C535" r:id="rId497"/>
    <hyperlink ref="C537" r:id="rId498"/>
    <hyperlink ref="C538" r:id="rId499"/>
    <hyperlink ref="C540" r:id="rId500"/>
    <hyperlink ref="C539" r:id="rId501"/>
    <hyperlink ref="C541" r:id="rId502"/>
    <hyperlink ref="C543" r:id="rId503"/>
    <hyperlink ref="C542" r:id="rId504"/>
    <hyperlink ref="C544" r:id="rId505"/>
    <hyperlink ref="C546" r:id="rId506"/>
    <hyperlink ref="C545" r:id="rId507"/>
    <hyperlink ref="C547" r:id="rId508"/>
    <hyperlink ref="C548" r:id="rId509"/>
    <hyperlink ref="C549" r:id="rId510"/>
    <hyperlink ref="C550" r:id="rId511"/>
  </hyperlinks>
  <pageMargins left="0.7" right="0.7" top="0.75" bottom="0.75" header="0.3" footer="0.3"/>
  <pageSetup paperSize="9" orientation="portrait" r:id="rId512"/>
  <legacyDrawing r:id="rId5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Lists!$P$3:$P$6</xm:f>
          </x14:formula1>
          <xm:sqref>G1:G458 G492:G515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0"/>
  <sheetViews>
    <sheetView zoomScale="90" zoomScaleNormal="90" workbookViewId="0">
      <pane xSplit="5" ySplit="1" topLeftCell="N224" activePane="bottomRight" state="frozen"/>
      <selection pane="topRight" activeCell="F1" sqref="F1"/>
      <selection pane="bottomLeft" activeCell="A2" sqref="A2"/>
      <selection pane="bottomRight" activeCell="X250" sqref="X250"/>
    </sheetView>
  </sheetViews>
  <sheetFormatPr baseColWidth="10" defaultColWidth="11" defaultRowHeight="14.25" x14ac:dyDescent="0.2"/>
  <cols>
    <col min="1" max="1" width="3.875" bestFit="1" customWidth="1"/>
    <col min="2" max="2" width="16.375" style="117" customWidth="1"/>
    <col min="3" max="3" width="40.25" style="117" customWidth="1"/>
    <col min="4" max="4" width="38" style="117" customWidth="1"/>
    <col min="5" max="5" width="18.875" style="118" customWidth="1"/>
    <col min="6" max="6" width="4.625" style="65" bestFit="1" customWidth="1"/>
    <col min="7" max="7" width="6.5" style="65" bestFit="1" customWidth="1"/>
    <col min="8" max="8" width="7.125" style="65" bestFit="1" customWidth="1"/>
    <col min="9" max="9" width="9.75" style="53" bestFit="1" customWidth="1"/>
    <col min="10" max="10" width="12.75" style="53" bestFit="1" customWidth="1"/>
    <col min="11" max="11" width="13.5" style="53" bestFit="1" customWidth="1"/>
    <col min="12" max="12" width="9.625" style="54" bestFit="1" customWidth="1"/>
    <col min="13" max="13" width="12.625" style="54" bestFit="1" customWidth="1"/>
    <col min="14" max="14" width="13.375" style="54" bestFit="1" customWidth="1"/>
    <col min="15" max="15" width="12.625" style="53" bestFit="1" customWidth="1"/>
    <col min="16" max="16" width="11" style="55" bestFit="1" customWidth="1"/>
    <col min="17" max="17" width="14" style="55" bestFit="1" customWidth="1"/>
    <col min="18" max="18" width="14.875" style="55" bestFit="1" customWidth="1"/>
    <col min="19" max="19" width="10.875" style="56" bestFit="1" customWidth="1"/>
    <col min="20" max="20" width="13.875" style="56" bestFit="1" customWidth="1"/>
    <col min="21" max="21" width="14.625" style="56" bestFit="1" customWidth="1"/>
    <col min="22" max="22" width="11.75" style="69" bestFit="1" customWidth="1"/>
    <col min="23" max="23" width="8.5" style="61" bestFit="1" customWidth="1"/>
    <col min="24" max="24" width="13.125" style="61" bestFit="1" customWidth="1"/>
    <col min="25" max="25" width="12.25" style="61" bestFit="1" customWidth="1"/>
    <col min="26" max="26" width="8.375" style="63" bestFit="1" customWidth="1"/>
    <col min="27" max="27" width="13.125" style="63" bestFit="1" customWidth="1"/>
    <col min="28" max="28" width="12.125" style="63" bestFit="1" customWidth="1"/>
    <col min="29" max="29" width="7.375" style="68" bestFit="1" customWidth="1"/>
    <col min="30" max="30" width="39.5" style="77" bestFit="1" customWidth="1"/>
  </cols>
  <sheetData>
    <row r="1" spans="1:30" x14ac:dyDescent="0.2">
      <c r="A1" s="8" t="s">
        <v>11</v>
      </c>
      <c r="B1" s="115" t="s">
        <v>12</v>
      </c>
      <c r="C1" s="111" t="s">
        <v>17</v>
      </c>
      <c r="D1" s="115" t="s">
        <v>13</v>
      </c>
      <c r="E1" s="116" t="s">
        <v>292</v>
      </c>
      <c r="F1" s="64" t="s">
        <v>293</v>
      </c>
      <c r="G1" s="64" t="s">
        <v>294</v>
      </c>
      <c r="H1" s="64" t="s">
        <v>295</v>
      </c>
      <c r="I1" s="14" t="s">
        <v>296</v>
      </c>
      <c r="J1" s="14" t="s">
        <v>297</v>
      </c>
      <c r="K1" s="14" t="s">
        <v>298</v>
      </c>
      <c r="L1" s="16" t="s">
        <v>299</v>
      </c>
      <c r="M1" s="16" t="s">
        <v>300</v>
      </c>
      <c r="N1" s="16" t="s">
        <v>301</v>
      </c>
      <c r="O1" s="14" t="s">
        <v>302</v>
      </c>
      <c r="P1" s="51" t="s">
        <v>303</v>
      </c>
      <c r="Q1" s="51" t="s">
        <v>304</v>
      </c>
      <c r="R1" s="51" t="s">
        <v>305</v>
      </c>
      <c r="S1" s="52" t="s">
        <v>306</v>
      </c>
      <c r="T1" s="52" t="s">
        <v>307</v>
      </c>
      <c r="U1" s="52" t="s">
        <v>308</v>
      </c>
      <c r="V1" s="51" t="s">
        <v>309</v>
      </c>
      <c r="W1" s="60" t="s">
        <v>310</v>
      </c>
      <c r="X1" s="60" t="s">
        <v>311</v>
      </c>
      <c r="Y1" s="60" t="s">
        <v>312</v>
      </c>
      <c r="Z1" s="62" t="s">
        <v>313</v>
      </c>
      <c r="AA1" s="62" t="s">
        <v>314</v>
      </c>
      <c r="AB1" s="62" t="s">
        <v>315</v>
      </c>
      <c r="AC1" s="67" t="s">
        <v>316</v>
      </c>
      <c r="AD1" s="64" t="s">
        <v>317</v>
      </c>
    </row>
    <row r="2" spans="1:30" x14ac:dyDescent="0.2">
      <c r="A2" s="80">
        <v>61</v>
      </c>
      <c r="B2" s="112" t="str">
        <f>IF(AND(A2&lt;&gt;"",ISNUMBER(A2)),VLOOKUP(A2,Studies!A:BR,2,FALSE),"")</f>
        <v>Barbhaiya 1993</v>
      </c>
      <c r="C2" s="112" t="str">
        <f>IF(AND(A2&lt;&gt;"",ISNUMBER(A2)),VLOOKUP(A2,Studies!A:BR,3,FALSE),"")</f>
        <v>https://www.ncbi.nlm.nih.gov/pubmed/7911763</v>
      </c>
      <c r="D2" s="112" t="str">
        <f>IF(AND(A2&lt;&gt;"",ISNUMBER(A2)),VLOOKUP(A2,Studies!A:BR,4,FALSE),"")</f>
        <v>Day 1 Normal</v>
      </c>
      <c r="E2" s="112" t="str">
        <f>IF(AND(A2&lt;&gt;"",ISNUMBER(A2)),VLOOKUP(A2,Studies!A:BR,5,FALSE),"")</f>
        <v>Buspirone</v>
      </c>
      <c r="F2" s="65">
        <v>0</v>
      </c>
      <c r="G2" s="65" t="s">
        <v>318</v>
      </c>
      <c r="H2" s="65" t="s">
        <v>54</v>
      </c>
      <c r="I2" s="53">
        <v>2.89</v>
      </c>
      <c r="J2" s="53" t="s">
        <v>319</v>
      </c>
      <c r="K2" s="53" t="s">
        <v>50</v>
      </c>
      <c r="L2" s="54">
        <v>3.4</v>
      </c>
      <c r="M2" s="54" t="s">
        <v>319</v>
      </c>
      <c r="N2" s="54" t="s">
        <v>60</v>
      </c>
      <c r="O2" s="53" t="s">
        <v>320</v>
      </c>
      <c r="P2" s="55">
        <v>1.01</v>
      </c>
      <c r="Q2" s="55" t="s">
        <v>321</v>
      </c>
      <c r="R2" s="55" t="s">
        <v>50</v>
      </c>
      <c r="S2" s="56">
        <v>0.87</v>
      </c>
      <c r="T2" s="56" t="s">
        <v>321</v>
      </c>
      <c r="U2" s="56" t="s">
        <v>60</v>
      </c>
      <c r="V2" s="55" t="s">
        <v>322</v>
      </c>
    </row>
    <row r="3" spans="1:30" x14ac:dyDescent="0.2">
      <c r="A3" s="80">
        <v>62</v>
      </c>
      <c r="B3" s="112" t="str">
        <f>IF(AND(A3&lt;&gt;"",ISNUMBER(A3)),VLOOKUP(A3,Studies!A:BR,2,FALSE),"")</f>
        <v>Barbhaiya 1993</v>
      </c>
      <c r="C3" s="112" t="str">
        <f>IF(AND(A3&lt;&gt;"",ISNUMBER(A3)),VLOOKUP(A3,Studies!A:BR,3,FALSE),"")</f>
        <v>https://www.ncbi.nlm.nih.gov/pubmed/7911763</v>
      </c>
      <c r="D3" s="112" t="str">
        <f>IF(AND(A3&lt;&gt;"",ISNUMBER(A3)),VLOOKUP(A3,Studies!A:BR,4,FALSE),"")</f>
        <v>Day 1 Renal mild</v>
      </c>
      <c r="E3" s="112" t="str">
        <f>IF(AND(A3&lt;&gt;"",ISNUMBER(A3)),VLOOKUP(A3,Studies!A:BR,5,FALSE),"")</f>
        <v>Buspirone</v>
      </c>
      <c r="F3" s="65">
        <v>0</v>
      </c>
      <c r="G3" s="65" t="s">
        <v>318</v>
      </c>
      <c r="H3" s="65" t="s">
        <v>54</v>
      </c>
      <c r="I3" s="53">
        <v>6.63</v>
      </c>
      <c r="J3" s="53" t="s">
        <v>319</v>
      </c>
      <c r="K3" s="53" t="s">
        <v>50</v>
      </c>
      <c r="L3" s="54">
        <v>4.59</v>
      </c>
      <c r="M3" s="54" t="s">
        <v>319</v>
      </c>
      <c r="N3" s="54" t="s">
        <v>60</v>
      </c>
      <c r="O3" s="53" t="s">
        <v>320</v>
      </c>
      <c r="P3" s="55">
        <v>2.48</v>
      </c>
      <c r="Q3" s="55" t="s">
        <v>321</v>
      </c>
      <c r="R3" s="55" t="s">
        <v>50</v>
      </c>
      <c r="S3" s="56">
        <v>2.12</v>
      </c>
      <c r="T3" s="56" t="s">
        <v>321</v>
      </c>
      <c r="U3" s="56" t="s">
        <v>60</v>
      </c>
      <c r="V3" s="55" t="s">
        <v>322</v>
      </c>
    </row>
    <row r="4" spans="1:30" x14ac:dyDescent="0.2">
      <c r="A4" s="80">
        <v>63</v>
      </c>
      <c r="B4" s="112" t="str">
        <f>IF(AND(A4&lt;&gt;"",ISNUMBER(A4)),VLOOKUP(A4,Studies!A:BR,2,FALSE),"")</f>
        <v>Barbhaiya 1993</v>
      </c>
      <c r="C4" s="112" t="str">
        <f>IF(AND(A4&lt;&gt;"",ISNUMBER(A4)),VLOOKUP(A4,Studies!A:BR,3,FALSE),"")</f>
        <v>https://www.ncbi.nlm.nih.gov/pubmed/7911763</v>
      </c>
      <c r="D4" s="112" t="str">
        <f>IF(AND(A4&lt;&gt;"",ISNUMBER(A4)),VLOOKUP(A4,Studies!A:BR,4,FALSE),"")</f>
        <v>Day 1 Renal moderate</v>
      </c>
      <c r="E4" s="112" t="str">
        <f>IF(AND(A4&lt;&gt;"",ISNUMBER(A4)),VLOOKUP(A4,Studies!A:BR,5,FALSE),"")</f>
        <v>Buspirone</v>
      </c>
      <c r="F4" s="65">
        <v>0</v>
      </c>
      <c r="G4" s="65" t="s">
        <v>318</v>
      </c>
      <c r="H4" s="65" t="s">
        <v>54</v>
      </c>
      <c r="I4" s="53">
        <v>4.6399999999999997</v>
      </c>
      <c r="J4" s="53" t="s">
        <v>319</v>
      </c>
      <c r="K4" s="53" t="s">
        <v>50</v>
      </c>
      <c r="L4" s="54">
        <v>3.7</v>
      </c>
      <c r="M4" s="54" t="s">
        <v>319</v>
      </c>
      <c r="N4" s="54" t="s">
        <v>60</v>
      </c>
      <c r="O4" s="53" t="s">
        <v>320</v>
      </c>
      <c r="P4" s="55">
        <v>1.81</v>
      </c>
      <c r="Q4" s="55" t="s">
        <v>321</v>
      </c>
      <c r="R4" s="55" t="s">
        <v>50</v>
      </c>
      <c r="S4" s="56">
        <v>1.17</v>
      </c>
      <c r="T4" s="56" t="s">
        <v>321</v>
      </c>
      <c r="U4" s="56" t="s">
        <v>60</v>
      </c>
      <c r="V4" s="55" t="s">
        <v>322</v>
      </c>
    </row>
    <row r="5" spans="1:30" s="80" customFormat="1" x14ac:dyDescent="0.2">
      <c r="A5" s="80">
        <v>64</v>
      </c>
      <c r="B5" s="112" t="str">
        <f>IF(AND(A5&lt;&gt;"",ISNUMBER(A5)),VLOOKUP(A5,Studies!A:BR,2,FALSE),"")</f>
        <v>Barbhaiya 1993</v>
      </c>
      <c r="C5" s="112" t="str">
        <f>IF(AND(A5&lt;&gt;"",ISNUMBER(A5)),VLOOKUP(A5,Studies!A:BR,3,FALSE),"")</f>
        <v>https://www.ncbi.nlm.nih.gov/pubmed/7911763</v>
      </c>
      <c r="D5" s="112" t="str">
        <f>IF(AND(A5&lt;&gt;"",ISNUMBER(A5)),VLOOKUP(A5,Studies!A:BR,4,FALSE),"")</f>
        <v>Day 1 Renal severe</v>
      </c>
      <c r="E5" s="112" t="str">
        <f>IF(AND(A5&lt;&gt;"",ISNUMBER(A5)),VLOOKUP(A5,Studies!A:BR,5,FALSE),"")</f>
        <v>Buspirone</v>
      </c>
      <c r="F5" s="65">
        <v>0</v>
      </c>
      <c r="G5" s="65" t="s">
        <v>318</v>
      </c>
      <c r="H5" s="65" t="s">
        <v>54</v>
      </c>
      <c r="I5" s="53">
        <v>4.09</v>
      </c>
      <c r="J5" s="53" t="s">
        <v>319</v>
      </c>
      <c r="K5" s="53" t="s">
        <v>50</v>
      </c>
      <c r="L5" s="54">
        <v>3.35</v>
      </c>
      <c r="M5" s="54" t="s">
        <v>319</v>
      </c>
      <c r="N5" s="54" t="s">
        <v>60</v>
      </c>
      <c r="O5" s="53" t="s">
        <v>320</v>
      </c>
      <c r="P5" s="55">
        <v>1.83</v>
      </c>
      <c r="Q5" s="55" t="s">
        <v>321</v>
      </c>
      <c r="R5" s="55" t="s">
        <v>50</v>
      </c>
      <c r="S5" s="56">
        <v>1.26</v>
      </c>
      <c r="T5" s="56" t="s">
        <v>321</v>
      </c>
      <c r="U5" s="56" t="s">
        <v>60</v>
      </c>
      <c r="V5" s="55" t="s">
        <v>322</v>
      </c>
      <c r="W5" s="61"/>
      <c r="X5" s="61"/>
      <c r="Y5" s="61"/>
      <c r="Z5" s="63"/>
      <c r="AA5" s="63"/>
      <c r="AB5" s="63"/>
      <c r="AC5" s="68"/>
      <c r="AD5" s="77"/>
    </row>
    <row r="6" spans="1:30" s="80" customFormat="1" x14ac:dyDescent="0.2">
      <c r="A6" s="80">
        <v>65</v>
      </c>
      <c r="B6" s="112" t="str">
        <f>IF(AND(A6&lt;&gt;"",ISNUMBER(A6)),VLOOKUP(A6,Studies!A:BR,2,FALSE),"")</f>
        <v>Barbhaiya 1993</v>
      </c>
      <c r="C6" s="112" t="str">
        <f>IF(AND(A6&lt;&gt;"",ISNUMBER(A6)),VLOOKUP(A6,Studies!A:BR,3,FALSE),"")</f>
        <v>https://www.ncbi.nlm.nih.gov/pubmed/7911763</v>
      </c>
      <c r="D6" s="112" t="str">
        <f>IF(AND(A6&lt;&gt;"",ISNUMBER(A6)),VLOOKUP(A6,Studies!A:BR,4,FALSE),"")</f>
        <v>Day 1 Hepatic compensated</v>
      </c>
      <c r="E6" s="112" t="str">
        <f>IF(AND(A6&lt;&gt;"",ISNUMBER(A6)),VLOOKUP(A6,Studies!A:BR,5,FALSE),"")</f>
        <v>Buspirone</v>
      </c>
      <c r="F6" s="65">
        <v>0</v>
      </c>
      <c r="G6" s="65" t="s">
        <v>318</v>
      </c>
      <c r="H6" s="65" t="s">
        <v>54</v>
      </c>
      <c r="I6" s="53">
        <v>15.4</v>
      </c>
      <c r="J6" s="53" t="s">
        <v>319</v>
      </c>
      <c r="K6" s="53" t="s">
        <v>50</v>
      </c>
      <c r="L6" s="54">
        <v>12.5</v>
      </c>
      <c r="M6" s="54" t="s">
        <v>319</v>
      </c>
      <c r="N6" s="54" t="s">
        <v>60</v>
      </c>
      <c r="O6" s="53" t="s">
        <v>320</v>
      </c>
      <c r="P6" s="55">
        <v>4.6100000000000003</v>
      </c>
      <c r="Q6" s="55" t="s">
        <v>321</v>
      </c>
      <c r="R6" s="55" t="s">
        <v>50</v>
      </c>
      <c r="S6" s="56">
        <v>3.64</v>
      </c>
      <c r="T6" s="56" t="s">
        <v>321</v>
      </c>
      <c r="U6" s="56" t="s">
        <v>60</v>
      </c>
      <c r="V6" s="55" t="s">
        <v>322</v>
      </c>
      <c r="W6" s="61"/>
      <c r="X6" s="61"/>
      <c r="Y6" s="61"/>
      <c r="Z6" s="63"/>
      <c r="AA6" s="63"/>
      <c r="AB6" s="63"/>
      <c r="AC6" s="68"/>
      <c r="AD6" s="77"/>
    </row>
    <row r="7" spans="1:30" s="80" customFormat="1" x14ac:dyDescent="0.2">
      <c r="A7" s="80">
        <v>66</v>
      </c>
      <c r="B7" s="112" t="str">
        <f>IF(AND(A7&lt;&gt;"",ISNUMBER(A7)),VLOOKUP(A7,Studies!A:BR,2,FALSE),"")</f>
        <v>Barbhaiya 1993</v>
      </c>
      <c r="C7" s="112" t="str">
        <f>IF(AND(A7&lt;&gt;"",ISNUMBER(A7)),VLOOKUP(A7,Studies!A:BR,3,FALSE),"")</f>
        <v>https://www.ncbi.nlm.nih.gov/pubmed/7911763</v>
      </c>
      <c r="D7" s="112" t="str">
        <f>IF(AND(A7&lt;&gt;"",ISNUMBER(A7)),VLOOKUP(A7,Studies!A:BR,4,FALSE),"")</f>
        <v>Day 1 Hepatic decompensated</v>
      </c>
      <c r="E7" s="112" t="str">
        <f>IF(AND(A7&lt;&gt;"",ISNUMBER(A7)),VLOOKUP(A7,Studies!A:BR,5,FALSE),"")</f>
        <v>Buspirone</v>
      </c>
      <c r="F7" s="65">
        <v>0</v>
      </c>
      <c r="G7" s="65" t="s">
        <v>318</v>
      </c>
      <c r="H7" s="65" t="s">
        <v>54</v>
      </c>
      <c r="I7" s="53">
        <v>70.2</v>
      </c>
      <c r="J7" s="53" t="s">
        <v>319</v>
      </c>
      <c r="K7" s="53" t="s">
        <v>50</v>
      </c>
      <c r="L7" s="54">
        <v>65.3</v>
      </c>
      <c r="M7" s="54" t="s">
        <v>319</v>
      </c>
      <c r="N7" s="54" t="s">
        <v>60</v>
      </c>
      <c r="O7" s="53" t="s">
        <v>320</v>
      </c>
      <c r="P7" s="55">
        <v>11.7</v>
      </c>
      <c r="Q7" s="55" t="s">
        <v>321</v>
      </c>
      <c r="R7" s="55" t="s">
        <v>50</v>
      </c>
      <c r="S7" s="56">
        <v>8.66</v>
      </c>
      <c r="T7" s="56" t="s">
        <v>321</v>
      </c>
      <c r="U7" s="56" t="s">
        <v>60</v>
      </c>
      <c r="V7" s="55" t="s">
        <v>322</v>
      </c>
      <c r="W7" s="61"/>
      <c r="X7" s="61"/>
      <c r="Y7" s="61"/>
      <c r="Z7" s="63"/>
      <c r="AA7" s="63"/>
      <c r="AB7" s="63"/>
      <c r="AC7" s="68"/>
      <c r="AD7" s="77"/>
    </row>
    <row r="8" spans="1:30" s="80" customFormat="1" x14ac:dyDescent="0.2">
      <c r="A8" s="80">
        <v>67</v>
      </c>
      <c r="B8" s="112" t="str">
        <f>IF(AND(A8&lt;&gt;"",ISNUMBER(A8)),VLOOKUP(A8,Studies!A:BR,2,FALSE),"")</f>
        <v>Barbhaiya 1993</v>
      </c>
      <c r="C8" s="112" t="str">
        <f>IF(AND(A8&lt;&gt;"",ISNUMBER(A8)),VLOOKUP(A8,Studies!A:BR,3,FALSE),"")</f>
        <v>https://www.ncbi.nlm.nih.gov/pubmed/7911763</v>
      </c>
      <c r="D8" s="112" t="str">
        <f>IF(AND(A8&lt;&gt;"",ISNUMBER(A8)),VLOOKUP(A8,Studies!A:BR,4,FALSE),"")</f>
        <v>Day 5 Normal</v>
      </c>
      <c r="E8" s="112" t="str">
        <f>IF(AND(A8&lt;&gt;"",ISNUMBER(A8)),VLOOKUP(A8,Studies!A:BR,5,FALSE),"")</f>
        <v>Buspirone</v>
      </c>
      <c r="F8" s="65">
        <f>36+5*12</f>
        <v>96</v>
      </c>
      <c r="G8" s="65">
        <f>F8+12</f>
        <v>108</v>
      </c>
      <c r="H8" s="65" t="s">
        <v>54</v>
      </c>
      <c r="I8" s="53">
        <v>1.9</v>
      </c>
      <c r="J8" s="53" t="s">
        <v>319</v>
      </c>
      <c r="K8" s="53" t="s">
        <v>50</v>
      </c>
      <c r="L8" s="54">
        <v>2.63</v>
      </c>
      <c r="M8" s="54" t="s">
        <v>319</v>
      </c>
      <c r="N8" s="54" t="s">
        <v>60</v>
      </c>
      <c r="O8" s="53" t="s">
        <v>323</v>
      </c>
      <c r="P8" s="55">
        <v>0.96</v>
      </c>
      <c r="Q8" s="55" t="s">
        <v>321</v>
      </c>
      <c r="R8" s="55" t="s">
        <v>50</v>
      </c>
      <c r="S8" s="56">
        <v>1.1299999999999999</v>
      </c>
      <c r="T8" s="56" t="s">
        <v>321</v>
      </c>
      <c r="U8" s="56" t="s">
        <v>60</v>
      </c>
      <c r="V8" s="55" t="s">
        <v>322</v>
      </c>
      <c r="W8" s="61"/>
      <c r="X8" s="61"/>
      <c r="Y8" s="61"/>
      <c r="Z8" s="63"/>
      <c r="AA8" s="63"/>
      <c r="AB8" s="63"/>
      <c r="AC8" s="68"/>
      <c r="AD8" s="77"/>
    </row>
    <row r="9" spans="1:30" s="80" customFormat="1" x14ac:dyDescent="0.2">
      <c r="A9" s="80">
        <v>68</v>
      </c>
      <c r="B9" s="112" t="str">
        <f>IF(AND(A9&lt;&gt;"",ISNUMBER(A9)),VLOOKUP(A9,Studies!A:BR,2,FALSE),"")</f>
        <v>Barbhaiya 1993</v>
      </c>
      <c r="C9" s="112" t="str">
        <f>IF(AND(A9&lt;&gt;"",ISNUMBER(A9)),VLOOKUP(A9,Studies!A:BR,3,FALSE),"")</f>
        <v>https://www.ncbi.nlm.nih.gov/pubmed/7911763</v>
      </c>
      <c r="D9" s="112" t="str">
        <f>IF(AND(A9&lt;&gt;"",ISNUMBER(A9)),VLOOKUP(A9,Studies!A:BR,4,FALSE),"")</f>
        <v>Day 5 Renal mild</v>
      </c>
      <c r="E9" s="112" t="str">
        <f>IF(AND(A9&lt;&gt;"",ISNUMBER(A9)),VLOOKUP(A9,Studies!A:BR,5,FALSE),"")</f>
        <v>Buspirone</v>
      </c>
      <c r="F9" s="65">
        <f t="shared" ref="F9:F14" si="0">36+5*12</f>
        <v>96</v>
      </c>
      <c r="G9" s="65">
        <f t="shared" ref="G9:G24" si="1">F9+12</f>
        <v>108</v>
      </c>
      <c r="H9" s="65" t="s">
        <v>54</v>
      </c>
      <c r="I9" s="53">
        <v>9.18</v>
      </c>
      <c r="J9" s="53" t="s">
        <v>319</v>
      </c>
      <c r="K9" s="53" t="s">
        <v>50</v>
      </c>
      <c r="L9" s="54">
        <v>6.22</v>
      </c>
      <c r="M9" s="54" t="s">
        <v>319</v>
      </c>
      <c r="N9" s="54" t="s">
        <v>60</v>
      </c>
      <c r="O9" s="53" t="s">
        <v>323</v>
      </c>
      <c r="P9" s="55">
        <v>3.42</v>
      </c>
      <c r="Q9" s="55" t="s">
        <v>321</v>
      </c>
      <c r="R9" s="55" t="s">
        <v>50</v>
      </c>
      <c r="S9" s="56">
        <v>2.09</v>
      </c>
      <c r="T9" s="56" t="s">
        <v>321</v>
      </c>
      <c r="U9" s="56" t="s">
        <v>60</v>
      </c>
      <c r="V9" s="55" t="s">
        <v>322</v>
      </c>
      <c r="W9" s="61"/>
      <c r="X9" s="61"/>
      <c r="Y9" s="61"/>
      <c r="Z9" s="63"/>
      <c r="AA9" s="63"/>
      <c r="AB9" s="63"/>
      <c r="AC9" s="68"/>
      <c r="AD9" s="77"/>
    </row>
    <row r="10" spans="1:30" s="80" customFormat="1" x14ac:dyDescent="0.2">
      <c r="A10" s="80">
        <v>69</v>
      </c>
      <c r="B10" s="112" t="str">
        <f>IF(AND(A10&lt;&gt;"",ISNUMBER(A10)),VLOOKUP(A10,Studies!A:BR,2,FALSE),"")</f>
        <v>Barbhaiya 1993</v>
      </c>
      <c r="C10" s="112" t="str">
        <f>IF(AND(A10&lt;&gt;"",ISNUMBER(A10)),VLOOKUP(A10,Studies!A:BR,3,FALSE),"")</f>
        <v>https://www.ncbi.nlm.nih.gov/pubmed/7911763</v>
      </c>
      <c r="D10" s="112" t="str">
        <f>IF(AND(A10&lt;&gt;"",ISNUMBER(A10)),VLOOKUP(A10,Studies!A:BR,4,FALSE),"")</f>
        <v>Day 5 Renal moderate</v>
      </c>
      <c r="E10" s="112" t="str">
        <f>IF(AND(A10&lt;&gt;"",ISNUMBER(A10)),VLOOKUP(A10,Studies!A:BR,5,FALSE),"")</f>
        <v>Buspirone</v>
      </c>
      <c r="F10" s="65">
        <f t="shared" si="0"/>
        <v>96</v>
      </c>
      <c r="G10" s="65">
        <f t="shared" si="1"/>
        <v>108</v>
      </c>
      <c r="H10" s="65" t="s">
        <v>54</v>
      </c>
      <c r="I10" s="53">
        <v>6.58</v>
      </c>
      <c r="J10" s="53" t="s">
        <v>319</v>
      </c>
      <c r="K10" s="53" t="s">
        <v>50</v>
      </c>
      <c r="L10" s="54">
        <v>6.53</v>
      </c>
      <c r="M10" s="54" t="s">
        <v>319</v>
      </c>
      <c r="N10" s="54" t="s">
        <v>60</v>
      </c>
      <c r="O10" s="53" t="s">
        <v>323</v>
      </c>
      <c r="P10" s="55">
        <v>4.26</v>
      </c>
      <c r="Q10" s="55" t="s">
        <v>321</v>
      </c>
      <c r="R10" s="55" t="s">
        <v>50</v>
      </c>
      <c r="S10" s="56">
        <v>4.6399999999999997</v>
      </c>
      <c r="T10" s="56" t="s">
        <v>321</v>
      </c>
      <c r="U10" s="56" t="s">
        <v>60</v>
      </c>
      <c r="V10" s="55" t="s">
        <v>322</v>
      </c>
      <c r="W10" s="61"/>
      <c r="X10" s="61"/>
      <c r="Y10" s="61"/>
      <c r="Z10" s="63"/>
      <c r="AA10" s="63"/>
      <c r="AB10" s="63"/>
      <c r="AC10" s="68"/>
      <c r="AD10" s="77"/>
    </row>
    <row r="11" spans="1:30" s="80" customFormat="1" x14ac:dyDescent="0.2">
      <c r="A11" s="80">
        <v>70</v>
      </c>
      <c r="B11" s="112" t="str">
        <f>IF(AND(A11&lt;&gt;"",ISNUMBER(A11)),VLOOKUP(A11,Studies!A:BR,2,FALSE),"")</f>
        <v>Barbhaiya 1993</v>
      </c>
      <c r="C11" s="112" t="str">
        <f>IF(AND(A11&lt;&gt;"",ISNUMBER(A11)),VLOOKUP(A11,Studies!A:BR,3,FALSE),"")</f>
        <v>https://www.ncbi.nlm.nih.gov/pubmed/7911763</v>
      </c>
      <c r="D11" s="112" t="str">
        <f>IF(AND(A11&lt;&gt;"",ISNUMBER(A11)),VLOOKUP(A11,Studies!A:BR,4,FALSE),"")</f>
        <v>Day 5 Renal severe</v>
      </c>
      <c r="E11" s="112" t="str">
        <f>IF(AND(A11&lt;&gt;"",ISNUMBER(A11)),VLOOKUP(A11,Studies!A:BR,5,FALSE),"")</f>
        <v>Buspirone</v>
      </c>
      <c r="F11" s="65">
        <f t="shared" si="0"/>
        <v>96</v>
      </c>
      <c r="G11" s="65">
        <f t="shared" si="1"/>
        <v>108</v>
      </c>
      <c r="H11" s="65" t="s">
        <v>54</v>
      </c>
      <c r="I11" s="53">
        <v>10</v>
      </c>
      <c r="J11" s="53" t="s">
        <v>319</v>
      </c>
      <c r="K11" s="53" t="s">
        <v>50</v>
      </c>
      <c r="L11" s="54">
        <v>10.8</v>
      </c>
      <c r="M11" s="54" t="s">
        <v>319</v>
      </c>
      <c r="N11" s="54" t="s">
        <v>60</v>
      </c>
      <c r="O11" s="53" t="s">
        <v>323</v>
      </c>
      <c r="P11" s="55">
        <v>4.74</v>
      </c>
      <c r="Q11" s="55" t="s">
        <v>321</v>
      </c>
      <c r="R11" s="55" t="s">
        <v>50</v>
      </c>
      <c r="S11" s="56">
        <v>5.72</v>
      </c>
      <c r="T11" s="56" t="s">
        <v>321</v>
      </c>
      <c r="U11" s="56" t="s">
        <v>60</v>
      </c>
      <c r="V11" s="55" t="s">
        <v>322</v>
      </c>
      <c r="W11" s="61"/>
      <c r="X11" s="61"/>
      <c r="Y11" s="61"/>
      <c r="Z11" s="63"/>
      <c r="AA11" s="63"/>
      <c r="AB11" s="63"/>
      <c r="AC11" s="68"/>
      <c r="AD11" s="77"/>
    </row>
    <row r="12" spans="1:30" s="80" customFormat="1" x14ac:dyDescent="0.2">
      <c r="A12" s="80">
        <v>71</v>
      </c>
      <c r="B12" s="112" t="str">
        <f>IF(AND(A12&lt;&gt;"",ISNUMBER(A12)),VLOOKUP(A12,Studies!A:BR,2,FALSE),"")</f>
        <v>Barbhaiya 1993</v>
      </c>
      <c r="C12" s="112" t="str">
        <f>IF(AND(A12&lt;&gt;"",ISNUMBER(A12)),VLOOKUP(A12,Studies!A:BR,3,FALSE),"")</f>
        <v>https://www.ncbi.nlm.nih.gov/pubmed/7911763</v>
      </c>
      <c r="D12" s="112" t="str">
        <f>IF(AND(A12&lt;&gt;"",ISNUMBER(A12)),VLOOKUP(A12,Studies!A:BR,4,FALSE),"")</f>
        <v>Day 5 Hepatic compensated</v>
      </c>
      <c r="E12" s="112" t="str">
        <f>IF(AND(A12&lt;&gt;"",ISNUMBER(A12)),VLOOKUP(A12,Studies!A:BR,5,FALSE),"")</f>
        <v>Buspirone</v>
      </c>
      <c r="F12" s="65">
        <f t="shared" si="0"/>
        <v>96</v>
      </c>
      <c r="G12" s="65">
        <f t="shared" si="1"/>
        <v>108</v>
      </c>
      <c r="H12" s="65" t="s">
        <v>54</v>
      </c>
      <c r="I12" s="53">
        <v>27.6</v>
      </c>
      <c r="J12" s="53" t="s">
        <v>319</v>
      </c>
      <c r="K12" s="53" t="s">
        <v>50</v>
      </c>
      <c r="L12" s="54">
        <v>44.7</v>
      </c>
      <c r="M12" s="54" t="s">
        <v>319</v>
      </c>
      <c r="N12" s="54" t="s">
        <v>60</v>
      </c>
      <c r="O12" s="53" t="s">
        <v>323</v>
      </c>
      <c r="P12" s="55">
        <v>13.46</v>
      </c>
      <c r="Q12" s="55" t="s">
        <v>321</v>
      </c>
      <c r="R12" s="55" t="s">
        <v>50</v>
      </c>
      <c r="S12" s="56">
        <v>23.89</v>
      </c>
      <c r="T12" s="56" t="s">
        <v>321</v>
      </c>
      <c r="U12" s="56" t="s">
        <v>60</v>
      </c>
      <c r="V12" s="55" t="s">
        <v>322</v>
      </c>
      <c r="W12" s="61"/>
      <c r="X12" s="61"/>
      <c r="Y12" s="61"/>
      <c r="Z12" s="63"/>
      <c r="AA12" s="63"/>
      <c r="AB12" s="63"/>
      <c r="AC12" s="68"/>
      <c r="AD12" s="77"/>
    </row>
    <row r="13" spans="1:30" s="80" customFormat="1" x14ac:dyDescent="0.2">
      <c r="A13" s="80">
        <v>72</v>
      </c>
      <c r="B13" s="112" t="str">
        <f>IF(AND(A13&lt;&gt;"",ISNUMBER(A13)),VLOOKUP(A13,Studies!A:BR,2,FALSE),"")</f>
        <v>Barbhaiya 1993</v>
      </c>
      <c r="C13" s="112" t="str">
        <f>IF(AND(A13&lt;&gt;"",ISNUMBER(A13)),VLOOKUP(A13,Studies!A:BR,3,FALSE),"")</f>
        <v>https://www.ncbi.nlm.nih.gov/pubmed/7911763</v>
      </c>
      <c r="D13" s="112" t="str">
        <f>IF(AND(A13&lt;&gt;"",ISNUMBER(A13)),VLOOKUP(A13,Studies!A:BR,4,FALSE),"")</f>
        <v>Day 5 Hepatic decompensated</v>
      </c>
      <c r="E13" s="112" t="str">
        <f>IF(AND(A13&lt;&gt;"",ISNUMBER(A13)),VLOOKUP(A13,Studies!A:BR,5,FALSE),"")</f>
        <v>Buspirone</v>
      </c>
      <c r="F13" s="65">
        <f t="shared" si="0"/>
        <v>96</v>
      </c>
      <c r="G13" s="65">
        <f t="shared" si="1"/>
        <v>108</v>
      </c>
      <c r="H13" s="65" t="s">
        <v>54</v>
      </c>
      <c r="I13" s="53">
        <v>54</v>
      </c>
      <c r="J13" s="53" t="s">
        <v>319</v>
      </c>
      <c r="K13" s="53" t="s">
        <v>50</v>
      </c>
      <c r="L13" s="54">
        <v>33.5</v>
      </c>
      <c r="M13" s="54" t="s">
        <v>319</v>
      </c>
      <c r="N13" s="54" t="s">
        <v>60</v>
      </c>
      <c r="O13" s="53" t="s">
        <v>323</v>
      </c>
      <c r="P13" s="55">
        <v>13.1</v>
      </c>
      <c r="Q13" s="55" t="s">
        <v>321</v>
      </c>
      <c r="R13" s="55" t="s">
        <v>50</v>
      </c>
      <c r="S13" s="56">
        <v>9.8000000000000007</v>
      </c>
      <c r="T13" s="56" t="s">
        <v>321</v>
      </c>
      <c r="U13" s="56" t="s">
        <v>60</v>
      </c>
      <c r="V13" s="55" t="s">
        <v>322</v>
      </c>
      <c r="W13" s="61"/>
      <c r="X13" s="61"/>
      <c r="Y13" s="61"/>
      <c r="Z13" s="63"/>
      <c r="AA13" s="63"/>
      <c r="AB13" s="63"/>
      <c r="AC13" s="68"/>
      <c r="AD13" s="77"/>
    </row>
    <row r="14" spans="1:30" s="80" customFormat="1" x14ac:dyDescent="0.2">
      <c r="A14" s="80">
        <v>73</v>
      </c>
      <c r="B14" s="112" t="str">
        <f>IF(AND(A14&lt;&gt;"",ISNUMBER(A14)),VLOOKUP(A14,Studies!A:BR,2,FALSE),"")</f>
        <v>Barbhaiya 1993</v>
      </c>
      <c r="C14" s="112" t="str">
        <f>IF(AND(A14&lt;&gt;"",ISNUMBER(A14)),VLOOKUP(A14,Studies!A:BR,3,FALSE),"")</f>
        <v>https://www.ncbi.nlm.nih.gov/pubmed/7911763</v>
      </c>
      <c r="D14" s="112" t="str">
        <f>IF(AND(A14&lt;&gt;"",ISNUMBER(A14)),VLOOKUP(A14,Studies!A:BR,4,FALSE),"")</f>
        <v>Day 10 Normal</v>
      </c>
      <c r="E14" s="112" t="str">
        <f>IF(AND(A14&lt;&gt;"",ISNUMBER(A14)),VLOOKUP(A14,Studies!A:BR,5,FALSE),"")</f>
        <v>Buspirone</v>
      </c>
      <c r="F14" s="65">
        <f t="shared" si="0"/>
        <v>96</v>
      </c>
      <c r="G14" s="65">
        <f t="shared" si="1"/>
        <v>108</v>
      </c>
      <c r="H14" s="65" t="s">
        <v>54</v>
      </c>
      <c r="I14" s="53">
        <v>2.91</v>
      </c>
      <c r="J14" s="53" t="s">
        <v>319</v>
      </c>
      <c r="K14" s="53" t="s">
        <v>50</v>
      </c>
      <c r="L14" s="54">
        <v>3.37</v>
      </c>
      <c r="M14" s="54" t="s">
        <v>319</v>
      </c>
      <c r="N14" s="54" t="s">
        <v>60</v>
      </c>
      <c r="O14" s="53" t="s">
        <v>323</v>
      </c>
      <c r="P14" s="55">
        <v>1.08</v>
      </c>
      <c r="Q14" s="55" t="s">
        <v>321</v>
      </c>
      <c r="R14" s="55" t="s">
        <v>50</v>
      </c>
      <c r="S14" s="56">
        <v>0.8</v>
      </c>
      <c r="T14" s="56" t="s">
        <v>321</v>
      </c>
      <c r="U14" s="56" t="s">
        <v>60</v>
      </c>
      <c r="V14" s="55" t="s">
        <v>322</v>
      </c>
      <c r="W14" s="61"/>
      <c r="X14" s="61"/>
      <c r="Y14" s="61"/>
      <c r="Z14" s="63"/>
      <c r="AA14" s="63"/>
      <c r="AB14" s="63"/>
      <c r="AC14" s="68"/>
      <c r="AD14" s="77"/>
    </row>
    <row r="15" spans="1:30" s="80" customFormat="1" x14ac:dyDescent="0.2">
      <c r="A15" s="80">
        <v>74</v>
      </c>
      <c r="B15" s="112" t="str">
        <f>IF(AND(A15&lt;&gt;"",ISNUMBER(A15)),VLOOKUP(A15,Studies!A:BR,2,FALSE),"")</f>
        <v>Barbhaiya 1993</v>
      </c>
      <c r="C15" s="112" t="str">
        <f>IF(AND(A15&lt;&gt;"",ISNUMBER(A15)),VLOOKUP(A15,Studies!A:BR,3,FALSE),"")</f>
        <v>https://www.ncbi.nlm.nih.gov/pubmed/7911763</v>
      </c>
      <c r="D15" s="112" t="str">
        <f>IF(AND(A15&lt;&gt;"",ISNUMBER(A15)),VLOOKUP(A15,Studies!A:BR,4,FALSE),"")</f>
        <v>Day 10 Renal mild</v>
      </c>
      <c r="E15" s="112" t="str">
        <f>IF(AND(A15&lt;&gt;"",ISNUMBER(A15)),VLOOKUP(A15,Studies!A:BR,5,FALSE),"")</f>
        <v>Buspirone</v>
      </c>
      <c r="F15" s="65">
        <f>36+15*12</f>
        <v>216</v>
      </c>
      <c r="G15" s="65">
        <f t="shared" si="1"/>
        <v>228</v>
      </c>
      <c r="H15" s="65" t="s">
        <v>54</v>
      </c>
      <c r="I15" s="53">
        <v>13.6</v>
      </c>
      <c r="J15" s="53" t="s">
        <v>319</v>
      </c>
      <c r="K15" s="53" t="s">
        <v>50</v>
      </c>
      <c r="L15" s="54">
        <v>15.1</v>
      </c>
      <c r="M15" s="54" t="s">
        <v>319</v>
      </c>
      <c r="N15" s="54" t="s">
        <v>60</v>
      </c>
      <c r="O15" s="53" t="s">
        <v>323</v>
      </c>
      <c r="P15" s="55">
        <v>5.38</v>
      </c>
      <c r="Q15" s="55" t="s">
        <v>321</v>
      </c>
      <c r="R15" s="55" t="s">
        <v>50</v>
      </c>
      <c r="S15" s="56">
        <v>5.4</v>
      </c>
      <c r="T15" s="56" t="s">
        <v>321</v>
      </c>
      <c r="U15" s="56" t="s">
        <v>60</v>
      </c>
      <c r="V15" s="55" t="s">
        <v>322</v>
      </c>
      <c r="W15" s="61"/>
      <c r="X15" s="61"/>
      <c r="Y15" s="61"/>
      <c r="Z15" s="63"/>
      <c r="AA15" s="63"/>
      <c r="AB15" s="63"/>
      <c r="AC15" s="68"/>
      <c r="AD15" s="77"/>
    </row>
    <row r="16" spans="1:30" s="80" customFormat="1" x14ac:dyDescent="0.2">
      <c r="A16" s="80">
        <v>75</v>
      </c>
      <c r="B16" s="112" t="str">
        <f>IF(AND(A16&lt;&gt;"",ISNUMBER(A16)),VLOOKUP(A16,Studies!A:BR,2,FALSE),"")</f>
        <v>Barbhaiya 1993</v>
      </c>
      <c r="C16" s="112" t="str">
        <f>IF(AND(A16&lt;&gt;"",ISNUMBER(A16)),VLOOKUP(A16,Studies!A:BR,3,FALSE),"")</f>
        <v>https://www.ncbi.nlm.nih.gov/pubmed/7911763</v>
      </c>
      <c r="D16" s="112" t="str">
        <f>IF(AND(A16&lt;&gt;"",ISNUMBER(A16)),VLOOKUP(A16,Studies!A:BR,4,FALSE),"")</f>
        <v>Day 10 Renal moderate</v>
      </c>
      <c r="E16" s="112" t="str">
        <f>IF(AND(A16&lt;&gt;"",ISNUMBER(A16)),VLOOKUP(A16,Studies!A:BR,5,FALSE),"")</f>
        <v>Buspirone</v>
      </c>
      <c r="F16" s="65">
        <f t="shared" ref="F16:F19" si="2">36+15*12</f>
        <v>216</v>
      </c>
      <c r="G16" s="65">
        <f t="shared" si="1"/>
        <v>228</v>
      </c>
      <c r="H16" s="65" t="s">
        <v>54</v>
      </c>
      <c r="I16" s="53">
        <v>9.58</v>
      </c>
      <c r="J16" s="53" t="s">
        <v>319</v>
      </c>
      <c r="K16" s="53" t="s">
        <v>50</v>
      </c>
      <c r="L16" s="54">
        <v>11.6</v>
      </c>
      <c r="M16" s="54" t="s">
        <v>319</v>
      </c>
      <c r="N16" s="54" t="s">
        <v>60</v>
      </c>
      <c r="O16" s="53" t="s">
        <v>323</v>
      </c>
      <c r="P16" s="55">
        <v>4.03</v>
      </c>
      <c r="Q16" s="55" t="s">
        <v>321</v>
      </c>
      <c r="R16" s="55" t="s">
        <v>50</v>
      </c>
      <c r="S16" s="56">
        <v>3.97</v>
      </c>
      <c r="T16" s="56" t="s">
        <v>321</v>
      </c>
      <c r="U16" s="56" t="s">
        <v>60</v>
      </c>
      <c r="V16" s="55" t="s">
        <v>322</v>
      </c>
      <c r="W16" s="61"/>
      <c r="X16" s="61"/>
      <c r="Y16" s="61"/>
      <c r="Z16" s="63"/>
      <c r="AA16" s="63"/>
      <c r="AB16" s="63"/>
      <c r="AC16" s="68"/>
      <c r="AD16" s="77"/>
    </row>
    <row r="17" spans="1:30" s="80" customFormat="1" x14ac:dyDescent="0.2">
      <c r="A17" s="80">
        <v>76</v>
      </c>
      <c r="B17" s="112" t="str">
        <f>IF(AND(A17&lt;&gt;"",ISNUMBER(A17)),VLOOKUP(A17,Studies!A:BR,2,FALSE),"")</f>
        <v>Barbhaiya 1993</v>
      </c>
      <c r="C17" s="112" t="str">
        <f>IF(AND(A17&lt;&gt;"",ISNUMBER(A17)),VLOOKUP(A17,Studies!A:BR,3,FALSE),"")</f>
        <v>https://www.ncbi.nlm.nih.gov/pubmed/7911763</v>
      </c>
      <c r="D17" s="112" t="str">
        <f>IF(AND(A17&lt;&gt;"",ISNUMBER(A17)),VLOOKUP(A17,Studies!A:BR,4,FALSE),"")</f>
        <v>Day 10 Renal severe</v>
      </c>
      <c r="E17" s="112" t="str">
        <f>IF(AND(A17&lt;&gt;"",ISNUMBER(A17)),VLOOKUP(A17,Studies!A:BR,5,FALSE),"")</f>
        <v>Buspirone</v>
      </c>
      <c r="F17" s="65">
        <f t="shared" si="2"/>
        <v>216</v>
      </c>
      <c r="G17" s="65">
        <f t="shared" si="1"/>
        <v>228</v>
      </c>
      <c r="H17" s="65" t="s">
        <v>54</v>
      </c>
      <c r="I17" s="53">
        <v>11.1</v>
      </c>
      <c r="J17" s="53" t="s">
        <v>319</v>
      </c>
      <c r="K17" s="53" t="s">
        <v>50</v>
      </c>
      <c r="L17" s="54">
        <v>10.1</v>
      </c>
      <c r="M17" s="54" t="s">
        <v>319</v>
      </c>
      <c r="N17" s="54" t="s">
        <v>60</v>
      </c>
      <c r="O17" s="53" t="s">
        <v>323</v>
      </c>
      <c r="P17" s="55">
        <v>4.6100000000000003</v>
      </c>
      <c r="Q17" s="55" t="s">
        <v>321</v>
      </c>
      <c r="R17" s="55" t="s">
        <v>50</v>
      </c>
      <c r="S17" s="56">
        <v>3.52</v>
      </c>
      <c r="T17" s="56" t="s">
        <v>321</v>
      </c>
      <c r="U17" s="56" t="s">
        <v>60</v>
      </c>
      <c r="V17" s="55" t="s">
        <v>322</v>
      </c>
      <c r="W17" s="61"/>
      <c r="X17" s="61"/>
      <c r="Y17" s="61"/>
      <c r="Z17" s="63"/>
      <c r="AA17" s="63"/>
      <c r="AB17" s="63"/>
      <c r="AC17" s="68"/>
      <c r="AD17" s="77"/>
    </row>
    <row r="18" spans="1:30" s="80" customFormat="1" x14ac:dyDescent="0.2">
      <c r="A18" s="80">
        <v>77</v>
      </c>
      <c r="B18" s="112" t="str">
        <f>IF(AND(A18&lt;&gt;"",ISNUMBER(A18)),VLOOKUP(A18,Studies!A:BR,2,FALSE),"")</f>
        <v>Barbhaiya 1993</v>
      </c>
      <c r="C18" s="112" t="str">
        <f>IF(AND(A18&lt;&gt;"",ISNUMBER(A18)),VLOOKUP(A18,Studies!A:BR,3,FALSE),"")</f>
        <v>https://www.ncbi.nlm.nih.gov/pubmed/7911763</v>
      </c>
      <c r="D18" s="112" t="str">
        <f>IF(AND(A18&lt;&gt;"",ISNUMBER(A18)),VLOOKUP(A18,Studies!A:BR,4,FALSE),"")</f>
        <v>Day 10 Hepatic compensated</v>
      </c>
      <c r="E18" s="112" t="str">
        <f>IF(AND(A18&lt;&gt;"",ISNUMBER(A18)),VLOOKUP(A18,Studies!A:BR,5,FALSE),"")</f>
        <v>Buspirone</v>
      </c>
      <c r="F18" s="65">
        <f t="shared" si="2"/>
        <v>216</v>
      </c>
      <c r="G18" s="65">
        <f t="shared" si="1"/>
        <v>228</v>
      </c>
      <c r="H18" s="65" t="s">
        <v>54</v>
      </c>
      <c r="I18" s="53">
        <v>24.8</v>
      </c>
      <c r="J18" s="53" t="s">
        <v>319</v>
      </c>
      <c r="K18" s="53" t="s">
        <v>50</v>
      </c>
      <c r="L18" s="54">
        <v>33.5</v>
      </c>
      <c r="M18" s="54" t="s">
        <v>319</v>
      </c>
      <c r="N18" s="54" t="s">
        <v>60</v>
      </c>
      <c r="O18" s="53" t="s">
        <v>323</v>
      </c>
      <c r="P18" s="55">
        <v>9.7799999999999994</v>
      </c>
      <c r="Q18" s="55" t="s">
        <v>321</v>
      </c>
      <c r="R18" s="55" t="s">
        <v>50</v>
      </c>
      <c r="S18" s="56">
        <v>15.7</v>
      </c>
      <c r="T18" s="56" t="s">
        <v>321</v>
      </c>
      <c r="U18" s="56" t="s">
        <v>60</v>
      </c>
      <c r="V18" s="55" t="s">
        <v>322</v>
      </c>
      <c r="W18" s="61"/>
      <c r="X18" s="61"/>
      <c r="Y18" s="61"/>
      <c r="Z18" s="63"/>
      <c r="AA18" s="63"/>
      <c r="AB18" s="63"/>
      <c r="AC18" s="68"/>
      <c r="AD18" s="77"/>
    </row>
    <row r="19" spans="1:30" s="80" customFormat="1" x14ac:dyDescent="0.2">
      <c r="A19" s="80">
        <v>78</v>
      </c>
      <c r="B19" s="112" t="str">
        <f>IF(AND(A19&lt;&gt;"",ISNUMBER(A19)),VLOOKUP(A19,Studies!A:BR,2,FALSE),"")</f>
        <v>Barbhaiya 1993</v>
      </c>
      <c r="C19" s="112" t="str">
        <f>IF(AND(A19&lt;&gt;"",ISNUMBER(A19)),VLOOKUP(A19,Studies!A:BR,3,FALSE),"")</f>
        <v>https://www.ncbi.nlm.nih.gov/pubmed/7911763</v>
      </c>
      <c r="D19" s="112" t="str">
        <f>IF(AND(A19&lt;&gt;"",ISNUMBER(A19)),VLOOKUP(A19,Studies!A:BR,4,FALSE),"")</f>
        <v>Day 10 Hepatic decompensated</v>
      </c>
      <c r="E19" s="112" t="str">
        <f>IF(AND(A19&lt;&gt;"",ISNUMBER(A19)),VLOOKUP(A19,Studies!A:BR,5,FALSE),"")</f>
        <v>Buspirone</v>
      </c>
      <c r="F19" s="65">
        <f t="shared" si="2"/>
        <v>216</v>
      </c>
      <c r="G19" s="65">
        <f t="shared" si="1"/>
        <v>228</v>
      </c>
      <c r="H19" s="65" t="s">
        <v>54</v>
      </c>
      <c r="I19" s="53">
        <v>54.5</v>
      </c>
      <c r="J19" s="53" t="s">
        <v>319</v>
      </c>
      <c r="K19" s="53" t="s">
        <v>50</v>
      </c>
      <c r="L19" s="54">
        <v>36.200000000000003</v>
      </c>
      <c r="M19" s="54" t="s">
        <v>319</v>
      </c>
      <c r="N19" s="54" t="s">
        <v>60</v>
      </c>
      <c r="O19" s="53" t="s">
        <v>323</v>
      </c>
      <c r="P19" s="55">
        <v>13</v>
      </c>
      <c r="Q19" s="55" t="s">
        <v>321</v>
      </c>
      <c r="R19" s="55" t="s">
        <v>50</v>
      </c>
      <c r="S19" s="56">
        <v>8.51</v>
      </c>
      <c r="T19" s="56" t="s">
        <v>321</v>
      </c>
      <c r="U19" s="56" t="s">
        <v>60</v>
      </c>
      <c r="V19" s="55" t="s">
        <v>322</v>
      </c>
      <c r="W19" s="61"/>
      <c r="X19" s="61"/>
      <c r="Y19" s="61"/>
      <c r="Z19" s="63"/>
      <c r="AA19" s="63"/>
      <c r="AB19" s="63"/>
      <c r="AC19" s="68"/>
      <c r="AD19" s="77"/>
    </row>
    <row r="20" spans="1:30" x14ac:dyDescent="0.2">
      <c r="A20" s="80">
        <v>123</v>
      </c>
      <c r="B20" s="112" t="str">
        <f>IF(AND(A20&lt;&gt;"",ISNUMBER(A20)),VLOOKUP(A20,Studies!A:BR,2,FALSE),"")</f>
        <v>Dockens 2006</v>
      </c>
      <c r="C20" s="112" t="str">
        <f>IF(AND(A20&lt;&gt;"",ISNUMBER(A20)),VLOOKUP(A20,Studies!A:BR,3,FALSE),"")</f>
        <v>https://www.ncbi.nlm.nih.gov/pubmed/17050795</v>
      </c>
      <c r="D20" s="112" t="str">
        <f>IF(AND(A20&lt;&gt;"",ISNUMBER(A20)),VLOOKUP(A20,Studies!A:BR,4,FALSE),"")</f>
        <v>Day 5</v>
      </c>
      <c r="E20" s="112" t="str">
        <f>IF(AND(A20&lt;&gt;"",ISNUMBER(A20)),VLOOKUP(A20,Studies!A:BR,5,FALSE),"")</f>
        <v>Buspirone</v>
      </c>
      <c r="F20" s="65">
        <f>36+9*12</f>
        <v>144</v>
      </c>
      <c r="G20" s="65">
        <f t="shared" si="1"/>
        <v>156</v>
      </c>
      <c r="H20" s="65" t="s">
        <v>54</v>
      </c>
      <c r="I20" s="53">
        <v>0.69</v>
      </c>
      <c r="J20" s="53" t="s">
        <v>319</v>
      </c>
      <c r="K20" s="53" t="s">
        <v>324</v>
      </c>
      <c r="L20" s="54">
        <v>80</v>
      </c>
      <c r="M20" s="54" t="s">
        <v>206</v>
      </c>
      <c r="N20" s="54" t="s">
        <v>325</v>
      </c>
      <c r="O20" s="53" t="s">
        <v>326</v>
      </c>
      <c r="P20" s="55">
        <v>0.25</v>
      </c>
      <c r="Q20" s="55" t="s">
        <v>321</v>
      </c>
      <c r="R20" s="55" t="s">
        <v>324</v>
      </c>
      <c r="S20" s="56">
        <v>93</v>
      </c>
      <c r="T20" s="56" t="s">
        <v>206</v>
      </c>
      <c r="U20" s="56" t="s">
        <v>325</v>
      </c>
      <c r="V20" s="55" t="s">
        <v>322</v>
      </c>
    </row>
    <row r="21" spans="1:30" x14ac:dyDescent="0.2">
      <c r="A21" s="80">
        <v>124</v>
      </c>
      <c r="B21" s="112" t="str">
        <f>IF(AND(A21&lt;&gt;"",ISNUMBER(A21)),VLOOKUP(A21,Studies!A:BR,2,FALSE),"")</f>
        <v>Dockens 2006</v>
      </c>
      <c r="C21" s="112" t="str">
        <f>IF(AND(A21&lt;&gt;"",ISNUMBER(A21)),VLOOKUP(A21,Studies!A:BR,3,FALSE),"")</f>
        <v>https://www.ncbi.nlm.nih.gov/pubmed/17050795</v>
      </c>
      <c r="D21" s="112" t="str">
        <f>IF(AND(A21&lt;&gt;"",ISNUMBER(A21)),VLOOKUP(A21,Studies!A:BR,4,FALSE),"")</f>
        <v>Day 10</v>
      </c>
      <c r="E21" s="112" t="str">
        <f>IF(AND(A21&lt;&gt;"",ISNUMBER(A21)),VLOOKUP(A21,Studies!A:BR,5,FALSE),"")</f>
        <v>Buspirone</v>
      </c>
      <c r="F21" s="65">
        <f>36+19*12</f>
        <v>264</v>
      </c>
      <c r="G21" s="65">
        <f t="shared" si="1"/>
        <v>276</v>
      </c>
      <c r="H21" s="65" t="s">
        <v>54</v>
      </c>
      <c r="I21" s="53">
        <v>1</v>
      </c>
      <c r="J21" s="53" t="s">
        <v>319</v>
      </c>
      <c r="K21" s="53" t="s">
        <v>324</v>
      </c>
      <c r="L21" s="54">
        <v>73</v>
      </c>
      <c r="M21" s="54" t="s">
        <v>206</v>
      </c>
      <c r="N21" s="54" t="s">
        <v>325</v>
      </c>
      <c r="O21" s="53" t="s">
        <v>326</v>
      </c>
      <c r="P21" s="55">
        <v>0.44</v>
      </c>
      <c r="Q21" s="55" t="s">
        <v>321</v>
      </c>
      <c r="R21" s="55" t="s">
        <v>324</v>
      </c>
      <c r="S21" s="56">
        <v>83</v>
      </c>
      <c r="T21" s="56" t="s">
        <v>206</v>
      </c>
      <c r="U21" s="56" t="s">
        <v>325</v>
      </c>
      <c r="V21" s="55" t="s">
        <v>322</v>
      </c>
    </row>
    <row r="22" spans="1:30" x14ac:dyDescent="0.2">
      <c r="A22" s="80">
        <v>125</v>
      </c>
      <c r="B22" s="112" t="str">
        <f>IF(AND(A22&lt;&gt;"",ISNUMBER(A22)),VLOOKUP(A22,Studies!A:BR,2,FALSE),"")</f>
        <v>Dockens 2006</v>
      </c>
      <c r="C22" s="112" t="str">
        <f>IF(AND(A22&lt;&gt;"",ISNUMBER(A22)),VLOOKUP(A22,Studies!A:BR,3,FALSE),"")</f>
        <v>https://www.ncbi.nlm.nih.gov/pubmed/17050795</v>
      </c>
      <c r="D22" s="112" t="str">
        <f>IF(AND(A22&lt;&gt;"",ISNUMBER(A22)),VLOOKUP(A22,Studies!A:BR,4,FALSE),"")</f>
        <v>Day 15</v>
      </c>
      <c r="E22" s="112" t="str">
        <f>IF(AND(A22&lt;&gt;"",ISNUMBER(A22)),VLOOKUP(A22,Studies!A:BR,5,FALSE),"")</f>
        <v>Buspirone</v>
      </c>
      <c r="F22" s="65">
        <f>36+29*12</f>
        <v>384</v>
      </c>
      <c r="G22" s="65">
        <f t="shared" si="1"/>
        <v>396</v>
      </c>
      <c r="H22" s="65" t="s">
        <v>54</v>
      </c>
      <c r="I22" s="53">
        <v>2.2999999999999998</v>
      </c>
      <c r="J22" s="53" t="s">
        <v>319</v>
      </c>
      <c r="K22" s="53" t="s">
        <v>324</v>
      </c>
      <c r="L22" s="54">
        <v>73</v>
      </c>
      <c r="M22" s="54" t="s">
        <v>206</v>
      </c>
      <c r="N22" s="54" t="s">
        <v>325</v>
      </c>
      <c r="O22" s="53" t="s">
        <v>326</v>
      </c>
      <c r="P22" s="55">
        <v>1.1000000000000001</v>
      </c>
      <c r="Q22" s="55" t="s">
        <v>321</v>
      </c>
      <c r="R22" s="55" t="s">
        <v>324</v>
      </c>
      <c r="S22" s="56">
        <v>79</v>
      </c>
      <c r="T22" s="56" t="s">
        <v>206</v>
      </c>
      <c r="U22" s="56" t="s">
        <v>325</v>
      </c>
      <c r="V22" s="55" t="s">
        <v>322</v>
      </c>
    </row>
    <row r="23" spans="1:30" x14ac:dyDescent="0.2">
      <c r="A23" s="80">
        <v>126</v>
      </c>
      <c r="B23" s="112" t="str">
        <f>IF(AND(A23&lt;&gt;"",ISNUMBER(A23)),VLOOKUP(A23,Studies!A:BR,2,FALSE),"")</f>
        <v>Dockens 2006</v>
      </c>
      <c r="C23" s="112" t="str">
        <f>IF(AND(A23&lt;&gt;"",ISNUMBER(A23)),VLOOKUP(A23,Studies!A:BR,3,FALSE),"")</f>
        <v>https://www.ncbi.nlm.nih.gov/pubmed/17050795</v>
      </c>
      <c r="D23" s="112" t="str">
        <f>IF(AND(A23&lt;&gt;"",ISNUMBER(A23)),VLOOKUP(A23,Studies!A:BR,4,FALSE),"")</f>
        <v>Day 20</v>
      </c>
      <c r="E23" s="112" t="str">
        <f>IF(AND(A23&lt;&gt;"",ISNUMBER(A23)),VLOOKUP(A23,Studies!A:BR,5,FALSE),"")</f>
        <v>Buspirone</v>
      </c>
      <c r="F23" s="65">
        <f>36+39*12</f>
        <v>504</v>
      </c>
      <c r="G23" s="65">
        <f t="shared" si="1"/>
        <v>516</v>
      </c>
      <c r="H23" s="65" t="s">
        <v>54</v>
      </c>
      <c r="I23" s="53">
        <v>3.4</v>
      </c>
      <c r="J23" s="53" t="s">
        <v>319</v>
      </c>
      <c r="K23" s="53" t="s">
        <v>324</v>
      </c>
      <c r="L23" s="54">
        <v>64</v>
      </c>
      <c r="M23" s="54" t="s">
        <v>206</v>
      </c>
      <c r="N23" s="54" t="s">
        <v>325</v>
      </c>
      <c r="O23" s="53" t="s">
        <v>326</v>
      </c>
      <c r="P23" s="55">
        <v>1.3</v>
      </c>
      <c r="Q23" s="55" t="s">
        <v>321</v>
      </c>
      <c r="R23" s="55" t="s">
        <v>324</v>
      </c>
      <c r="S23" s="56">
        <v>63</v>
      </c>
      <c r="T23" s="56" t="s">
        <v>206</v>
      </c>
      <c r="U23" s="56" t="s">
        <v>325</v>
      </c>
      <c r="V23" s="55" t="s">
        <v>322</v>
      </c>
    </row>
    <row r="24" spans="1:30" x14ac:dyDescent="0.2">
      <c r="A24" s="80">
        <v>127</v>
      </c>
      <c r="B24" s="112" t="str">
        <f>IF(AND(A24&lt;&gt;"",ISNUMBER(A24)),VLOOKUP(A24,Studies!A:BR,2,FALSE),"")</f>
        <v>Dockens 2006</v>
      </c>
      <c r="C24" s="112" t="str">
        <f>IF(AND(A24&lt;&gt;"",ISNUMBER(A24)),VLOOKUP(A24,Studies!A:BR,3,FALSE),"")</f>
        <v>https://www.ncbi.nlm.nih.gov/pubmed/17050795</v>
      </c>
      <c r="D24" s="112" t="str">
        <f>IF(AND(A24&lt;&gt;"",ISNUMBER(A24)),VLOOKUP(A24,Studies!A:BR,4,FALSE),"")</f>
        <v>Day 25</v>
      </c>
      <c r="E24" s="112" t="str">
        <f>IF(AND(A24&lt;&gt;"",ISNUMBER(A24)),VLOOKUP(A24,Studies!A:BR,5,FALSE),"")</f>
        <v>Buspirone</v>
      </c>
      <c r="F24" s="65">
        <f>36+49*12</f>
        <v>624</v>
      </c>
      <c r="G24" s="65">
        <f t="shared" si="1"/>
        <v>636</v>
      </c>
      <c r="H24" s="65" t="s">
        <v>54</v>
      </c>
      <c r="I24" s="53">
        <v>4.7</v>
      </c>
      <c r="J24" s="53" t="s">
        <v>319</v>
      </c>
      <c r="K24" s="53" t="s">
        <v>324</v>
      </c>
      <c r="L24" s="54">
        <v>82</v>
      </c>
      <c r="M24" s="54" t="s">
        <v>206</v>
      </c>
      <c r="N24" s="54" t="s">
        <v>325</v>
      </c>
      <c r="O24" s="53" t="s">
        <v>326</v>
      </c>
      <c r="P24" s="55">
        <v>2</v>
      </c>
      <c r="Q24" s="55" t="s">
        <v>321</v>
      </c>
      <c r="R24" s="55" t="s">
        <v>324</v>
      </c>
      <c r="S24" s="56">
        <v>101</v>
      </c>
      <c r="T24" s="56" t="s">
        <v>206</v>
      </c>
      <c r="U24" s="56" t="s">
        <v>325</v>
      </c>
      <c r="V24" s="55" t="s">
        <v>322</v>
      </c>
    </row>
    <row r="25" spans="1:30" x14ac:dyDescent="0.2">
      <c r="A25" s="80">
        <v>134</v>
      </c>
      <c r="B25" s="112" t="str">
        <f>IF(AND(A25&lt;&gt;"",ISNUMBER(A25)),VLOOKUP(A25,Studies!A:BR,2,FALSE),"")</f>
        <v>Edwards 2006</v>
      </c>
      <c r="C25" s="112" t="str">
        <f>IF(AND(A25&lt;&gt;"",ISNUMBER(A25)),VLOOKUP(A25,Studies!A:BR,3,FALSE),"")</f>
        <v>https://www.ncbi.nlm.nih.gov/pubmed/16638734</v>
      </c>
      <c r="D25" s="112" t="str">
        <f>IF(AND(A25&lt;&gt;"",ISNUMBER(A25)),VLOOKUP(A25,Studies!A:BR,4,FALSE),"")</f>
        <v>Autistic children</v>
      </c>
      <c r="E25" s="112" t="str">
        <f>IF(AND(A25&lt;&gt;"",ISNUMBER(A25)),VLOOKUP(A25,Studies!A:BR,5,FALSE),"")</f>
        <v>Buspirone</v>
      </c>
      <c r="F25" s="65">
        <v>0</v>
      </c>
      <c r="G25" s="65" t="s">
        <v>318</v>
      </c>
      <c r="H25" s="65" t="s">
        <v>54</v>
      </c>
      <c r="P25" s="55">
        <v>1141.3</v>
      </c>
      <c r="Q25" s="55" t="s">
        <v>327</v>
      </c>
      <c r="R25" s="55" t="s">
        <v>50</v>
      </c>
      <c r="S25" s="56">
        <v>748</v>
      </c>
      <c r="T25" s="56" t="s">
        <v>327</v>
      </c>
      <c r="U25" s="56" t="s">
        <v>60</v>
      </c>
      <c r="V25" s="55" t="s">
        <v>322</v>
      </c>
      <c r="W25" s="61">
        <v>87.8</v>
      </c>
      <c r="X25" s="61" t="s">
        <v>328</v>
      </c>
      <c r="Y25" s="61" t="s">
        <v>50</v>
      </c>
      <c r="Z25" s="63">
        <v>44.8</v>
      </c>
      <c r="AA25" s="63" t="s">
        <v>328</v>
      </c>
      <c r="AB25" s="63" t="s">
        <v>60</v>
      </c>
      <c r="AC25" s="68" t="s">
        <v>329</v>
      </c>
    </row>
    <row r="26" spans="1:30" x14ac:dyDescent="0.2">
      <c r="A26" s="80">
        <v>168</v>
      </c>
      <c r="B26" s="112" t="str">
        <f>IF(AND(A26&lt;&gt;"",ISNUMBER(A26)),VLOOKUP(A26,Studies!A:BR,2,FALSE),"")</f>
        <v>Gammans 1986</v>
      </c>
      <c r="C26" s="112" t="str">
        <f>IF(AND(A26&lt;&gt;"",ISNUMBER(A26)),VLOOKUP(A26,Studies!A:BR,3,FALSE),"")</f>
        <v>https://www.ncbi.nlm.nih.gov/pubmed/16638734</v>
      </c>
      <c r="D26" s="112" t="str">
        <f>IF(AND(A26&lt;&gt;"",ISNUMBER(A26)),VLOOKUP(A26,Studies!A:BR,4,FALSE),"")</f>
        <v>Intravenous 1mg (n=8)</v>
      </c>
      <c r="E26" s="112" t="str">
        <f>IF(AND(A26&lt;&gt;"",ISNUMBER(A26)),VLOOKUP(A26,Studies!A:BR,5,FALSE),"")</f>
        <v>Buspirone</v>
      </c>
      <c r="F26" s="65">
        <v>0</v>
      </c>
      <c r="G26" s="65" t="s">
        <v>318</v>
      </c>
      <c r="H26" s="65" t="s">
        <v>54</v>
      </c>
      <c r="I26" s="53">
        <v>9.25</v>
      </c>
      <c r="J26" s="53" t="s">
        <v>319</v>
      </c>
      <c r="K26" s="53" t="s">
        <v>50</v>
      </c>
      <c r="L26" s="54">
        <v>5.42</v>
      </c>
      <c r="M26" s="54" t="s">
        <v>319</v>
      </c>
      <c r="N26" s="54" t="s">
        <v>330</v>
      </c>
      <c r="O26" s="53" t="s">
        <v>320</v>
      </c>
    </row>
    <row r="27" spans="1:30" x14ac:dyDescent="0.2">
      <c r="A27" s="80">
        <v>169</v>
      </c>
      <c r="B27" s="112" t="str">
        <f>IF(AND(A27&lt;&gt;"",ISNUMBER(A27)),VLOOKUP(A27,Studies!A:BR,2,FALSE),"")</f>
        <v>Gammans 1986</v>
      </c>
      <c r="C27" s="112" t="str">
        <f>IF(AND(A27&lt;&gt;"",ISNUMBER(A27)),VLOOKUP(A27,Studies!A:BR,3,FALSE),"")</f>
        <v>https://www.ncbi.nlm.nih.gov/pubmed/16638734</v>
      </c>
      <c r="D27" s="112" t="str">
        <f>IF(AND(A27&lt;&gt;"",ISNUMBER(A27)),VLOOKUP(A27,Studies!A:BR,4,FALSE),"")</f>
        <v>Oral 20 mg (n=8)</v>
      </c>
      <c r="E27" s="112" t="str">
        <f>IF(AND(A27&lt;&gt;"",ISNUMBER(A27)),VLOOKUP(A27,Studies!A:BR,5,FALSE),"")</f>
        <v>Buspirone</v>
      </c>
      <c r="F27" s="65">
        <v>0</v>
      </c>
      <c r="G27" s="65" t="s">
        <v>318</v>
      </c>
      <c r="H27" s="65" t="s">
        <v>54</v>
      </c>
      <c r="I27" s="53">
        <v>6.31</v>
      </c>
      <c r="J27" s="53" t="s">
        <v>319</v>
      </c>
      <c r="K27" s="53" t="s">
        <v>50</v>
      </c>
      <c r="L27" s="54">
        <v>6.31</v>
      </c>
      <c r="M27" s="54" t="s">
        <v>319</v>
      </c>
      <c r="N27" s="54" t="s">
        <v>330</v>
      </c>
      <c r="O27" s="53" t="s">
        <v>320</v>
      </c>
      <c r="P27" s="55">
        <v>2.4700000000000002</v>
      </c>
      <c r="Q27" s="55" t="s">
        <v>321</v>
      </c>
      <c r="R27" s="55" t="s">
        <v>50</v>
      </c>
      <c r="S27" s="56">
        <v>2.11</v>
      </c>
      <c r="T27" s="56" t="s">
        <v>321</v>
      </c>
      <c r="U27" s="56" t="s">
        <v>330</v>
      </c>
      <c r="V27" s="69" t="s">
        <v>322</v>
      </c>
    </row>
    <row r="28" spans="1:30" x14ac:dyDescent="0.2">
      <c r="A28" s="80">
        <v>165</v>
      </c>
      <c r="B28" s="112" t="str">
        <f>IF(AND(A28&lt;&gt;"",ISNUMBER(A28)),VLOOKUP(A28,Studies!A:BR,2,FALSE),"")</f>
        <v>Gammans 1985</v>
      </c>
      <c r="C28" s="112" t="str">
        <f>IF(AND(A28&lt;&gt;"",ISNUMBER(A28)),VLOOKUP(A28,Studies!A:BR,3,FALSE),"")</f>
        <v>https://www.ncbi.nlm.nih.gov/pubmed/2860931</v>
      </c>
      <c r="D28" s="112" t="str">
        <f>IF(AND(A28&lt;&gt;"",ISNUMBER(A28)),VLOOKUP(A28,Studies!A:BR,4,FALSE),"")</f>
        <v>10 mg</v>
      </c>
      <c r="E28" s="112" t="str">
        <f>IF(AND(A28&lt;&gt;"",ISNUMBER(A28)),VLOOKUP(A28,Studies!A:BR,5,FALSE),"")</f>
        <v>Buspirone</v>
      </c>
      <c r="F28" s="65">
        <v>0</v>
      </c>
      <c r="G28" s="65" t="s">
        <v>318</v>
      </c>
      <c r="H28" s="65" t="s">
        <v>54</v>
      </c>
      <c r="I28" s="53">
        <v>2.7</v>
      </c>
      <c r="J28" s="53" t="s">
        <v>319</v>
      </c>
      <c r="K28" s="53" t="s">
        <v>50</v>
      </c>
      <c r="L28" s="54">
        <v>1.4</v>
      </c>
      <c r="M28" s="54" t="s">
        <v>319</v>
      </c>
      <c r="N28" s="54" t="s">
        <v>60</v>
      </c>
      <c r="O28" s="53" t="s">
        <v>320</v>
      </c>
      <c r="P28" s="55">
        <v>0.88</v>
      </c>
      <c r="Q28" s="55" t="s">
        <v>321</v>
      </c>
      <c r="R28" s="55" t="s">
        <v>50</v>
      </c>
      <c r="S28" s="56">
        <v>0.4</v>
      </c>
      <c r="T28" s="56" t="s">
        <v>321</v>
      </c>
      <c r="U28" s="56" t="s">
        <v>330</v>
      </c>
      <c r="V28" s="55" t="s">
        <v>322</v>
      </c>
      <c r="AD28" s="77" t="s">
        <v>331</v>
      </c>
    </row>
    <row r="29" spans="1:30" x14ac:dyDescent="0.2">
      <c r="A29" s="80">
        <v>166</v>
      </c>
      <c r="B29" s="112" t="str">
        <f>IF(AND(A29&lt;&gt;"",ISNUMBER(A29)),VLOOKUP(A29,Studies!A:BR,2,FALSE),"")</f>
        <v>Gammans 1985</v>
      </c>
      <c r="C29" s="112" t="str">
        <f>IF(AND(A29&lt;&gt;"",ISNUMBER(A29)),VLOOKUP(A29,Studies!A:BR,3,FALSE),"")</f>
        <v>https://www.ncbi.nlm.nih.gov/pubmed/2860931</v>
      </c>
      <c r="D29" s="112" t="str">
        <f>IF(AND(A29&lt;&gt;"",ISNUMBER(A29)),VLOOKUP(A29,Studies!A:BR,4,FALSE),"")</f>
        <v>20 mg</v>
      </c>
      <c r="E29" s="112" t="str">
        <f>IF(AND(A29&lt;&gt;"",ISNUMBER(A29)),VLOOKUP(A29,Studies!A:BR,5,FALSE),"")</f>
        <v>Buspirone</v>
      </c>
      <c r="F29" s="65">
        <v>0</v>
      </c>
      <c r="G29" s="65" t="s">
        <v>318</v>
      </c>
      <c r="H29" s="65" t="s">
        <v>54</v>
      </c>
      <c r="I29" s="53">
        <v>4.6900000000000004</v>
      </c>
      <c r="J29" s="53" t="s">
        <v>319</v>
      </c>
      <c r="K29" s="53" t="s">
        <v>50</v>
      </c>
      <c r="L29" s="54">
        <v>2.4</v>
      </c>
      <c r="M29" s="54" t="s">
        <v>319</v>
      </c>
      <c r="N29" s="54" t="s">
        <v>60</v>
      </c>
      <c r="O29" s="53" t="s">
        <v>320</v>
      </c>
      <c r="P29" s="55">
        <v>1.66</v>
      </c>
      <c r="Q29" s="55" t="s">
        <v>321</v>
      </c>
      <c r="R29" s="55" t="s">
        <v>50</v>
      </c>
      <c r="S29" s="56">
        <v>1</v>
      </c>
      <c r="T29" s="56" t="s">
        <v>321</v>
      </c>
      <c r="U29" s="56" t="s">
        <v>330</v>
      </c>
      <c r="V29" s="55" t="s">
        <v>322</v>
      </c>
      <c r="AD29" s="77" t="s">
        <v>331</v>
      </c>
    </row>
    <row r="30" spans="1:30" x14ac:dyDescent="0.2">
      <c r="A30" s="80">
        <v>167</v>
      </c>
      <c r="B30" s="112" t="str">
        <f>IF(AND(A30&lt;&gt;"",ISNUMBER(A30)),VLOOKUP(A30,Studies!A:BR,2,FALSE),"")</f>
        <v>Gammans 1985</v>
      </c>
      <c r="C30" s="112" t="str">
        <f>IF(AND(A30&lt;&gt;"",ISNUMBER(A30)),VLOOKUP(A30,Studies!A:BR,3,FALSE),"")</f>
        <v>https://www.ncbi.nlm.nih.gov/pubmed/2860931</v>
      </c>
      <c r="D30" s="112" t="str">
        <f>IF(AND(A30&lt;&gt;"",ISNUMBER(A30)),VLOOKUP(A30,Studies!A:BR,4,FALSE),"")</f>
        <v>40 mg</v>
      </c>
      <c r="E30" s="112" t="str">
        <f>IF(AND(A30&lt;&gt;"",ISNUMBER(A30)),VLOOKUP(A30,Studies!A:BR,5,FALSE),"")</f>
        <v>Buspirone</v>
      </c>
      <c r="F30" s="65">
        <v>0</v>
      </c>
      <c r="G30" s="65" t="s">
        <v>318</v>
      </c>
      <c r="H30" s="65" t="s">
        <v>54</v>
      </c>
      <c r="I30" s="53">
        <v>9.43</v>
      </c>
      <c r="J30" s="53" t="s">
        <v>319</v>
      </c>
      <c r="K30" s="53" t="s">
        <v>50</v>
      </c>
      <c r="L30" s="54">
        <v>4.9000000000000004</v>
      </c>
      <c r="M30" s="54" t="s">
        <v>319</v>
      </c>
      <c r="N30" s="54" t="s">
        <v>60</v>
      </c>
      <c r="O30" s="53" t="s">
        <v>320</v>
      </c>
      <c r="P30" s="55">
        <v>3.22</v>
      </c>
      <c r="Q30" s="55" t="s">
        <v>321</v>
      </c>
      <c r="R30" s="55" t="s">
        <v>50</v>
      </c>
      <c r="S30" s="56">
        <v>2</v>
      </c>
      <c r="T30" s="56" t="s">
        <v>321</v>
      </c>
      <c r="U30" s="56" t="s">
        <v>330</v>
      </c>
      <c r="V30" s="55" t="s">
        <v>322</v>
      </c>
      <c r="AD30" s="77" t="s">
        <v>331</v>
      </c>
    </row>
    <row r="31" spans="1:30" x14ac:dyDescent="0.2">
      <c r="A31" s="80">
        <v>230</v>
      </c>
      <c r="B31" s="112" t="str">
        <f>IF(AND(A31&lt;&gt;"",ISNUMBER(A31)),VLOOKUP(A31,Studies!A:BR,2,FALSE),"")</f>
        <v>Hanley 2013</v>
      </c>
      <c r="C31" s="112" t="str">
        <f>IF(AND(A31&lt;&gt;"",ISNUMBER(A31)),VLOOKUP(A31,Studies!A:BR,3,FALSE),"")</f>
        <v>https://www.ncbi.nlm.nih.gov/pubmed/22943633</v>
      </c>
      <c r="D31" s="112" t="str">
        <f>IF(AND(A31&lt;&gt;"",ISNUMBER(A31)),VLOOKUP(A31,Studies!A:BR,4,FALSE),"")</f>
        <v>Control (Perpetrator Placebo)</v>
      </c>
      <c r="E31" s="112" t="str">
        <f>IF(AND(A31&lt;&gt;"",ISNUMBER(A31)),VLOOKUP(A31,Studies!A:BR,5,FALSE),"")</f>
        <v>Buspirone</v>
      </c>
      <c r="F31" s="65">
        <v>0</v>
      </c>
      <c r="G31" s="65" t="s">
        <v>318</v>
      </c>
      <c r="H31" s="65" t="s">
        <v>54</v>
      </c>
      <c r="I31" s="53">
        <v>3.11</v>
      </c>
      <c r="J31" s="53" t="s">
        <v>319</v>
      </c>
      <c r="K31" s="53" t="s">
        <v>50</v>
      </c>
      <c r="L31" s="54">
        <v>0.52</v>
      </c>
      <c r="M31" s="54" t="s">
        <v>319</v>
      </c>
      <c r="N31" s="54" t="s">
        <v>330</v>
      </c>
      <c r="O31" s="53" t="s">
        <v>332</v>
      </c>
      <c r="P31" s="55">
        <v>1.1399999999999999</v>
      </c>
      <c r="Q31" s="55" t="s">
        <v>321</v>
      </c>
      <c r="R31" s="55" t="s">
        <v>50</v>
      </c>
      <c r="S31" s="56">
        <v>0.24</v>
      </c>
      <c r="T31" s="56" t="s">
        <v>321</v>
      </c>
      <c r="U31" s="56" t="s">
        <v>330</v>
      </c>
      <c r="V31" s="55" t="s">
        <v>322</v>
      </c>
      <c r="W31" s="61">
        <v>78</v>
      </c>
      <c r="X31" s="61" t="s">
        <v>333</v>
      </c>
      <c r="Y31" s="61" t="s">
        <v>50</v>
      </c>
      <c r="Z31" s="63">
        <v>20</v>
      </c>
      <c r="AA31" s="63" t="s">
        <v>333</v>
      </c>
      <c r="AB31" s="63" t="s">
        <v>330</v>
      </c>
      <c r="AC31" s="68" t="s">
        <v>329</v>
      </c>
    </row>
    <row r="32" spans="1:30" x14ac:dyDescent="0.2">
      <c r="A32" s="80">
        <v>231</v>
      </c>
      <c r="B32" s="112" t="str">
        <f>IF(AND(A32&lt;&gt;"",ISNUMBER(A32)),VLOOKUP(A32,Studies!A:BR,2,FALSE),"")</f>
        <v>Hanley 2013</v>
      </c>
      <c r="C32" s="112" t="str">
        <f>IF(AND(A32&lt;&gt;"",ISNUMBER(A32)),VLOOKUP(A32,Studies!A:BR,3,FALSE),"")</f>
        <v>https://www.ncbi.nlm.nih.gov/pubmed/22943633</v>
      </c>
      <c r="D32" s="112" t="str">
        <f>IF(AND(A32&lt;&gt;"",ISNUMBER(A32)),VLOOKUP(A32,Studies!A:BR,4,FALSE),"")</f>
        <v>with Perpetrator (GFJ)</v>
      </c>
      <c r="E32" s="112" t="str">
        <f>IF(AND(A32&lt;&gt;"",ISNUMBER(A32)),VLOOKUP(A32,Studies!A:BR,5,FALSE),"")</f>
        <v>Buspirone</v>
      </c>
      <c r="F32" s="65">
        <v>15</v>
      </c>
      <c r="G32" s="65" t="s">
        <v>318</v>
      </c>
      <c r="H32" s="65" t="s">
        <v>54</v>
      </c>
      <c r="I32" s="53">
        <v>6.15</v>
      </c>
      <c r="J32" s="53" t="s">
        <v>319</v>
      </c>
      <c r="K32" s="53" t="s">
        <v>50</v>
      </c>
      <c r="L32" s="54">
        <v>0.92</v>
      </c>
      <c r="M32" s="54" t="s">
        <v>319</v>
      </c>
      <c r="N32" s="54" t="s">
        <v>330</v>
      </c>
      <c r="O32" s="53" t="s">
        <v>332</v>
      </c>
      <c r="P32" s="55">
        <v>1.53</v>
      </c>
      <c r="Q32" s="55" t="s">
        <v>321</v>
      </c>
      <c r="R32" s="55" t="s">
        <v>50</v>
      </c>
      <c r="S32" s="56">
        <v>0.2</v>
      </c>
      <c r="T32" s="56" t="s">
        <v>321</v>
      </c>
      <c r="U32" s="56" t="s">
        <v>330</v>
      </c>
      <c r="V32" s="55" t="s">
        <v>322</v>
      </c>
      <c r="W32" s="61">
        <v>33</v>
      </c>
      <c r="X32" s="61" t="s">
        <v>333</v>
      </c>
      <c r="Y32" s="61" t="s">
        <v>50</v>
      </c>
      <c r="Z32" s="63">
        <v>7</v>
      </c>
      <c r="AA32" s="63" t="s">
        <v>333</v>
      </c>
      <c r="AB32" s="63" t="s">
        <v>330</v>
      </c>
      <c r="AC32" s="68" t="s">
        <v>329</v>
      </c>
    </row>
    <row r="33" spans="1:29" x14ac:dyDescent="0.2">
      <c r="A33" s="80">
        <v>317</v>
      </c>
      <c r="B33" s="112" t="str">
        <f>IF(AND(A33&lt;&gt;"",ISNUMBER(A33)),VLOOKUP(A33,Studies!A:BR,2,FALSE),"")</f>
        <v>Kivistö 1997</v>
      </c>
      <c r="C33" s="112" t="str">
        <f>IF(AND(A33&lt;&gt;"",ISNUMBER(A33)),VLOOKUP(A33,Studies!A:BR,3,FALSE),"")</f>
        <v>https://www.ncbi.nlm.nih.gov/pubmed/9333111</v>
      </c>
      <c r="D33" s="112" t="str">
        <f>IF(AND(A33&lt;&gt;"",ISNUMBER(A33)),VLOOKUP(A33,Studies!A:BR,4,FALSE),"")</f>
        <v>Control (Perpetrator Placebo)</v>
      </c>
      <c r="E33" s="112" t="str">
        <f>IF(AND(A33&lt;&gt;"",ISNUMBER(A33)),VLOOKUP(A33,Studies!A:BR,5,FALSE),"")</f>
        <v>Buspirone</v>
      </c>
      <c r="F33" s="65">
        <v>0</v>
      </c>
      <c r="G33" s="65" t="s">
        <v>318</v>
      </c>
      <c r="H33" s="65" t="s">
        <v>54</v>
      </c>
      <c r="I33" s="53">
        <v>3.3</v>
      </c>
      <c r="J33" s="53" t="s">
        <v>319</v>
      </c>
      <c r="K33" s="53" t="s">
        <v>50</v>
      </c>
      <c r="L33" s="54">
        <v>3.9</v>
      </c>
      <c r="M33" s="54" t="s">
        <v>319</v>
      </c>
      <c r="N33" s="54" t="s">
        <v>60</v>
      </c>
      <c r="O33" s="53" t="s">
        <v>320</v>
      </c>
      <c r="P33" s="55">
        <v>1</v>
      </c>
      <c r="Q33" s="55" t="s">
        <v>321</v>
      </c>
      <c r="R33" s="55" t="s">
        <v>50</v>
      </c>
      <c r="S33" s="56">
        <v>0.99</v>
      </c>
      <c r="T33" s="56" t="s">
        <v>321</v>
      </c>
      <c r="U33" s="56" t="s">
        <v>60</v>
      </c>
      <c r="V33" s="55" t="s">
        <v>322</v>
      </c>
    </row>
    <row r="34" spans="1:29" x14ac:dyDescent="0.2">
      <c r="A34" s="80">
        <v>318</v>
      </c>
      <c r="B34" s="112" t="str">
        <f>IF(AND(A34&lt;&gt;"",ISNUMBER(A34)),VLOOKUP(A34,Studies!A:BR,2,FALSE),"")</f>
        <v>Kivistö 1997</v>
      </c>
      <c r="C34" s="112" t="str">
        <f>IF(AND(A34&lt;&gt;"",ISNUMBER(A34)),VLOOKUP(A34,Studies!A:BR,3,FALSE),"")</f>
        <v>https://www.ncbi.nlm.nih.gov/pubmed/9333111</v>
      </c>
      <c r="D34" s="112" t="str">
        <f>IF(AND(A34&lt;&gt;"",ISNUMBER(A34)),VLOOKUP(A34,Studies!A:BR,4,FALSE),"")</f>
        <v>with Perpetrator (Erythromycin)</v>
      </c>
      <c r="E34" s="112" t="str">
        <f>IF(AND(A34&lt;&gt;"",ISNUMBER(A34)),VLOOKUP(A34,Studies!A:BR,5,FALSE),"")</f>
        <v>Buspirone</v>
      </c>
      <c r="F34" s="65">
        <v>79</v>
      </c>
      <c r="G34" s="65" t="s">
        <v>318</v>
      </c>
      <c r="H34" s="65" t="s">
        <v>54</v>
      </c>
      <c r="I34" s="53">
        <v>19.5</v>
      </c>
      <c r="J34" s="53" t="s">
        <v>319</v>
      </c>
      <c r="K34" s="53" t="s">
        <v>50</v>
      </c>
      <c r="L34" s="54">
        <v>13.6</v>
      </c>
      <c r="M34" s="54" t="s">
        <v>319</v>
      </c>
      <c r="N34" s="54" t="s">
        <v>60</v>
      </c>
      <c r="O34" s="53" t="s">
        <v>320</v>
      </c>
      <c r="P34" s="55">
        <v>5</v>
      </c>
      <c r="Q34" s="55" t="s">
        <v>321</v>
      </c>
      <c r="R34" s="55" t="s">
        <v>50</v>
      </c>
      <c r="S34" s="56">
        <v>2.2999999999999998</v>
      </c>
      <c r="T34" s="56" t="s">
        <v>321</v>
      </c>
      <c r="U34" s="56" t="s">
        <v>60</v>
      </c>
      <c r="V34" s="55" t="s">
        <v>322</v>
      </c>
    </row>
    <row r="35" spans="1:29" x14ac:dyDescent="0.2">
      <c r="A35" s="80">
        <v>320</v>
      </c>
      <c r="B35" s="112" t="str">
        <f>IF(AND(A35&lt;&gt;"",ISNUMBER(A35)),VLOOKUP(A35,Studies!A:BR,2,FALSE),"")</f>
        <v>Kivistö 1997</v>
      </c>
      <c r="C35" s="112" t="str">
        <f>IF(AND(A35&lt;&gt;"",ISNUMBER(A35)),VLOOKUP(A35,Studies!A:BR,3,FALSE),"")</f>
        <v>https://www.ncbi.nlm.nih.gov/pubmed/9333111</v>
      </c>
      <c r="D35" s="112" t="str">
        <f>IF(AND(A35&lt;&gt;"",ISNUMBER(A35)),VLOOKUP(A35,Studies!A:BR,4,FALSE),"")</f>
        <v>with Perpetrator (Itraconazole)</v>
      </c>
      <c r="E35" s="112" t="str">
        <f>IF(AND(A35&lt;&gt;"",ISNUMBER(A35)),VLOOKUP(A35,Studies!A:BR,5,FALSE),"")</f>
        <v>Buspirone</v>
      </c>
      <c r="F35" s="65">
        <v>79</v>
      </c>
      <c r="G35" s="65" t="s">
        <v>318</v>
      </c>
      <c r="H35" s="65" t="s">
        <v>54</v>
      </c>
      <c r="I35" s="53">
        <v>63.2</v>
      </c>
      <c r="J35" s="53" t="s">
        <v>319</v>
      </c>
      <c r="K35" s="53" t="s">
        <v>50</v>
      </c>
      <c r="L35" s="54">
        <v>29.5</v>
      </c>
      <c r="M35" s="54" t="s">
        <v>319</v>
      </c>
      <c r="N35" s="54" t="s">
        <v>60</v>
      </c>
      <c r="O35" s="53" t="s">
        <v>320</v>
      </c>
      <c r="P35" s="55">
        <v>13.4</v>
      </c>
      <c r="Q35" s="55" t="s">
        <v>321</v>
      </c>
      <c r="R35" s="55" t="s">
        <v>50</v>
      </c>
      <c r="S35" s="56">
        <v>3.9</v>
      </c>
      <c r="T35" s="56" t="s">
        <v>321</v>
      </c>
      <c r="U35" s="56" t="s">
        <v>60</v>
      </c>
      <c r="V35" s="55" t="s">
        <v>322</v>
      </c>
    </row>
    <row r="36" spans="1:29" x14ac:dyDescent="0.2">
      <c r="A36" s="80">
        <v>326</v>
      </c>
      <c r="B36" s="112" t="str">
        <f>IF(AND(A36&lt;&gt;"",ISNUMBER(A36)),VLOOKUP(A36,Studies!A:BR,2,FALSE),"")</f>
        <v>Lamberg 1998a</v>
      </c>
      <c r="C36" s="112" t="str">
        <f>IF(AND(A36&lt;&gt;"",ISNUMBER(A36)),VLOOKUP(A36,Studies!A:BR,3,FALSE),"")</f>
        <v>https://www.ncbi.nlm.nih.gov/pubmed/9923581</v>
      </c>
      <c r="D36" s="112" t="str">
        <f>IF(AND(A36&lt;&gt;"",ISNUMBER(A36)),VLOOKUP(A36,Studies!A:BR,4,FALSE),"")</f>
        <v>Control (Perpetrator Placebo)</v>
      </c>
      <c r="E36" s="112" t="str">
        <f>IF(AND(A36&lt;&gt;"",ISNUMBER(A36)),VLOOKUP(A36,Studies!A:BR,5,FALSE),"")</f>
        <v>Buspirone</v>
      </c>
      <c r="F36" s="65">
        <v>0</v>
      </c>
      <c r="G36" s="65" t="s">
        <v>318</v>
      </c>
      <c r="H36" s="65" t="s">
        <v>54</v>
      </c>
      <c r="I36" s="53">
        <v>4.8099999999999996</v>
      </c>
      <c r="J36" s="53" t="s">
        <v>319</v>
      </c>
      <c r="K36" s="53" t="s">
        <v>50</v>
      </c>
      <c r="L36" s="54">
        <v>2.75</v>
      </c>
      <c r="M36" s="54" t="s">
        <v>319</v>
      </c>
      <c r="N36" s="54" t="s">
        <v>60</v>
      </c>
      <c r="O36" s="53" t="s">
        <v>320</v>
      </c>
      <c r="P36" s="55">
        <v>1.87</v>
      </c>
      <c r="Q36" s="55" t="s">
        <v>321</v>
      </c>
      <c r="R36" s="55" t="s">
        <v>50</v>
      </c>
      <c r="S36" s="56">
        <v>1.17</v>
      </c>
      <c r="T36" s="56" t="s">
        <v>321</v>
      </c>
      <c r="U36" s="56" t="s">
        <v>60</v>
      </c>
      <c r="V36" s="55" t="s">
        <v>322</v>
      </c>
    </row>
    <row r="37" spans="1:29" x14ac:dyDescent="0.2">
      <c r="A37" s="80">
        <v>327</v>
      </c>
      <c r="B37" s="112" t="str">
        <f>IF(AND(A37&lt;&gt;"",ISNUMBER(A37)),VLOOKUP(A37,Studies!A:BR,2,FALSE),"")</f>
        <v>Lamberg 1998a</v>
      </c>
      <c r="C37" s="112" t="str">
        <f>IF(AND(A37&lt;&gt;"",ISNUMBER(A37)),VLOOKUP(A37,Studies!A:BR,3,FALSE),"")</f>
        <v>https://www.ncbi.nlm.nih.gov/pubmed/9923581</v>
      </c>
      <c r="D37" s="112" t="str">
        <f>IF(AND(A37&lt;&gt;"",ISNUMBER(A37)),VLOOKUP(A37,Studies!A:BR,4,FALSE),"")</f>
        <v>with Perpetrator (Fluvoxamine)</v>
      </c>
      <c r="E37" s="112" t="str">
        <f>IF(AND(A37&lt;&gt;"",ISNUMBER(A37)),VLOOKUP(A37,Studies!A:BR,5,FALSE),"")</f>
        <v>Buspirone</v>
      </c>
      <c r="F37" s="65">
        <v>114</v>
      </c>
      <c r="G37" s="65" t="s">
        <v>318</v>
      </c>
      <c r="H37" s="65" t="s">
        <v>54</v>
      </c>
      <c r="I37" s="53">
        <v>11.3</v>
      </c>
      <c r="J37" s="53" t="s">
        <v>319</v>
      </c>
      <c r="K37" s="53" t="s">
        <v>50</v>
      </c>
      <c r="L37" s="54">
        <v>8.5399999999999991</v>
      </c>
      <c r="M37" s="54" t="s">
        <v>319</v>
      </c>
      <c r="N37" s="54" t="s">
        <v>60</v>
      </c>
      <c r="O37" s="53" t="s">
        <v>320</v>
      </c>
      <c r="P37" s="55">
        <v>3.76</v>
      </c>
      <c r="Q37" s="55" t="s">
        <v>321</v>
      </c>
      <c r="R37" s="55" t="s">
        <v>50</v>
      </c>
      <c r="S37" s="56">
        <v>2.5099999999999998</v>
      </c>
      <c r="T37" s="56" t="s">
        <v>321</v>
      </c>
      <c r="U37" s="56" t="s">
        <v>60</v>
      </c>
      <c r="V37" s="55" t="s">
        <v>322</v>
      </c>
    </row>
    <row r="38" spans="1:29" x14ac:dyDescent="0.2">
      <c r="A38" s="80">
        <v>328</v>
      </c>
      <c r="B38" s="112" t="str">
        <f>IF(AND(A38&lt;&gt;"",ISNUMBER(A38)),VLOOKUP(A38,Studies!A:BR,2,FALSE),"")</f>
        <v>Lamberg 1998b</v>
      </c>
      <c r="C38" s="112" t="str">
        <f>IF(AND(A38&lt;&gt;"",ISNUMBER(A38)),VLOOKUP(A38,Studies!A:BR,3,FALSE),"")</f>
        <v>https://www.ncbi.nlm.nih.gov/pubmed/9578186</v>
      </c>
      <c r="D38" s="112" t="str">
        <f>IF(AND(A38&lt;&gt;"",ISNUMBER(A38)),VLOOKUP(A38,Studies!A:BR,4,FALSE),"")</f>
        <v>Control (Perpetrator Placebo)</v>
      </c>
      <c r="E38" s="112" t="str">
        <f>IF(AND(A38&lt;&gt;"",ISNUMBER(A38)),VLOOKUP(A38,Studies!A:BR,5,FALSE),"")</f>
        <v>Buspirone</v>
      </c>
      <c r="F38" s="65">
        <v>0</v>
      </c>
      <c r="G38" s="65" t="s">
        <v>318</v>
      </c>
      <c r="H38" s="65" t="s">
        <v>54</v>
      </c>
      <c r="I38" s="53">
        <v>22</v>
      </c>
      <c r="J38" s="53" t="s">
        <v>319</v>
      </c>
      <c r="K38" s="53" t="s">
        <v>50</v>
      </c>
      <c r="L38" s="54">
        <v>15.1</v>
      </c>
      <c r="M38" s="54" t="s">
        <v>319</v>
      </c>
      <c r="N38" s="54" t="s">
        <v>60</v>
      </c>
      <c r="O38" s="53" t="s">
        <v>320</v>
      </c>
      <c r="P38" s="55">
        <v>6.6</v>
      </c>
      <c r="Q38" s="55" t="s">
        <v>321</v>
      </c>
      <c r="R38" s="55" t="s">
        <v>50</v>
      </c>
      <c r="S38" s="56">
        <v>3.7</v>
      </c>
      <c r="T38" s="56" t="s">
        <v>321</v>
      </c>
      <c r="U38" s="56" t="s">
        <v>60</v>
      </c>
      <c r="V38" s="55" t="s">
        <v>322</v>
      </c>
    </row>
    <row r="39" spans="1:29" x14ac:dyDescent="0.2">
      <c r="A39" s="80">
        <v>329</v>
      </c>
      <c r="B39" s="112" t="str">
        <f>IF(AND(A39&lt;&gt;"",ISNUMBER(A39)),VLOOKUP(A39,Studies!A:BR,2,FALSE),"")</f>
        <v>Lamberg 1998b</v>
      </c>
      <c r="C39" s="112" t="str">
        <f>IF(AND(A39&lt;&gt;"",ISNUMBER(A39)),VLOOKUP(A39,Studies!A:BR,3,FALSE),"")</f>
        <v>https://www.ncbi.nlm.nih.gov/pubmed/9578186</v>
      </c>
      <c r="D39" s="112" t="str">
        <f>IF(AND(A39&lt;&gt;"",ISNUMBER(A39)),VLOOKUP(A39,Studies!A:BR,4,FALSE),"")</f>
        <v>with Perpetrator (Rifampicin)</v>
      </c>
      <c r="E39" s="112" t="str">
        <f>IF(AND(A39&lt;&gt;"",ISNUMBER(A39)),VLOOKUP(A39,Studies!A:BR,5,FALSE),"")</f>
        <v>Buspirone</v>
      </c>
      <c r="F39" s="65">
        <v>113</v>
      </c>
      <c r="G39" s="65" t="s">
        <v>318</v>
      </c>
      <c r="H39" s="65" t="s">
        <v>54</v>
      </c>
      <c r="I39" s="53">
        <v>1.64</v>
      </c>
      <c r="J39" s="53" t="s">
        <v>319</v>
      </c>
      <c r="K39" s="53" t="s">
        <v>50</v>
      </c>
      <c r="L39" s="54">
        <v>1.64</v>
      </c>
      <c r="M39" s="54" t="s">
        <v>319</v>
      </c>
      <c r="N39" s="54" t="s">
        <v>60</v>
      </c>
      <c r="O39" s="53" t="s">
        <v>320</v>
      </c>
      <c r="P39" s="55">
        <v>0.84</v>
      </c>
      <c r="Q39" s="55" t="s">
        <v>321</v>
      </c>
      <c r="R39" s="55" t="s">
        <v>50</v>
      </c>
      <c r="S39" s="56">
        <v>0.23</v>
      </c>
      <c r="T39" s="56" t="s">
        <v>321</v>
      </c>
      <c r="U39" s="56" t="s">
        <v>60</v>
      </c>
      <c r="V39" s="55" t="s">
        <v>322</v>
      </c>
    </row>
    <row r="40" spans="1:29" x14ac:dyDescent="0.2">
      <c r="A40" s="80">
        <v>330</v>
      </c>
      <c r="B40" s="112" t="str">
        <f>IF(AND(A40&lt;&gt;"",ISNUMBER(A40)),VLOOKUP(A40,Studies!A:BR,2,FALSE),"")</f>
        <v>Lamberg 1998c</v>
      </c>
      <c r="C40" s="112" t="str">
        <f>IF(AND(A40&lt;&gt;"",ISNUMBER(A40)),VLOOKUP(A40,Studies!A:BR,3,FALSE),"")</f>
        <v>https://www.ncbi.nlm.nih.gov/pubmed/9663178</v>
      </c>
      <c r="D40" s="112" t="str">
        <f>IF(AND(A40&lt;&gt;"",ISNUMBER(A40)),VLOOKUP(A40,Studies!A:BR,4,FALSE),"")</f>
        <v>Control (Perpetrator Placebo)</v>
      </c>
      <c r="E40" s="112" t="str">
        <f>IF(AND(A40&lt;&gt;"",ISNUMBER(A40)),VLOOKUP(A40,Studies!A:BR,5,FALSE),"")</f>
        <v>Buspirone</v>
      </c>
      <c r="F40" s="65">
        <v>0</v>
      </c>
      <c r="G40" s="65" t="s">
        <v>318</v>
      </c>
      <c r="H40" s="65" t="s">
        <v>54</v>
      </c>
      <c r="I40" s="53">
        <v>6.9</v>
      </c>
      <c r="J40" s="53" t="s">
        <v>319</v>
      </c>
      <c r="K40" s="53" t="s">
        <v>50</v>
      </c>
      <c r="L40" s="54">
        <v>2.5</v>
      </c>
      <c r="M40" s="54" t="s">
        <v>319</v>
      </c>
      <c r="N40" s="54" t="s">
        <v>60</v>
      </c>
      <c r="O40" s="53" t="s">
        <v>320</v>
      </c>
      <c r="P40" s="55">
        <v>2.6</v>
      </c>
      <c r="Q40" s="55" t="s">
        <v>321</v>
      </c>
      <c r="R40" s="55" t="s">
        <v>50</v>
      </c>
      <c r="S40" s="56">
        <v>1</v>
      </c>
      <c r="T40" s="56" t="s">
        <v>321</v>
      </c>
      <c r="U40" s="56" t="s">
        <v>60</v>
      </c>
      <c r="V40" s="55" t="s">
        <v>322</v>
      </c>
    </row>
    <row r="41" spans="1:29" x14ac:dyDescent="0.2">
      <c r="A41" s="80">
        <v>331</v>
      </c>
      <c r="B41" s="112" t="str">
        <f>IF(AND(A41&lt;&gt;"",ISNUMBER(A41)),VLOOKUP(A41,Studies!A:BR,2,FALSE),"")</f>
        <v>Lamberg 1998c</v>
      </c>
      <c r="C41" s="112" t="str">
        <f>IF(AND(A41&lt;&gt;"",ISNUMBER(A41)),VLOOKUP(A41,Studies!A:BR,3,FALSE),"")</f>
        <v>https://www.ncbi.nlm.nih.gov/pubmed/9663178</v>
      </c>
      <c r="D41" s="112" t="str">
        <f>IF(AND(A41&lt;&gt;"",ISNUMBER(A41)),VLOOKUP(A41,Studies!A:BR,4,FALSE),"")</f>
        <v>with Perpetrator (Verapamil)</v>
      </c>
      <c r="E41" s="112" t="str">
        <f>IF(AND(A41&lt;&gt;"",ISNUMBER(A41)),VLOOKUP(A41,Studies!A:BR,5,FALSE),"")</f>
        <v>Buspirone</v>
      </c>
      <c r="F41" s="65">
        <v>30</v>
      </c>
      <c r="G41" s="65" t="s">
        <v>318</v>
      </c>
      <c r="H41" s="65" t="s">
        <v>54</v>
      </c>
      <c r="I41" s="53">
        <v>24.3</v>
      </c>
      <c r="J41" s="53" t="s">
        <v>319</v>
      </c>
      <c r="K41" s="53" t="s">
        <v>50</v>
      </c>
      <c r="L41" s="54">
        <v>19.2</v>
      </c>
      <c r="M41" s="54" t="s">
        <v>319</v>
      </c>
      <c r="N41" s="54" t="s">
        <v>60</v>
      </c>
      <c r="O41" s="53" t="s">
        <v>320</v>
      </c>
      <c r="P41" s="55">
        <v>8.8000000000000007</v>
      </c>
      <c r="Q41" s="55" t="s">
        <v>321</v>
      </c>
      <c r="R41" s="55" t="s">
        <v>50</v>
      </c>
      <c r="S41" s="56">
        <v>7.9</v>
      </c>
      <c r="T41" s="56" t="s">
        <v>321</v>
      </c>
      <c r="U41" s="56" t="s">
        <v>60</v>
      </c>
      <c r="V41" s="55" t="s">
        <v>322</v>
      </c>
    </row>
    <row r="42" spans="1:29" x14ac:dyDescent="0.2">
      <c r="A42" s="80">
        <v>333</v>
      </c>
      <c r="B42" s="112" t="str">
        <f>IF(AND(A42&lt;&gt;"",ISNUMBER(A42)),VLOOKUP(A42,Studies!A:BR,2,FALSE),"")</f>
        <v>Lamberg 1998c</v>
      </c>
      <c r="C42" s="112" t="str">
        <f>IF(AND(A42&lt;&gt;"",ISNUMBER(A42)),VLOOKUP(A42,Studies!A:BR,3,FALSE),"")</f>
        <v>https://www.ncbi.nlm.nih.gov/pubmed/9663178</v>
      </c>
      <c r="D42" s="112" t="str">
        <f>IF(AND(A42&lt;&gt;"",ISNUMBER(A42)),VLOOKUP(A42,Studies!A:BR,4,FALSE),"")</f>
        <v>with Perpetrator (Diltiazem)</v>
      </c>
      <c r="E42" s="112" t="str">
        <f>IF(AND(A42&lt;&gt;"",ISNUMBER(A42)),VLOOKUP(A42,Studies!A:BR,5,FALSE),"")</f>
        <v>Buspirone</v>
      </c>
      <c r="F42" s="65">
        <v>30</v>
      </c>
      <c r="G42" s="65" t="s">
        <v>318</v>
      </c>
      <c r="H42" s="65" t="s">
        <v>54</v>
      </c>
      <c r="I42" s="53">
        <v>36.799999999999997</v>
      </c>
      <c r="J42" s="53" t="s">
        <v>319</v>
      </c>
      <c r="K42" s="53" t="s">
        <v>50</v>
      </c>
      <c r="L42" s="54">
        <v>15.2</v>
      </c>
      <c r="M42" s="54" t="s">
        <v>319</v>
      </c>
      <c r="N42" s="54" t="s">
        <v>60</v>
      </c>
      <c r="O42" s="53" t="s">
        <v>320</v>
      </c>
      <c r="P42" s="55">
        <v>10.3</v>
      </c>
      <c r="Q42" s="55" t="s">
        <v>321</v>
      </c>
      <c r="R42" s="55" t="s">
        <v>50</v>
      </c>
      <c r="S42" s="56">
        <v>3.5</v>
      </c>
      <c r="T42" s="56" t="s">
        <v>321</v>
      </c>
      <c r="U42" s="56" t="s">
        <v>60</v>
      </c>
      <c r="V42" s="55" t="s">
        <v>322</v>
      </c>
    </row>
    <row r="43" spans="1:29" x14ac:dyDescent="0.2">
      <c r="A43" s="80">
        <v>335</v>
      </c>
      <c r="B43" s="112" t="str">
        <f>IF(AND(A43&lt;&gt;"",ISNUMBER(A43)),VLOOKUP(A43,Studies!A:BR,2,FALSE),"")</f>
        <v>Lamberg 1999</v>
      </c>
      <c r="C43" s="112" t="str">
        <f>IF(AND(A43&lt;&gt;"",ISNUMBER(A43)),VLOOKUP(A43,Studies!A:BR,3,FALSE),"")</f>
        <v>https://www.ncbi.nlm.nih.gov/pubmed/10227067</v>
      </c>
      <c r="D43" s="112" t="str">
        <f>IF(AND(A43&lt;&gt;"",ISNUMBER(A43)),VLOOKUP(A43,Studies!A:BR,4,FALSE),"")</f>
        <v>Control (Perpetrator Placebo)</v>
      </c>
      <c r="E43" s="112" t="str">
        <f>IF(AND(A43&lt;&gt;"",ISNUMBER(A43)),VLOOKUP(A43,Studies!A:BR,5,FALSE),"")</f>
        <v>Buspirone</v>
      </c>
      <c r="F43" s="65">
        <v>0</v>
      </c>
      <c r="G43" s="65" t="s">
        <v>318</v>
      </c>
      <c r="H43" s="65" t="s">
        <v>54</v>
      </c>
      <c r="I43" s="53">
        <v>6.7</v>
      </c>
      <c r="J43" s="53" t="s">
        <v>319</v>
      </c>
      <c r="K43" s="53" t="s">
        <v>50</v>
      </c>
      <c r="L43" s="54">
        <v>3.2</v>
      </c>
      <c r="M43" s="54" t="s">
        <v>319</v>
      </c>
      <c r="N43" s="54" t="s">
        <v>60</v>
      </c>
      <c r="O43" s="53" t="s">
        <v>320</v>
      </c>
      <c r="P43" s="55">
        <v>2.4</v>
      </c>
      <c r="Q43" s="55" t="s">
        <v>321</v>
      </c>
      <c r="R43" s="55" t="s">
        <v>50</v>
      </c>
      <c r="S43" s="56">
        <v>1.1000000000000001</v>
      </c>
      <c r="T43" s="56" t="s">
        <v>321</v>
      </c>
      <c r="U43" s="56" t="s">
        <v>60</v>
      </c>
      <c r="V43" s="55" t="s">
        <v>322</v>
      </c>
    </row>
    <row r="44" spans="1:29" x14ac:dyDescent="0.2">
      <c r="A44" s="80">
        <v>339</v>
      </c>
      <c r="B44" s="112" t="str">
        <f>IF(AND(A44&lt;&gt;"",ISNUMBER(A44)),VLOOKUP(A44,Studies!A:BR,2,FALSE),"")</f>
        <v>Lilja 1998</v>
      </c>
      <c r="C44" s="112" t="str">
        <f>IF(AND(A44&lt;&gt;"",ISNUMBER(A44)),VLOOKUP(A44,Studies!A:BR,3,FALSE),"")</f>
        <v>https://www.ncbi.nlm.nih.gov/pubmed/9871430</v>
      </c>
      <c r="D44" s="112" t="str">
        <f>IF(AND(A44&lt;&gt;"",ISNUMBER(A44)),VLOOKUP(A44,Studies!A:BR,4,FALSE),"")</f>
        <v>Control (Perpetrator Placebo)</v>
      </c>
      <c r="E44" s="112" t="str">
        <f>IF(AND(A44&lt;&gt;"",ISNUMBER(A44)),VLOOKUP(A44,Studies!A:BR,5,FALSE),"")</f>
        <v>Buspirone</v>
      </c>
      <c r="F44" s="65">
        <v>0</v>
      </c>
      <c r="G44" s="65" t="s">
        <v>318</v>
      </c>
      <c r="H44" s="65" t="s">
        <v>54</v>
      </c>
      <c r="I44" s="53">
        <v>4.32</v>
      </c>
      <c r="J44" s="53" t="s">
        <v>319</v>
      </c>
      <c r="K44" s="53" t="s">
        <v>50</v>
      </c>
      <c r="L44" s="54">
        <v>1.4</v>
      </c>
      <c r="M44" s="54" t="s">
        <v>319</v>
      </c>
      <c r="N44" s="54" t="s">
        <v>330</v>
      </c>
      <c r="O44" s="53" t="s">
        <v>320</v>
      </c>
      <c r="P44" s="55">
        <v>1.96</v>
      </c>
      <c r="Q44" s="55" t="s">
        <v>321</v>
      </c>
      <c r="R44" s="55" t="s">
        <v>50</v>
      </c>
      <c r="S44" s="56">
        <v>0.74</v>
      </c>
      <c r="T44" s="56" t="s">
        <v>321</v>
      </c>
      <c r="U44" s="56" t="s">
        <v>330</v>
      </c>
      <c r="V44" s="69" t="s">
        <v>322</v>
      </c>
    </row>
    <row r="45" spans="1:29" x14ac:dyDescent="0.2">
      <c r="A45" s="80">
        <v>340</v>
      </c>
      <c r="B45" s="112" t="str">
        <f>IF(AND(A45&lt;&gt;"",ISNUMBER(A45)),VLOOKUP(A45,Studies!A:BR,2,FALSE),"")</f>
        <v>Lilja 1998</v>
      </c>
      <c r="C45" s="112" t="str">
        <f>IF(AND(A45&lt;&gt;"",ISNUMBER(A45)),VLOOKUP(A45,Studies!A:BR,3,FALSE),"")</f>
        <v>https://www.ncbi.nlm.nih.gov/pubmed/9871430</v>
      </c>
      <c r="D45" s="112" t="str">
        <f>IF(AND(A45&lt;&gt;"",ISNUMBER(A45)),VLOOKUP(A45,Studies!A:BR,4,FALSE),"")</f>
        <v>with Perpetrator (GFJ)</v>
      </c>
      <c r="E45" s="112" t="str">
        <f>IF(AND(A45&lt;&gt;"",ISNUMBER(A45)),VLOOKUP(A45,Studies!A:BR,5,FALSE),"")</f>
        <v>Buspirone</v>
      </c>
      <c r="F45" s="65">
        <v>50</v>
      </c>
      <c r="G45" s="65" t="s">
        <v>318</v>
      </c>
      <c r="H45" s="65" t="s">
        <v>54</v>
      </c>
      <c r="I45" s="53">
        <v>39.799999999999997</v>
      </c>
      <c r="J45" s="53" t="s">
        <v>319</v>
      </c>
      <c r="K45" s="53" t="s">
        <v>50</v>
      </c>
      <c r="L45" s="54">
        <v>9.6</v>
      </c>
      <c r="M45" s="54" t="s">
        <v>319</v>
      </c>
      <c r="N45" s="54" t="s">
        <v>330</v>
      </c>
      <c r="O45" s="53" t="s">
        <v>320</v>
      </c>
      <c r="P45" s="55">
        <v>8.4</v>
      </c>
      <c r="Q45" s="55" t="s">
        <v>321</v>
      </c>
      <c r="R45" s="55" t="s">
        <v>50</v>
      </c>
      <c r="S45" s="56">
        <v>0.74</v>
      </c>
      <c r="T45" s="56" t="s">
        <v>321</v>
      </c>
      <c r="U45" s="56" t="s">
        <v>330</v>
      </c>
      <c r="V45" s="69" t="s">
        <v>322</v>
      </c>
    </row>
    <row r="46" spans="1:29" x14ac:dyDescent="0.2">
      <c r="A46" s="88">
        <v>135</v>
      </c>
      <c r="B46" s="112" t="str">
        <f>IF(AND(A46&lt;&gt;"",ISNUMBER(A46)),VLOOKUP(A46,Studies!A:BR,2,FALSE),"")</f>
        <v>Edwards 2006</v>
      </c>
      <c r="C46" s="112" t="str">
        <f>IF(AND(A46&lt;&gt;"",ISNUMBER(A46)),VLOOKUP(A46,Studies!A:BR,3,FALSE),"")</f>
        <v>https://www.ncbi.nlm.nih.gov/pubmed/16638734</v>
      </c>
      <c r="D46" s="112" t="str">
        <f>IF(AND(A46&lt;&gt;"",ISNUMBER(A46)),VLOOKUP(A46,Studies!A:BR,4,FALSE),"")</f>
        <v>Subject 1</v>
      </c>
      <c r="E46" s="112" t="str">
        <f>IF(AND(A46&lt;&gt;"",ISNUMBER(A46)),VLOOKUP(A46,Studies!A:BR,5,FALSE),"")</f>
        <v>Buspirone</v>
      </c>
      <c r="F46" s="65">
        <v>0</v>
      </c>
      <c r="G46" s="65" t="s">
        <v>318</v>
      </c>
      <c r="H46" s="65" t="s">
        <v>54</v>
      </c>
      <c r="P46" s="55">
        <v>414</v>
      </c>
      <c r="Q46" s="55" t="s">
        <v>327</v>
      </c>
      <c r="R46" s="55" t="s">
        <v>176</v>
      </c>
      <c r="V46" s="69" t="s">
        <v>322</v>
      </c>
      <c r="W46" s="61">
        <v>190.1</v>
      </c>
      <c r="X46" s="61" t="s">
        <v>328</v>
      </c>
      <c r="Y46" s="61" t="s">
        <v>176</v>
      </c>
      <c r="AC46" s="68" t="s">
        <v>329</v>
      </c>
    </row>
    <row r="47" spans="1:29" x14ac:dyDescent="0.2">
      <c r="A47" s="88">
        <v>136</v>
      </c>
      <c r="B47" s="112" t="str">
        <f>IF(AND(A47&lt;&gt;"",ISNUMBER(A47)),VLOOKUP(A47,Studies!A:BR,2,FALSE),"")</f>
        <v>Edwards 2006</v>
      </c>
      <c r="C47" s="112" t="str">
        <f>IF(AND(A47&lt;&gt;"",ISNUMBER(A47)),VLOOKUP(A47,Studies!A:BR,3,FALSE),"")</f>
        <v>https://www.ncbi.nlm.nih.gov/pubmed/16638734</v>
      </c>
      <c r="D47" s="112" t="str">
        <f>IF(AND(A47&lt;&gt;"",ISNUMBER(A47)),VLOOKUP(A47,Studies!A:BR,4,FALSE),"")</f>
        <v>Subject 2</v>
      </c>
      <c r="E47" s="112" t="str">
        <f>IF(AND(A47&lt;&gt;"",ISNUMBER(A47)),VLOOKUP(A47,Studies!A:BR,5,FALSE),"")</f>
        <v>Buspirone</v>
      </c>
      <c r="F47" s="65">
        <v>0</v>
      </c>
      <c r="G47" s="65" t="s">
        <v>318</v>
      </c>
      <c r="H47" s="65" t="s">
        <v>54</v>
      </c>
      <c r="P47" s="55">
        <v>840.7</v>
      </c>
      <c r="Q47" s="55" t="s">
        <v>327</v>
      </c>
      <c r="R47" s="55" t="s">
        <v>176</v>
      </c>
      <c r="V47" s="69" t="s">
        <v>322</v>
      </c>
      <c r="W47" s="61">
        <v>49.4</v>
      </c>
      <c r="X47" s="61" t="s">
        <v>328</v>
      </c>
      <c r="Y47" s="61" t="s">
        <v>176</v>
      </c>
      <c r="AC47" s="68" t="s">
        <v>329</v>
      </c>
    </row>
    <row r="48" spans="1:29" x14ac:dyDescent="0.2">
      <c r="A48" s="88">
        <v>137</v>
      </c>
      <c r="B48" s="112" t="str">
        <f>IF(AND(A48&lt;&gt;"",ISNUMBER(A48)),VLOOKUP(A48,Studies!A:BR,2,FALSE),"")</f>
        <v>Edwards 2006</v>
      </c>
      <c r="C48" s="112" t="str">
        <f>IF(AND(A48&lt;&gt;"",ISNUMBER(A48)),VLOOKUP(A48,Studies!A:BR,3,FALSE),"")</f>
        <v>https://www.ncbi.nlm.nih.gov/pubmed/16638734</v>
      </c>
      <c r="D48" s="112" t="str">
        <f>IF(AND(A48&lt;&gt;"",ISNUMBER(A48)),VLOOKUP(A48,Studies!A:BR,4,FALSE),"")</f>
        <v>Subject 3</v>
      </c>
      <c r="E48" s="112" t="str">
        <f>IF(AND(A48&lt;&gt;"",ISNUMBER(A48)),VLOOKUP(A48,Studies!A:BR,5,FALSE),"")</f>
        <v>Buspirone</v>
      </c>
      <c r="F48" s="65">
        <v>0</v>
      </c>
      <c r="G48" s="65" t="s">
        <v>318</v>
      </c>
      <c r="H48" s="65" t="s">
        <v>54</v>
      </c>
      <c r="P48" s="55">
        <v>1149.9000000000001</v>
      </c>
      <c r="Q48" s="55" t="s">
        <v>327</v>
      </c>
      <c r="R48" s="55" t="s">
        <v>176</v>
      </c>
      <c r="V48" s="69" t="s">
        <v>322</v>
      </c>
      <c r="W48" s="61">
        <v>63.7</v>
      </c>
      <c r="X48" s="61" t="s">
        <v>328</v>
      </c>
      <c r="Y48" s="61" t="s">
        <v>176</v>
      </c>
      <c r="AC48" s="68" t="s">
        <v>329</v>
      </c>
    </row>
    <row r="49" spans="1:29" x14ac:dyDescent="0.2">
      <c r="A49" s="88">
        <v>138</v>
      </c>
      <c r="B49" s="112" t="str">
        <f>IF(AND(A49&lt;&gt;"",ISNUMBER(A49)),VLOOKUP(A49,Studies!A:BR,2,FALSE),"")</f>
        <v>Edwards 2006</v>
      </c>
      <c r="C49" s="112" t="str">
        <f>IF(AND(A49&lt;&gt;"",ISNUMBER(A49)),VLOOKUP(A49,Studies!A:BR,3,FALSE),"")</f>
        <v>https://www.ncbi.nlm.nih.gov/pubmed/16638734</v>
      </c>
      <c r="D49" s="112" t="str">
        <f>IF(AND(A49&lt;&gt;"",ISNUMBER(A49)),VLOOKUP(A49,Studies!A:BR,4,FALSE),"")</f>
        <v>Subject 5</v>
      </c>
      <c r="E49" s="112" t="str">
        <f>IF(AND(A49&lt;&gt;"",ISNUMBER(A49)),VLOOKUP(A49,Studies!A:BR,5,FALSE),"")</f>
        <v>Buspirone</v>
      </c>
      <c r="F49" s="65">
        <v>0</v>
      </c>
      <c r="G49" s="65" t="s">
        <v>318</v>
      </c>
      <c r="H49" s="65" t="s">
        <v>54</v>
      </c>
      <c r="P49" s="55">
        <v>926.3</v>
      </c>
      <c r="Q49" s="55" t="s">
        <v>327</v>
      </c>
      <c r="R49" s="55" t="s">
        <v>176</v>
      </c>
      <c r="V49" s="69" t="s">
        <v>322</v>
      </c>
      <c r="W49" s="61">
        <v>72.900000000000006</v>
      </c>
      <c r="X49" s="61" t="s">
        <v>328</v>
      </c>
      <c r="Y49" s="61" t="s">
        <v>176</v>
      </c>
      <c r="AC49" s="68" t="s">
        <v>329</v>
      </c>
    </row>
    <row r="50" spans="1:29" x14ac:dyDescent="0.2">
      <c r="A50" s="88">
        <v>139</v>
      </c>
      <c r="B50" s="112" t="str">
        <f>IF(AND(A50&lt;&gt;"",ISNUMBER(A50)),VLOOKUP(A50,Studies!A:BR,2,FALSE),"")</f>
        <v>Edwards 2006</v>
      </c>
      <c r="C50" s="112" t="str">
        <f>IF(AND(A50&lt;&gt;"",ISNUMBER(A50)),VLOOKUP(A50,Studies!A:BR,3,FALSE),"")</f>
        <v>https://www.ncbi.nlm.nih.gov/pubmed/16638734</v>
      </c>
      <c r="D50" s="112" t="str">
        <f>IF(AND(A50&lt;&gt;"",ISNUMBER(A50)),VLOOKUP(A50,Studies!A:BR,4,FALSE),"")</f>
        <v>Subject 7</v>
      </c>
      <c r="E50" s="112" t="str">
        <f>IF(AND(A50&lt;&gt;"",ISNUMBER(A50)),VLOOKUP(A50,Studies!A:BR,5,FALSE),"")</f>
        <v>Buspirone</v>
      </c>
      <c r="F50" s="65">
        <v>0</v>
      </c>
      <c r="G50" s="65" t="s">
        <v>318</v>
      </c>
      <c r="H50" s="65" t="s">
        <v>54</v>
      </c>
      <c r="P50" s="55">
        <v>423</v>
      </c>
      <c r="Q50" s="55" t="s">
        <v>327</v>
      </c>
      <c r="R50" s="55" t="s">
        <v>176</v>
      </c>
      <c r="V50" s="69" t="s">
        <v>322</v>
      </c>
      <c r="W50" s="61">
        <v>155.4</v>
      </c>
      <c r="X50" s="61" t="s">
        <v>328</v>
      </c>
      <c r="Y50" s="61" t="s">
        <v>176</v>
      </c>
      <c r="AC50" s="68" t="s">
        <v>329</v>
      </c>
    </row>
    <row r="51" spans="1:29" x14ac:dyDescent="0.2">
      <c r="A51" s="88">
        <v>140</v>
      </c>
      <c r="B51" s="112" t="str">
        <f>IF(AND(A51&lt;&gt;"",ISNUMBER(A51)),VLOOKUP(A51,Studies!A:BR,2,FALSE),"")</f>
        <v>Edwards 2006</v>
      </c>
      <c r="C51" s="112" t="str">
        <f>IF(AND(A51&lt;&gt;"",ISNUMBER(A51)),VLOOKUP(A51,Studies!A:BR,3,FALSE),"")</f>
        <v>https://www.ncbi.nlm.nih.gov/pubmed/16638734</v>
      </c>
      <c r="D51" s="112" t="str">
        <f>IF(AND(A51&lt;&gt;"",ISNUMBER(A51)),VLOOKUP(A51,Studies!A:BR,4,FALSE),"")</f>
        <v>Subject 8</v>
      </c>
      <c r="E51" s="112" t="str">
        <f>IF(AND(A51&lt;&gt;"",ISNUMBER(A51)),VLOOKUP(A51,Studies!A:BR,5,FALSE),"")</f>
        <v>Buspirone</v>
      </c>
      <c r="F51" s="65">
        <v>0</v>
      </c>
      <c r="G51" s="65" t="s">
        <v>318</v>
      </c>
      <c r="H51" s="65" t="s">
        <v>54</v>
      </c>
      <c r="P51" s="55">
        <v>1281.2</v>
      </c>
      <c r="Q51" s="55" t="s">
        <v>327</v>
      </c>
      <c r="R51" s="55" t="s">
        <v>176</v>
      </c>
      <c r="V51" s="69" t="s">
        <v>322</v>
      </c>
      <c r="W51" s="61">
        <v>77.599999999999994</v>
      </c>
      <c r="X51" s="61" t="s">
        <v>328</v>
      </c>
      <c r="Y51" s="61" t="s">
        <v>176</v>
      </c>
      <c r="AC51" s="68" t="s">
        <v>329</v>
      </c>
    </row>
    <row r="52" spans="1:29" x14ac:dyDescent="0.2">
      <c r="A52" s="88">
        <v>141</v>
      </c>
      <c r="B52" s="112" t="str">
        <f>IF(AND(A52&lt;&gt;"",ISNUMBER(A52)),VLOOKUP(A52,Studies!A:BR,2,FALSE),"")</f>
        <v>Edwards 2006</v>
      </c>
      <c r="C52" s="112" t="str">
        <f>IF(AND(A52&lt;&gt;"",ISNUMBER(A52)),VLOOKUP(A52,Studies!A:BR,3,FALSE),"")</f>
        <v>https://www.ncbi.nlm.nih.gov/pubmed/16638734</v>
      </c>
      <c r="D52" s="112" t="str">
        <f>IF(AND(A52&lt;&gt;"",ISNUMBER(A52)),VLOOKUP(A52,Studies!A:BR,4,FALSE),"")</f>
        <v>Subject 9</v>
      </c>
      <c r="E52" s="112" t="str">
        <f>IF(AND(A52&lt;&gt;"",ISNUMBER(A52)),VLOOKUP(A52,Studies!A:BR,5,FALSE),"")</f>
        <v>Buspirone</v>
      </c>
      <c r="F52" s="65">
        <v>0</v>
      </c>
      <c r="G52" s="65" t="s">
        <v>318</v>
      </c>
      <c r="H52" s="65" t="s">
        <v>54</v>
      </c>
      <c r="P52" s="55">
        <v>773.9</v>
      </c>
      <c r="Q52" s="55" t="s">
        <v>327</v>
      </c>
      <c r="R52" s="55" t="s">
        <v>176</v>
      </c>
      <c r="V52" s="69" t="s">
        <v>322</v>
      </c>
      <c r="W52" s="61">
        <v>75</v>
      </c>
      <c r="X52" s="61" t="s">
        <v>328</v>
      </c>
      <c r="Y52" s="61" t="s">
        <v>176</v>
      </c>
      <c r="AC52" s="68" t="s">
        <v>329</v>
      </c>
    </row>
    <row r="53" spans="1:29" x14ac:dyDescent="0.2">
      <c r="A53" s="88">
        <v>142</v>
      </c>
      <c r="B53" s="112" t="str">
        <f>IF(AND(A53&lt;&gt;"",ISNUMBER(A53)),VLOOKUP(A53,Studies!A:BR,2,FALSE),"")</f>
        <v>Edwards 2006</v>
      </c>
      <c r="C53" s="112" t="str">
        <f>IF(AND(A53&lt;&gt;"",ISNUMBER(A53)),VLOOKUP(A53,Studies!A:BR,3,FALSE),"")</f>
        <v>https://www.ncbi.nlm.nih.gov/pubmed/16638734</v>
      </c>
      <c r="D53" s="112" t="str">
        <f>IF(AND(A53&lt;&gt;"",ISNUMBER(A53)),VLOOKUP(A53,Studies!A:BR,4,FALSE),"")</f>
        <v>Subject 10</v>
      </c>
      <c r="E53" s="112" t="str">
        <f>IF(AND(A53&lt;&gt;"",ISNUMBER(A53)),VLOOKUP(A53,Studies!A:BR,5,FALSE),"")</f>
        <v>Buspirone</v>
      </c>
      <c r="F53" s="65">
        <v>0</v>
      </c>
      <c r="G53" s="65" t="s">
        <v>318</v>
      </c>
      <c r="H53" s="65" t="s">
        <v>54</v>
      </c>
      <c r="P53" s="55">
        <v>3001.3</v>
      </c>
      <c r="Q53" s="55" t="s">
        <v>327</v>
      </c>
      <c r="R53" s="55" t="s">
        <v>176</v>
      </c>
      <c r="V53" s="69" t="s">
        <v>322</v>
      </c>
      <c r="W53" s="61">
        <v>48.1</v>
      </c>
      <c r="X53" s="61" t="s">
        <v>328</v>
      </c>
      <c r="Y53" s="61" t="s">
        <v>176</v>
      </c>
      <c r="AC53" s="68" t="s">
        <v>329</v>
      </c>
    </row>
    <row r="54" spans="1:29" x14ac:dyDescent="0.2">
      <c r="A54" s="88">
        <v>143</v>
      </c>
      <c r="B54" s="112" t="str">
        <f>IF(AND(A54&lt;&gt;"",ISNUMBER(A54)),VLOOKUP(A54,Studies!A:BR,2,FALSE),"")</f>
        <v>Edwards 2006</v>
      </c>
      <c r="C54" s="112" t="str">
        <f>IF(AND(A54&lt;&gt;"",ISNUMBER(A54)),VLOOKUP(A54,Studies!A:BR,3,FALSE),"")</f>
        <v>https://www.ncbi.nlm.nih.gov/pubmed/16638734</v>
      </c>
      <c r="D54" s="112" t="str">
        <f>IF(AND(A54&lt;&gt;"",ISNUMBER(A54)),VLOOKUP(A54,Studies!A:BR,4,FALSE),"")</f>
        <v>Subject 12</v>
      </c>
      <c r="E54" s="112" t="str">
        <f>IF(AND(A54&lt;&gt;"",ISNUMBER(A54)),VLOOKUP(A54,Studies!A:BR,5,FALSE),"")</f>
        <v>Buspirone</v>
      </c>
      <c r="F54" s="65">
        <v>0</v>
      </c>
      <c r="G54" s="65" t="s">
        <v>318</v>
      </c>
      <c r="H54" s="65" t="s">
        <v>54</v>
      </c>
      <c r="P54" s="55">
        <v>1461.7</v>
      </c>
      <c r="Q54" s="55" t="s">
        <v>327</v>
      </c>
      <c r="R54" s="55" t="s">
        <v>176</v>
      </c>
      <c r="V54" s="69" t="s">
        <v>322</v>
      </c>
      <c r="W54" s="61">
        <v>122.8</v>
      </c>
      <c r="X54" s="61" t="s">
        <v>328</v>
      </c>
      <c r="Y54" s="61" t="s">
        <v>176</v>
      </c>
      <c r="AC54" s="68" t="s">
        <v>329</v>
      </c>
    </row>
    <row r="55" spans="1:29" x14ac:dyDescent="0.2">
      <c r="A55" s="88">
        <v>144</v>
      </c>
      <c r="B55" s="112" t="str">
        <f>IF(AND(A55&lt;&gt;"",ISNUMBER(A55)),VLOOKUP(A55,Studies!A:BR,2,FALSE),"")</f>
        <v>Edwards 2006</v>
      </c>
      <c r="C55" s="112" t="str">
        <f>IF(AND(A55&lt;&gt;"",ISNUMBER(A55)),VLOOKUP(A55,Studies!A:BR,3,FALSE),"")</f>
        <v>https://www.ncbi.nlm.nih.gov/pubmed/16638734</v>
      </c>
      <c r="D55" s="112" t="str">
        <f>IF(AND(A55&lt;&gt;"",ISNUMBER(A55)),VLOOKUP(A55,Studies!A:BR,4,FALSE),"")</f>
        <v>Subject 13</v>
      </c>
      <c r="E55" s="112" t="str">
        <f>IF(AND(A55&lt;&gt;"",ISNUMBER(A55)),VLOOKUP(A55,Studies!A:BR,5,FALSE),"")</f>
        <v>Buspirone</v>
      </c>
      <c r="F55" s="65">
        <v>0</v>
      </c>
      <c r="G55" s="65" t="s">
        <v>318</v>
      </c>
      <c r="H55" s="65" t="s">
        <v>54</v>
      </c>
      <c r="P55" s="55">
        <v>901.1</v>
      </c>
      <c r="Q55" s="55" t="s">
        <v>327</v>
      </c>
      <c r="R55" s="55" t="s">
        <v>176</v>
      </c>
      <c r="V55" s="69" t="s">
        <v>322</v>
      </c>
      <c r="W55" s="61">
        <v>81.7</v>
      </c>
      <c r="X55" s="61" t="s">
        <v>328</v>
      </c>
      <c r="Y55" s="61" t="s">
        <v>176</v>
      </c>
      <c r="AC55" s="68" t="s">
        <v>329</v>
      </c>
    </row>
    <row r="56" spans="1:29" x14ac:dyDescent="0.2">
      <c r="A56" s="88">
        <v>145</v>
      </c>
      <c r="B56" s="112" t="str">
        <f>IF(AND(A56&lt;&gt;"",ISNUMBER(A56)),VLOOKUP(A56,Studies!A:BR,2,FALSE),"")</f>
        <v>Edwards 2006</v>
      </c>
      <c r="C56" s="112" t="str">
        <f>IF(AND(A56&lt;&gt;"",ISNUMBER(A56)),VLOOKUP(A56,Studies!A:BR,3,FALSE),"")</f>
        <v>https://www.ncbi.nlm.nih.gov/pubmed/16638734</v>
      </c>
      <c r="D56" s="112" t="str">
        <f>IF(AND(A56&lt;&gt;"",ISNUMBER(A56)),VLOOKUP(A56,Studies!A:BR,4,FALSE),"")</f>
        <v>Subject 14</v>
      </c>
      <c r="E56" s="112" t="str">
        <f>IF(AND(A56&lt;&gt;"",ISNUMBER(A56)),VLOOKUP(A56,Studies!A:BR,5,FALSE),"")</f>
        <v>Buspirone</v>
      </c>
      <c r="F56" s="65">
        <v>0</v>
      </c>
      <c r="G56" s="65" t="s">
        <v>318</v>
      </c>
      <c r="H56" s="65" t="s">
        <v>54</v>
      </c>
      <c r="P56" s="55">
        <v>530</v>
      </c>
      <c r="Q56" s="55" t="s">
        <v>327</v>
      </c>
      <c r="R56" s="55" t="s">
        <v>176</v>
      </c>
      <c r="V56" s="69" t="s">
        <v>322</v>
      </c>
      <c r="W56" s="61">
        <v>132.30000000000001</v>
      </c>
      <c r="X56" s="61" t="s">
        <v>328</v>
      </c>
      <c r="Y56" s="61" t="s">
        <v>176</v>
      </c>
      <c r="AC56" s="68" t="s">
        <v>329</v>
      </c>
    </row>
    <row r="57" spans="1:29" x14ac:dyDescent="0.2">
      <c r="A57" s="88">
        <v>146</v>
      </c>
      <c r="B57" s="112" t="str">
        <f>IF(AND(A57&lt;&gt;"",ISNUMBER(A57)),VLOOKUP(A57,Studies!A:BR,2,FALSE),"")</f>
        <v>Edwards 2006</v>
      </c>
      <c r="C57" s="112" t="str">
        <f>IF(AND(A57&lt;&gt;"",ISNUMBER(A57)),VLOOKUP(A57,Studies!A:BR,3,FALSE),"")</f>
        <v>https://www.ncbi.nlm.nih.gov/pubmed/16638734</v>
      </c>
      <c r="D57" s="112" t="str">
        <f>IF(AND(A57&lt;&gt;"",ISNUMBER(A57)),VLOOKUP(A57,Studies!A:BR,4,FALSE),"")</f>
        <v>Subject 15</v>
      </c>
      <c r="E57" s="112" t="str">
        <f>IF(AND(A57&lt;&gt;"",ISNUMBER(A57)),VLOOKUP(A57,Studies!A:BR,5,FALSE),"")</f>
        <v>Buspirone</v>
      </c>
      <c r="F57" s="65">
        <v>0</v>
      </c>
      <c r="G57" s="65" t="s">
        <v>318</v>
      </c>
      <c r="H57" s="65" t="s">
        <v>54</v>
      </c>
      <c r="P57" s="55">
        <v>786.2</v>
      </c>
      <c r="Q57" s="55" t="s">
        <v>327</v>
      </c>
      <c r="R57" s="55" t="s">
        <v>176</v>
      </c>
      <c r="V57" s="69" t="s">
        <v>322</v>
      </c>
      <c r="W57" s="61">
        <v>72.099999999999994</v>
      </c>
      <c r="X57" s="61" t="s">
        <v>328</v>
      </c>
      <c r="Y57" s="61" t="s">
        <v>176</v>
      </c>
      <c r="AC57" s="68" t="s">
        <v>329</v>
      </c>
    </row>
    <row r="58" spans="1:29" x14ac:dyDescent="0.2">
      <c r="A58" s="88">
        <v>147</v>
      </c>
      <c r="B58" s="112" t="str">
        <f>IF(AND(A58&lt;&gt;"",ISNUMBER(A58)),VLOOKUP(A58,Studies!A:BR,2,FALSE),"")</f>
        <v>Edwards 2006</v>
      </c>
      <c r="C58" s="112" t="str">
        <f>IF(AND(A58&lt;&gt;"",ISNUMBER(A58)),VLOOKUP(A58,Studies!A:BR,3,FALSE),"")</f>
        <v>https://www.ncbi.nlm.nih.gov/pubmed/16638734</v>
      </c>
      <c r="D58" s="112" t="str">
        <f>IF(AND(A58&lt;&gt;"",ISNUMBER(A58)),VLOOKUP(A58,Studies!A:BR,4,FALSE),"")</f>
        <v>Subject 16</v>
      </c>
      <c r="E58" s="112" t="str">
        <f>IF(AND(A58&lt;&gt;"",ISNUMBER(A58)),VLOOKUP(A58,Studies!A:BR,5,FALSE),"")</f>
        <v>Buspirone</v>
      </c>
      <c r="F58" s="65">
        <v>0</v>
      </c>
      <c r="G58" s="65" t="s">
        <v>318</v>
      </c>
      <c r="H58" s="65" t="s">
        <v>54</v>
      </c>
      <c r="P58" s="55">
        <v>877.2</v>
      </c>
      <c r="Q58" s="55" t="s">
        <v>327</v>
      </c>
      <c r="R58" s="55" t="s">
        <v>176</v>
      </c>
      <c r="V58" s="69" t="s">
        <v>322</v>
      </c>
      <c r="W58" s="61">
        <v>144.5</v>
      </c>
      <c r="X58" s="61" t="s">
        <v>328</v>
      </c>
      <c r="Y58" s="61" t="s">
        <v>176</v>
      </c>
      <c r="AC58" s="68" t="s">
        <v>329</v>
      </c>
    </row>
    <row r="59" spans="1:29" x14ac:dyDescent="0.2">
      <c r="A59" s="88">
        <v>148</v>
      </c>
      <c r="B59" s="112" t="str">
        <f>IF(AND(A59&lt;&gt;"",ISNUMBER(A59)),VLOOKUP(A59,Studies!A:BR,2,FALSE),"")</f>
        <v>Edwards 2006</v>
      </c>
      <c r="C59" s="112" t="str">
        <f>IF(AND(A59&lt;&gt;"",ISNUMBER(A59)),VLOOKUP(A59,Studies!A:BR,3,FALSE),"")</f>
        <v>https://www.ncbi.nlm.nih.gov/pubmed/16638734</v>
      </c>
      <c r="D59" s="112" t="str">
        <f>IF(AND(A59&lt;&gt;"",ISNUMBER(A59)),VLOOKUP(A59,Studies!A:BR,4,FALSE),"")</f>
        <v>Subject 17</v>
      </c>
      <c r="E59" s="112" t="str">
        <f>IF(AND(A59&lt;&gt;"",ISNUMBER(A59)),VLOOKUP(A59,Studies!A:BR,5,FALSE),"")</f>
        <v>Buspirone</v>
      </c>
      <c r="F59" s="65">
        <v>0</v>
      </c>
      <c r="G59" s="65" t="s">
        <v>318</v>
      </c>
      <c r="H59" s="65" t="s">
        <v>54</v>
      </c>
      <c r="P59" s="55">
        <v>764.2</v>
      </c>
      <c r="Q59" s="55" t="s">
        <v>327</v>
      </c>
      <c r="R59" s="55" t="s">
        <v>176</v>
      </c>
      <c r="V59" s="69" t="s">
        <v>322</v>
      </c>
      <c r="W59" s="61">
        <v>57.6</v>
      </c>
      <c r="X59" s="61" t="s">
        <v>328</v>
      </c>
      <c r="Y59" s="61" t="s">
        <v>176</v>
      </c>
      <c r="AC59" s="68" t="s">
        <v>329</v>
      </c>
    </row>
    <row r="60" spans="1:29" x14ac:dyDescent="0.2">
      <c r="A60" s="88">
        <v>149</v>
      </c>
      <c r="B60" s="112" t="str">
        <f>IF(AND(A60&lt;&gt;"",ISNUMBER(A60)),VLOOKUP(A60,Studies!A:BR,2,FALSE),"")</f>
        <v>Edwards 2006</v>
      </c>
      <c r="C60" s="112" t="str">
        <f>IF(AND(A60&lt;&gt;"",ISNUMBER(A60)),VLOOKUP(A60,Studies!A:BR,3,FALSE),"")</f>
        <v>https://www.ncbi.nlm.nih.gov/pubmed/16638734</v>
      </c>
      <c r="D60" s="112" t="str">
        <f>IF(AND(A60&lt;&gt;"",ISNUMBER(A60)),VLOOKUP(A60,Studies!A:BR,4,FALSE),"")</f>
        <v>Subject 18</v>
      </c>
      <c r="E60" s="112" t="str">
        <f>IF(AND(A60&lt;&gt;"",ISNUMBER(A60)),VLOOKUP(A60,Studies!A:BR,5,FALSE),"")</f>
        <v>Buspirone</v>
      </c>
      <c r="F60" s="65">
        <v>0</v>
      </c>
      <c r="G60" s="65" t="s">
        <v>318</v>
      </c>
      <c r="H60" s="65" t="s">
        <v>54</v>
      </c>
      <c r="P60" s="55">
        <v>1829.2</v>
      </c>
      <c r="Q60" s="55" t="s">
        <v>327</v>
      </c>
      <c r="R60" s="55" t="s">
        <v>176</v>
      </c>
      <c r="V60" s="69" t="s">
        <v>322</v>
      </c>
      <c r="W60" s="61">
        <v>28.9</v>
      </c>
      <c r="X60" s="61" t="s">
        <v>328</v>
      </c>
      <c r="Y60" s="61" t="s">
        <v>176</v>
      </c>
      <c r="AC60" s="68" t="s">
        <v>329</v>
      </c>
    </row>
    <row r="61" spans="1:29" x14ac:dyDescent="0.2">
      <c r="A61" s="88">
        <v>150</v>
      </c>
      <c r="B61" s="112" t="str">
        <f>IF(AND(A61&lt;&gt;"",ISNUMBER(A61)),VLOOKUP(A61,Studies!A:BR,2,FALSE),"")</f>
        <v>Edwards 2006</v>
      </c>
      <c r="C61" s="112" t="str">
        <f>IF(AND(A61&lt;&gt;"",ISNUMBER(A61)),VLOOKUP(A61,Studies!A:BR,3,FALSE),"")</f>
        <v>https://www.ncbi.nlm.nih.gov/pubmed/16638734</v>
      </c>
      <c r="D61" s="112" t="str">
        <f>IF(AND(A61&lt;&gt;"",ISNUMBER(A61)),VLOOKUP(A61,Studies!A:BR,4,FALSE),"")</f>
        <v>Subject 19</v>
      </c>
      <c r="E61" s="112" t="str">
        <f>IF(AND(A61&lt;&gt;"",ISNUMBER(A61)),VLOOKUP(A61,Studies!A:BR,5,FALSE),"")</f>
        <v>Buspirone</v>
      </c>
      <c r="F61" s="65">
        <v>0</v>
      </c>
      <c r="G61" s="65" t="s">
        <v>318</v>
      </c>
      <c r="H61" s="65" t="s">
        <v>54</v>
      </c>
      <c r="P61" s="55">
        <v>2603.1</v>
      </c>
      <c r="Q61" s="55" t="s">
        <v>327</v>
      </c>
      <c r="R61" s="55" t="s">
        <v>176</v>
      </c>
      <c r="V61" s="69" t="s">
        <v>322</v>
      </c>
      <c r="W61" s="61">
        <v>60.4</v>
      </c>
      <c r="X61" s="61" t="s">
        <v>328</v>
      </c>
      <c r="Y61" s="61" t="s">
        <v>176</v>
      </c>
      <c r="AC61" s="68" t="s">
        <v>329</v>
      </c>
    </row>
    <row r="62" spans="1:29" x14ac:dyDescent="0.2">
      <c r="A62" s="88">
        <v>151</v>
      </c>
      <c r="B62" s="112" t="str">
        <f>IF(AND(A62&lt;&gt;"",ISNUMBER(A62)),VLOOKUP(A62,Studies!A:BR,2,FALSE),"")</f>
        <v>Edwards 2006</v>
      </c>
      <c r="C62" s="112" t="str">
        <f>IF(AND(A62&lt;&gt;"",ISNUMBER(A62)),VLOOKUP(A62,Studies!A:BR,3,FALSE),"")</f>
        <v>https://www.ncbi.nlm.nih.gov/pubmed/16638734</v>
      </c>
      <c r="D62" s="112" t="str">
        <f>IF(AND(A62&lt;&gt;"",ISNUMBER(A62)),VLOOKUP(A62,Studies!A:BR,4,FALSE),"")</f>
        <v>Subject 20</v>
      </c>
      <c r="E62" s="112" t="str">
        <f>IF(AND(A62&lt;&gt;"",ISNUMBER(A62)),VLOOKUP(A62,Studies!A:BR,5,FALSE),"")</f>
        <v>Buspirone</v>
      </c>
      <c r="F62" s="65">
        <v>0</v>
      </c>
      <c r="G62" s="65" t="s">
        <v>318</v>
      </c>
      <c r="H62" s="65" t="s">
        <v>54</v>
      </c>
      <c r="P62" s="55">
        <v>1260.3</v>
      </c>
      <c r="Q62" s="55" t="s">
        <v>327</v>
      </c>
      <c r="R62" s="55" t="s">
        <v>176</v>
      </c>
      <c r="V62" s="69" t="s">
        <v>322</v>
      </c>
      <c r="W62" s="61">
        <v>71.599999999999994</v>
      </c>
      <c r="X62" s="61" t="s">
        <v>328</v>
      </c>
      <c r="Y62" s="61" t="s">
        <v>176</v>
      </c>
      <c r="AC62" s="68" t="s">
        <v>329</v>
      </c>
    </row>
    <row r="63" spans="1:29" x14ac:dyDescent="0.2">
      <c r="A63" s="88">
        <v>152</v>
      </c>
      <c r="B63" s="112" t="str">
        <f>IF(AND(A63&lt;&gt;"",ISNUMBER(A63)),VLOOKUP(A63,Studies!A:BR,2,FALSE),"")</f>
        <v>Edwards 2006</v>
      </c>
      <c r="C63" s="112" t="str">
        <f>IF(AND(A63&lt;&gt;"",ISNUMBER(A63)),VLOOKUP(A63,Studies!A:BR,3,FALSE),"")</f>
        <v>https://www.ncbi.nlm.nih.gov/pubmed/16638734</v>
      </c>
      <c r="D63" s="112" t="str">
        <f>IF(AND(A63&lt;&gt;"",ISNUMBER(A63)),VLOOKUP(A63,Studies!A:BR,4,FALSE),"")</f>
        <v>Subject 21</v>
      </c>
      <c r="E63" s="112" t="str">
        <f>IF(AND(A63&lt;&gt;"",ISNUMBER(A63)),VLOOKUP(A63,Studies!A:BR,5,FALSE),"")</f>
        <v>Buspirone</v>
      </c>
      <c r="F63" s="65">
        <v>0</v>
      </c>
      <c r="G63" s="65" t="s">
        <v>318</v>
      </c>
      <c r="H63" s="65" t="s">
        <v>54</v>
      </c>
      <c r="P63" s="55">
        <v>494.9</v>
      </c>
      <c r="Q63" s="55" t="s">
        <v>327</v>
      </c>
      <c r="R63" s="55" t="s">
        <v>176</v>
      </c>
      <c r="V63" s="69" t="s">
        <v>322</v>
      </c>
      <c r="W63" s="61">
        <v>88</v>
      </c>
      <c r="X63" s="61" t="s">
        <v>328</v>
      </c>
      <c r="Y63" s="61" t="s">
        <v>176</v>
      </c>
      <c r="AC63" s="68" t="s">
        <v>329</v>
      </c>
    </row>
    <row r="64" spans="1:29" x14ac:dyDescent="0.2">
      <c r="A64" s="88">
        <v>153</v>
      </c>
      <c r="B64" s="112" t="str">
        <f>IF(AND(A64&lt;&gt;"",ISNUMBER(A64)),VLOOKUP(A64,Studies!A:BR,2,FALSE),"")</f>
        <v>Edwards 2006</v>
      </c>
      <c r="C64" s="112" t="str">
        <f>IF(AND(A64&lt;&gt;"",ISNUMBER(A64)),VLOOKUP(A64,Studies!A:BR,3,FALSE),"")</f>
        <v>https://www.ncbi.nlm.nih.gov/pubmed/16638734</v>
      </c>
      <c r="D64" s="112" t="str">
        <f>IF(AND(A64&lt;&gt;"",ISNUMBER(A64)),VLOOKUP(A64,Studies!A:BR,4,FALSE),"")</f>
        <v>Subject 23</v>
      </c>
      <c r="E64" s="112" t="str">
        <f>IF(AND(A64&lt;&gt;"",ISNUMBER(A64)),VLOOKUP(A64,Studies!A:BR,5,FALSE),"")</f>
        <v>Buspirone</v>
      </c>
      <c r="F64" s="65">
        <v>0</v>
      </c>
      <c r="G64" s="65" t="s">
        <v>318</v>
      </c>
      <c r="H64" s="65" t="s">
        <v>54</v>
      </c>
      <c r="P64" s="55">
        <v>2227.1999999999998</v>
      </c>
      <c r="Q64" s="55" t="s">
        <v>327</v>
      </c>
      <c r="R64" s="55" t="s">
        <v>176</v>
      </c>
      <c r="V64" s="69" t="s">
        <v>322</v>
      </c>
      <c r="W64" s="61">
        <v>23.6</v>
      </c>
      <c r="X64" s="61" t="s">
        <v>328</v>
      </c>
      <c r="Y64" s="61" t="s">
        <v>176</v>
      </c>
      <c r="AC64" s="68" t="s">
        <v>329</v>
      </c>
    </row>
    <row r="65" spans="1:30" x14ac:dyDescent="0.2">
      <c r="A65" s="88">
        <v>154</v>
      </c>
      <c r="B65" s="112" t="str">
        <f>IF(AND(A65&lt;&gt;"",ISNUMBER(A65)),VLOOKUP(A65,Studies!A:BR,2,FALSE),"")</f>
        <v>Edwards 2006</v>
      </c>
      <c r="C65" s="112" t="str">
        <f>IF(AND(A65&lt;&gt;"",ISNUMBER(A65)),VLOOKUP(A65,Studies!A:BR,3,FALSE),"")</f>
        <v>https://www.ncbi.nlm.nih.gov/pubmed/16638734</v>
      </c>
      <c r="D65" s="112" t="str">
        <f>IF(AND(A65&lt;&gt;"",ISNUMBER(A65)),VLOOKUP(A65,Studies!A:BR,4,FALSE),"")</f>
        <v>Subject 24</v>
      </c>
      <c r="E65" s="112" t="str">
        <f>IF(AND(A65&lt;&gt;"",ISNUMBER(A65)),VLOOKUP(A65,Studies!A:BR,5,FALSE),"")</f>
        <v>Buspirone</v>
      </c>
      <c r="F65" s="65">
        <v>0</v>
      </c>
      <c r="G65" s="65" t="s">
        <v>318</v>
      </c>
      <c r="H65" s="65" t="s">
        <v>54</v>
      </c>
      <c r="P65" s="55">
        <v>280.5</v>
      </c>
      <c r="Q65" s="55" t="s">
        <v>327</v>
      </c>
      <c r="R65" s="55" t="s">
        <v>176</v>
      </c>
      <c r="V65" s="69" t="s">
        <v>322</v>
      </c>
      <c r="W65" s="61">
        <v>140.6</v>
      </c>
      <c r="X65" s="61" t="s">
        <v>328</v>
      </c>
      <c r="Y65" s="61" t="s">
        <v>176</v>
      </c>
      <c r="AC65" s="68" t="s">
        <v>329</v>
      </c>
    </row>
    <row r="66" spans="1:30" x14ac:dyDescent="0.2">
      <c r="A66" s="80">
        <v>433</v>
      </c>
      <c r="B66" s="112" t="str">
        <f>IF(AND(A66&lt;&gt;"",ISNUMBER(A66)),VLOOKUP(A66,Studies!A:BR,2,FALSE),"")</f>
        <v>Treluyer 2002</v>
      </c>
      <c r="C66" s="112" t="str">
        <f>IF(AND(A66&lt;&gt;"",ISNUMBER(A66)),VLOOKUP(A66,Studies!A:BR,3,FALSE),"")</f>
        <v>https://www.ncbi.nlm.nih.gov/pubmed/11959572</v>
      </c>
      <c r="D66" s="112" t="str">
        <f>IF(AND(A66&lt;&gt;"",ISNUMBER(A66)),VLOOKUP(A66,Studies!A:BR,4,FALSE),"")</f>
        <v>mean</v>
      </c>
      <c r="E66" s="112" t="str">
        <f>IF(AND(A66&lt;&gt;"",ISNUMBER(A66)),VLOOKUP(A66,Studies!A:BR,5,FALSE),"")</f>
        <v>Amikacin</v>
      </c>
      <c r="F66" s="65">
        <v>0</v>
      </c>
      <c r="G66" s="65">
        <v>72</v>
      </c>
      <c r="H66" s="65" t="s">
        <v>54</v>
      </c>
      <c r="W66" s="61">
        <v>0.123</v>
      </c>
      <c r="X66" s="61" t="s">
        <v>328</v>
      </c>
      <c r="Y66" s="61" t="s">
        <v>200</v>
      </c>
      <c r="Z66" s="63">
        <v>52</v>
      </c>
      <c r="AA66" s="63" t="s">
        <v>206</v>
      </c>
      <c r="AB66" s="63" t="s">
        <v>334</v>
      </c>
      <c r="AC66" s="68" t="s">
        <v>335</v>
      </c>
      <c r="AD66" s="77" t="s">
        <v>336</v>
      </c>
    </row>
    <row r="67" spans="1:30" x14ac:dyDescent="0.2">
      <c r="A67" s="80">
        <v>434</v>
      </c>
      <c r="B67" s="112" t="str">
        <f>IF(AND(A67&lt;&gt;"",ISNUMBER(A67)),VLOOKUP(A67,Studies!A:BR,2,FALSE),"")</f>
        <v>Treluyer 2002</v>
      </c>
      <c r="C67" s="112" t="str">
        <f>IF(AND(A67&lt;&gt;"",ISNUMBER(A67)),VLOOKUP(A67,Studies!A:BR,3,FALSE),"")</f>
        <v>https://www.ncbi.nlm.nih.gov/pubmed/11959572</v>
      </c>
      <c r="D67" s="112" t="str">
        <f>IF(AND(A67&lt;&gt;"",ISNUMBER(A67)),VLOOKUP(A67,Studies!A:BR,4,FALSE),"")</f>
        <v>ID1</v>
      </c>
      <c r="E67" s="112" t="str">
        <f>IF(AND(A67&lt;&gt;"",ISNUMBER(A67)),VLOOKUP(A67,Studies!A:BR,5,FALSE),"")</f>
        <v>Amikacin</v>
      </c>
      <c r="F67" s="65">
        <v>0</v>
      </c>
      <c r="G67" s="65">
        <v>72</v>
      </c>
      <c r="H67" s="65" t="s">
        <v>54</v>
      </c>
      <c r="W67" s="61">
        <v>5.2999999999999999E-2</v>
      </c>
      <c r="X67" s="61" t="s">
        <v>328</v>
      </c>
      <c r="Y67" s="61" t="s">
        <v>176</v>
      </c>
      <c r="AD67" s="77" t="s">
        <v>337</v>
      </c>
    </row>
    <row r="68" spans="1:30" x14ac:dyDescent="0.2">
      <c r="A68" s="80">
        <v>435</v>
      </c>
      <c r="B68" s="112" t="str">
        <f>IF(AND(A68&lt;&gt;"",ISNUMBER(A68)),VLOOKUP(A68,Studies!A:BR,2,FALSE),"")</f>
        <v>Treluyer 2002</v>
      </c>
      <c r="C68" s="112" t="str">
        <f>IF(AND(A68&lt;&gt;"",ISNUMBER(A68)),VLOOKUP(A68,Studies!A:BR,3,FALSE),"")</f>
        <v>https://www.ncbi.nlm.nih.gov/pubmed/11959572</v>
      </c>
      <c r="D68" s="112" t="str">
        <f>IF(AND(A68&lt;&gt;"",ISNUMBER(A68)),VLOOKUP(A68,Studies!A:BR,4,FALSE),"")</f>
        <v>ID2</v>
      </c>
      <c r="E68" s="112" t="str">
        <f>IF(AND(A68&lt;&gt;"",ISNUMBER(A68)),VLOOKUP(A68,Studies!A:BR,5,FALSE),"")</f>
        <v>Amikacin</v>
      </c>
      <c r="F68" s="65">
        <v>0</v>
      </c>
      <c r="G68" s="65">
        <v>72</v>
      </c>
      <c r="H68" s="65" t="s">
        <v>54</v>
      </c>
      <c r="W68" s="61">
        <v>7.2999999999999995E-2</v>
      </c>
      <c r="X68" s="61" t="s">
        <v>328</v>
      </c>
      <c r="Y68" s="61" t="s">
        <v>176</v>
      </c>
      <c r="AD68" s="77" t="s">
        <v>337</v>
      </c>
    </row>
    <row r="69" spans="1:30" x14ac:dyDescent="0.2">
      <c r="A69" s="80">
        <v>436</v>
      </c>
      <c r="B69" s="112" t="str">
        <f>IF(AND(A69&lt;&gt;"",ISNUMBER(A69)),VLOOKUP(A69,Studies!A:BR,2,FALSE),"")</f>
        <v>Treluyer 2002</v>
      </c>
      <c r="C69" s="112" t="str">
        <f>IF(AND(A69&lt;&gt;"",ISNUMBER(A69)),VLOOKUP(A69,Studies!A:BR,3,FALSE),"")</f>
        <v>https://www.ncbi.nlm.nih.gov/pubmed/11959572</v>
      </c>
      <c r="D69" s="112" t="str">
        <f>IF(AND(A69&lt;&gt;"",ISNUMBER(A69)),VLOOKUP(A69,Studies!A:BR,4,FALSE),"")</f>
        <v>ID3</v>
      </c>
      <c r="E69" s="112" t="str">
        <f>IF(AND(A69&lt;&gt;"",ISNUMBER(A69)),VLOOKUP(A69,Studies!A:BR,5,FALSE),"")</f>
        <v>Amikacin</v>
      </c>
      <c r="F69" s="65">
        <v>0</v>
      </c>
      <c r="G69" s="65">
        <v>72</v>
      </c>
      <c r="H69" s="65" t="s">
        <v>54</v>
      </c>
      <c r="W69" s="61">
        <v>9.5000000000000001E-2</v>
      </c>
      <c r="X69" s="61" t="s">
        <v>328</v>
      </c>
      <c r="Y69" s="61" t="s">
        <v>176</v>
      </c>
      <c r="AD69" s="77" t="s">
        <v>337</v>
      </c>
    </row>
    <row r="70" spans="1:30" x14ac:dyDescent="0.2">
      <c r="A70" s="80">
        <v>437</v>
      </c>
      <c r="B70" s="112" t="str">
        <f>IF(AND(A70&lt;&gt;"",ISNUMBER(A70)),VLOOKUP(A70,Studies!A:BR,2,FALSE),"")</f>
        <v>Treluyer 2002</v>
      </c>
      <c r="C70" s="112" t="str">
        <f>IF(AND(A70&lt;&gt;"",ISNUMBER(A70)),VLOOKUP(A70,Studies!A:BR,3,FALSE),"")</f>
        <v>https://www.ncbi.nlm.nih.gov/pubmed/11959572</v>
      </c>
      <c r="D70" s="112" t="str">
        <f>IF(AND(A70&lt;&gt;"",ISNUMBER(A70)),VLOOKUP(A70,Studies!A:BR,4,FALSE),"")</f>
        <v>ID4</v>
      </c>
      <c r="E70" s="112" t="str">
        <f>IF(AND(A70&lt;&gt;"",ISNUMBER(A70)),VLOOKUP(A70,Studies!A:BR,5,FALSE),"")</f>
        <v>Amikacin</v>
      </c>
      <c r="F70" s="65">
        <v>0</v>
      </c>
      <c r="G70" s="65">
        <v>72</v>
      </c>
      <c r="H70" s="65" t="s">
        <v>54</v>
      </c>
      <c r="W70" s="61">
        <v>0.106</v>
      </c>
      <c r="X70" s="61" t="s">
        <v>328</v>
      </c>
      <c r="Y70" s="61" t="s">
        <v>176</v>
      </c>
      <c r="AD70" s="77" t="s">
        <v>337</v>
      </c>
    </row>
    <row r="71" spans="1:30" x14ac:dyDescent="0.2">
      <c r="A71" s="80">
        <v>438</v>
      </c>
      <c r="B71" s="112" t="str">
        <f>IF(AND(A71&lt;&gt;"",ISNUMBER(A71)),VLOOKUP(A71,Studies!A:BR,2,FALSE),"")</f>
        <v>Treluyer 2002</v>
      </c>
      <c r="C71" s="112" t="str">
        <f>IF(AND(A71&lt;&gt;"",ISNUMBER(A71)),VLOOKUP(A71,Studies!A:BR,3,FALSE),"")</f>
        <v>https://www.ncbi.nlm.nih.gov/pubmed/11959572</v>
      </c>
      <c r="D71" s="112" t="str">
        <f>IF(AND(A71&lt;&gt;"",ISNUMBER(A71)),VLOOKUP(A71,Studies!A:BR,4,FALSE),"")</f>
        <v>ID5</v>
      </c>
      <c r="E71" s="112" t="str">
        <f>IF(AND(A71&lt;&gt;"",ISNUMBER(A71)),VLOOKUP(A71,Studies!A:BR,5,FALSE),"")</f>
        <v>Amikacin</v>
      </c>
      <c r="F71" s="65">
        <v>0</v>
      </c>
      <c r="G71" s="65">
        <v>72</v>
      </c>
      <c r="H71" s="65" t="s">
        <v>54</v>
      </c>
      <c r="W71" s="61">
        <v>0.11799999999999999</v>
      </c>
      <c r="X71" s="61" t="s">
        <v>328</v>
      </c>
      <c r="Y71" s="61" t="s">
        <v>176</v>
      </c>
      <c r="AD71" s="77" t="s">
        <v>337</v>
      </c>
    </row>
    <row r="72" spans="1:30" x14ac:dyDescent="0.2">
      <c r="A72" s="80">
        <v>439</v>
      </c>
      <c r="B72" s="112" t="str">
        <f>IF(AND(A72&lt;&gt;"",ISNUMBER(A72)),VLOOKUP(A72,Studies!A:BR,2,FALSE),"")</f>
        <v>Treluyer 2002</v>
      </c>
      <c r="C72" s="112" t="str">
        <f>IF(AND(A72&lt;&gt;"",ISNUMBER(A72)),VLOOKUP(A72,Studies!A:BR,3,FALSE),"")</f>
        <v>https://www.ncbi.nlm.nih.gov/pubmed/11959572</v>
      </c>
      <c r="D72" s="112" t="str">
        <f>IF(AND(A72&lt;&gt;"",ISNUMBER(A72)),VLOOKUP(A72,Studies!A:BR,4,FALSE),"")</f>
        <v>ID6</v>
      </c>
      <c r="E72" s="112" t="str">
        <f>IF(AND(A72&lt;&gt;"",ISNUMBER(A72)),VLOOKUP(A72,Studies!A:BR,5,FALSE),"")</f>
        <v>Amikacin</v>
      </c>
      <c r="F72" s="65">
        <v>0</v>
      </c>
      <c r="G72" s="65">
        <v>72</v>
      </c>
      <c r="H72" s="65" t="s">
        <v>54</v>
      </c>
      <c r="W72" s="61">
        <v>0.12</v>
      </c>
      <c r="X72" s="61" t="s">
        <v>328</v>
      </c>
      <c r="Y72" s="61" t="s">
        <v>176</v>
      </c>
      <c r="AD72" s="77" t="s">
        <v>337</v>
      </c>
    </row>
    <row r="73" spans="1:30" x14ac:dyDescent="0.2">
      <c r="A73" s="80">
        <v>440</v>
      </c>
      <c r="B73" s="112" t="str">
        <f>IF(AND(A73&lt;&gt;"",ISNUMBER(A73)),VLOOKUP(A73,Studies!A:BR,2,FALSE),"")</f>
        <v>Treluyer 2002</v>
      </c>
      <c r="C73" s="112" t="str">
        <f>IF(AND(A73&lt;&gt;"",ISNUMBER(A73)),VLOOKUP(A73,Studies!A:BR,3,FALSE),"")</f>
        <v>https://www.ncbi.nlm.nih.gov/pubmed/11959572</v>
      </c>
      <c r="D73" s="112" t="str">
        <f>IF(AND(A73&lt;&gt;"",ISNUMBER(A73)),VLOOKUP(A73,Studies!A:BR,4,FALSE),"")</f>
        <v>ID7</v>
      </c>
      <c r="E73" s="112" t="str">
        <f>IF(AND(A73&lt;&gt;"",ISNUMBER(A73)),VLOOKUP(A73,Studies!A:BR,5,FALSE),"")</f>
        <v>Amikacin</v>
      </c>
      <c r="F73" s="65">
        <v>0</v>
      </c>
      <c r="G73" s="65">
        <v>72</v>
      </c>
      <c r="H73" s="65" t="s">
        <v>54</v>
      </c>
      <c r="W73" s="61">
        <v>0.127</v>
      </c>
      <c r="X73" s="61" t="s">
        <v>328</v>
      </c>
      <c r="Y73" s="61" t="s">
        <v>176</v>
      </c>
      <c r="AD73" s="77" t="s">
        <v>337</v>
      </c>
    </row>
    <row r="74" spans="1:30" x14ac:dyDescent="0.2">
      <c r="A74" s="80">
        <v>441</v>
      </c>
      <c r="B74" s="112" t="str">
        <f>IF(AND(A74&lt;&gt;"",ISNUMBER(A74)),VLOOKUP(A74,Studies!A:BR,2,FALSE),"")</f>
        <v>Treluyer 2002</v>
      </c>
      <c r="C74" s="112" t="str">
        <f>IF(AND(A74&lt;&gt;"",ISNUMBER(A74)),VLOOKUP(A74,Studies!A:BR,3,FALSE),"")</f>
        <v>https://www.ncbi.nlm.nih.gov/pubmed/11959572</v>
      </c>
      <c r="D74" s="112" t="str">
        <f>IF(AND(A74&lt;&gt;"",ISNUMBER(A74)),VLOOKUP(A74,Studies!A:BR,4,FALSE),"")</f>
        <v>ID8</v>
      </c>
      <c r="E74" s="112" t="str">
        <f>IF(AND(A74&lt;&gt;"",ISNUMBER(A74)),VLOOKUP(A74,Studies!A:BR,5,FALSE),"")</f>
        <v>Amikacin</v>
      </c>
      <c r="F74" s="65">
        <v>0</v>
      </c>
      <c r="G74" s="65">
        <v>72</v>
      </c>
      <c r="H74" s="65" t="s">
        <v>54</v>
      </c>
      <c r="W74" s="61">
        <v>0.15</v>
      </c>
      <c r="X74" s="61" t="s">
        <v>328</v>
      </c>
      <c r="Y74" s="61" t="s">
        <v>176</v>
      </c>
      <c r="AD74" s="77" t="s">
        <v>337</v>
      </c>
    </row>
    <row r="75" spans="1:30" x14ac:dyDescent="0.2">
      <c r="A75" s="80">
        <v>442</v>
      </c>
      <c r="B75" s="112" t="str">
        <f>IF(AND(A75&lt;&gt;"",ISNUMBER(A75)),VLOOKUP(A75,Studies!A:BR,2,FALSE),"")</f>
        <v>Treluyer 2002</v>
      </c>
      <c r="C75" s="112" t="str">
        <f>IF(AND(A75&lt;&gt;"",ISNUMBER(A75)),VLOOKUP(A75,Studies!A:BR,3,FALSE),"")</f>
        <v>https://www.ncbi.nlm.nih.gov/pubmed/11959572</v>
      </c>
      <c r="D75" s="112" t="str">
        <f>IF(AND(A75&lt;&gt;"",ISNUMBER(A75)),VLOOKUP(A75,Studies!A:BR,4,FALSE),"")</f>
        <v>ID9</v>
      </c>
      <c r="E75" s="112" t="str">
        <f>IF(AND(A75&lt;&gt;"",ISNUMBER(A75)),VLOOKUP(A75,Studies!A:BR,5,FALSE),"")</f>
        <v>Amikacin</v>
      </c>
      <c r="F75" s="65">
        <v>0</v>
      </c>
      <c r="G75" s="65">
        <v>72</v>
      </c>
      <c r="H75" s="65" t="s">
        <v>54</v>
      </c>
      <c r="W75" s="61">
        <v>0.18099999999999999</v>
      </c>
      <c r="X75" s="61" t="s">
        <v>328</v>
      </c>
      <c r="Y75" s="61" t="s">
        <v>176</v>
      </c>
      <c r="AD75" s="77" t="s">
        <v>337</v>
      </c>
    </row>
    <row r="76" spans="1:30" x14ac:dyDescent="0.2">
      <c r="A76" s="80">
        <v>443</v>
      </c>
      <c r="B76" s="112" t="str">
        <f>IF(AND(A76&lt;&gt;"",ISNUMBER(A76)),VLOOKUP(A76,Studies!A:BR,2,FALSE),"")</f>
        <v>Treluyer 2002</v>
      </c>
      <c r="C76" s="112" t="str">
        <f>IF(AND(A76&lt;&gt;"",ISNUMBER(A76)),VLOOKUP(A76,Studies!A:BR,3,FALSE),"")</f>
        <v>https://www.ncbi.nlm.nih.gov/pubmed/11959572</v>
      </c>
      <c r="D76" s="112" t="str">
        <f>IF(AND(A76&lt;&gt;"",ISNUMBER(A76)),VLOOKUP(A76,Studies!A:BR,4,FALSE),"")</f>
        <v>ID7</v>
      </c>
      <c r="E76" s="112" t="str">
        <f>IF(AND(A76&lt;&gt;"",ISNUMBER(A76)),VLOOKUP(A76,Studies!A:BR,5,FALSE),"")</f>
        <v>Amikacin</v>
      </c>
      <c r="F76" s="65">
        <v>0</v>
      </c>
      <c r="G76" s="65">
        <v>72</v>
      </c>
      <c r="H76" s="65" t="s">
        <v>54</v>
      </c>
      <c r="W76" s="61">
        <v>0.19</v>
      </c>
      <c r="X76" s="61" t="s">
        <v>328</v>
      </c>
      <c r="Y76" s="61" t="s">
        <v>176</v>
      </c>
      <c r="AD76" s="77" t="s">
        <v>337</v>
      </c>
    </row>
    <row r="77" spans="1:30" x14ac:dyDescent="0.2">
      <c r="A77" s="80">
        <v>444</v>
      </c>
      <c r="B77" s="112" t="str">
        <f>IF(AND(A77&lt;&gt;"",ISNUMBER(A77)),VLOOKUP(A77,Studies!A:BR,2,FALSE),"")</f>
        <v>Treluyer 2002</v>
      </c>
      <c r="C77" s="112" t="str">
        <f>IF(AND(A77&lt;&gt;"",ISNUMBER(A77)),VLOOKUP(A77,Studies!A:BR,3,FALSE),"")</f>
        <v>https://www.ncbi.nlm.nih.gov/pubmed/11959572</v>
      </c>
      <c r="D77" s="112" t="str">
        <f>IF(AND(A77&lt;&gt;"",ISNUMBER(A77)),VLOOKUP(A77,Studies!A:BR,4,FALSE),"")</f>
        <v>ID8</v>
      </c>
      <c r="E77" s="112" t="str">
        <f>IF(AND(A77&lt;&gt;"",ISNUMBER(A77)),VLOOKUP(A77,Studies!A:BR,5,FALSE),"")</f>
        <v>Amikacin</v>
      </c>
      <c r="F77" s="65">
        <v>0</v>
      </c>
      <c r="G77" s="65">
        <v>72</v>
      </c>
      <c r="H77" s="65" t="s">
        <v>54</v>
      </c>
      <c r="W77" s="61">
        <v>0.19600000000000001</v>
      </c>
      <c r="X77" s="61" t="s">
        <v>328</v>
      </c>
      <c r="Y77" s="61" t="s">
        <v>176</v>
      </c>
      <c r="AD77" s="77" t="s">
        <v>337</v>
      </c>
    </row>
    <row r="78" spans="1:30" x14ac:dyDescent="0.2">
      <c r="A78" s="80">
        <v>445</v>
      </c>
      <c r="B78" s="112" t="str">
        <f>IF(AND(A78&lt;&gt;"",ISNUMBER(A78)),VLOOKUP(A78,Studies!A:BR,2,FALSE),"")</f>
        <v>Treluyer 2002</v>
      </c>
      <c r="C78" s="112" t="str">
        <f>IF(AND(A78&lt;&gt;"",ISNUMBER(A78)),VLOOKUP(A78,Studies!A:BR,3,FALSE),"")</f>
        <v>https://www.ncbi.nlm.nih.gov/pubmed/11959572</v>
      </c>
      <c r="D78" s="112" t="str">
        <f>IF(AND(A78&lt;&gt;"",ISNUMBER(A78)),VLOOKUP(A78,Studies!A:BR,4,FALSE),"")</f>
        <v>ID9</v>
      </c>
      <c r="E78" s="112" t="str">
        <f>IF(AND(A78&lt;&gt;"",ISNUMBER(A78)),VLOOKUP(A78,Studies!A:BR,5,FALSE),"")</f>
        <v>Amikacin</v>
      </c>
      <c r="F78" s="65">
        <v>0</v>
      </c>
      <c r="G78" s="65">
        <v>72</v>
      </c>
      <c r="H78" s="65" t="s">
        <v>54</v>
      </c>
      <c r="W78" s="61">
        <v>0.17699999999999999</v>
      </c>
      <c r="X78" s="61" t="s">
        <v>328</v>
      </c>
      <c r="Y78" s="61" t="s">
        <v>176</v>
      </c>
      <c r="AD78" s="77" t="s">
        <v>337</v>
      </c>
    </row>
    <row r="79" spans="1:30" x14ac:dyDescent="0.2">
      <c r="A79" s="80">
        <v>446</v>
      </c>
      <c r="B79" s="112" t="str">
        <f>IF(AND(A79&lt;&gt;"",ISNUMBER(A79)),VLOOKUP(A79,Studies!A:BR,2,FALSE),"")</f>
        <v>Vogelstein</v>
      </c>
      <c r="C79" s="112" t="str">
        <f>IF(AND(A79&lt;&gt;"",ISNUMBER(A79)),VLOOKUP(A79,Studies!A:BR,3,FALSE),"")</f>
        <v>https://www.ncbi.nlm.nih.gov/pubmed/874697</v>
      </c>
      <c r="D79" s="112" t="str">
        <f>IF(AND(A79&lt;&gt;"",ISNUMBER(A79)),VLOOKUP(A79,Studies!A:BR,4,FALSE),"")</f>
        <v>mean</v>
      </c>
      <c r="E79" s="112" t="str">
        <f>IF(AND(A79&lt;&gt;"",ISNUMBER(A79)),VLOOKUP(A79,Studies!A:BR,5,FALSE),"")</f>
        <v>Amikacin</v>
      </c>
      <c r="F79" s="65">
        <v>0</v>
      </c>
      <c r="G79" s="65">
        <v>225</v>
      </c>
      <c r="H79" s="65" t="s">
        <v>338</v>
      </c>
      <c r="W79" s="61">
        <v>2.4900000000000002</v>
      </c>
      <c r="X79" s="61" t="s">
        <v>339</v>
      </c>
      <c r="Y79" s="61" t="s">
        <v>340</v>
      </c>
      <c r="Z79" s="63">
        <v>0.75</v>
      </c>
      <c r="AA79" s="63" t="s">
        <v>339</v>
      </c>
      <c r="AB79" s="63" t="s">
        <v>60</v>
      </c>
      <c r="AC79" s="68" t="s">
        <v>335</v>
      </c>
      <c r="AD79" s="77" t="s">
        <v>341</v>
      </c>
    </row>
    <row r="80" spans="1:30" x14ac:dyDescent="0.2">
      <c r="A80" s="80">
        <v>447</v>
      </c>
      <c r="B80" s="112" t="str">
        <f>IF(AND(A80&lt;&gt;"",ISNUMBER(A80)),VLOOKUP(A80,Studies!A:BR,2,FALSE),"")</f>
        <v>Vogelstein 1977</v>
      </c>
      <c r="C80" s="112" t="str">
        <f>IF(AND(A80&lt;&gt;"",ISNUMBER(A80)),VLOOKUP(A80,Studies!A:BR,3,FALSE),"")</f>
        <v>https://www.ncbi.nlm.nih.gov/pubmed/874697</v>
      </c>
      <c r="D80" s="112" t="str">
        <f>IF(AND(A80&lt;&gt;"",ISNUMBER(A80)),VLOOKUP(A80,Studies!A:BR,4,FALSE),"")</f>
        <v>ID1</v>
      </c>
      <c r="E80" s="112" t="str">
        <f>IF(AND(A80&lt;&gt;"",ISNUMBER(A80)),VLOOKUP(A80,Studies!A:BR,5,FALSE),"")</f>
        <v>Amikacin</v>
      </c>
      <c r="F80" s="65">
        <v>0</v>
      </c>
      <c r="G80" s="65">
        <v>225</v>
      </c>
      <c r="H80" s="65" t="s">
        <v>338</v>
      </c>
      <c r="W80" s="61">
        <v>1.74</v>
      </c>
      <c r="X80" s="61" t="s">
        <v>339</v>
      </c>
      <c r="Y80" s="61" t="s">
        <v>176</v>
      </c>
      <c r="AC80" s="68" t="s">
        <v>335</v>
      </c>
      <c r="AD80" s="77" t="s">
        <v>341</v>
      </c>
    </row>
    <row r="81" spans="1:30" x14ac:dyDescent="0.2">
      <c r="A81" s="80">
        <v>448</v>
      </c>
      <c r="B81" s="112" t="str">
        <f>IF(AND(A81&lt;&gt;"",ISNUMBER(A81)),VLOOKUP(A81,Studies!A:BR,2,FALSE),"")</f>
        <v>Vogelstein 1977</v>
      </c>
      <c r="C81" s="112" t="str">
        <f>IF(AND(A81&lt;&gt;"",ISNUMBER(A81)),VLOOKUP(A81,Studies!A:BR,3,FALSE),"")</f>
        <v>https://www.ncbi.nlm.nih.gov/pubmed/874697</v>
      </c>
      <c r="D81" s="112" t="str">
        <f>IF(AND(A81&lt;&gt;"",ISNUMBER(A81)),VLOOKUP(A81,Studies!A:BR,4,FALSE),"")</f>
        <v>ID2</v>
      </c>
      <c r="E81" s="112" t="str">
        <f>IF(AND(A81&lt;&gt;"",ISNUMBER(A81)),VLOOKUP(A81,Studies!A:BR,5,FALSE),"")</f>
        <v>Amikacin</v>
      </c>
      <c r="F81" s="65">
        <v>0</v>
      </c>
      <c r="G81" s="65">
        <v>225</v>
      </c>
      <c r="H81" s="65" t="s">
        <v>338</v>
      </c>
      <c r="W81" s="61">
        <v>1.44</v>
      </c>
      <c r="X81" s="61" t="s">
        <v>339</v>
      </c>
      <c r="Y81" s="61" t="s">
        <v>176</v>
      </c>
      <c r="AC81" s="68" t="s">
        <v>335</v>
      </c>
      <c r="AD81" s="77" t="s">
        <v>341</v>
      </c>
    </row>
    <row r="82" spans="1:30" x14ac:dyDescent="0.2">
      <c r="A82" s="80">
        <v>449</v>
      </c>
      <c r="B82" s="112" t="str">
        <f>IF(AND(A82&lt;&gt;"",ISNUMBER(A82)),VLOOKUP(A82,Studies!A:BR,2,FALSE),"")</f>
        <v>Vogelstein 1977</v>
      </c>
      <c r="C82" s="112" t="str">
        <f>IF(AND(A82&lt;&gt;"",ISNUMBER(A82)),VLOOKUP(A82,Studies!A:BR,3,FALSE),"")</f>
        <v>https://www.ncbi.nlm.nih.gov/pubmed/874697</v>
      </c>
      <c r="D82" s="112" t="str">
        <f>IF(AND(A82&lt;&gt;"",ISNUMBER(A82)),VLOOKUP(A82,Studies!A:BR,4,FALSE),"")</f>
        <v>ID3</v>
      </c>
      <c r="E82" s="112" t="str">
        <f>IF(AND(A82&lt;&gt;"",ISNUMBER(A82)),VLOOKUP(A82,Studies!A:BR,5,FALSE),"")</f>
        <v>Amikacin</v>
      </c>
      <c r="F82" s="65">
        <v>0</v>
      </c>
      <c r="G82" s="65">
        <v>225</v>
      </c>
      <c r="H82" s="65" t="s">
        <v>338</v>
      </c>
      <c r="W82" s="61">
        <v>2.56</v>
      </c>
      <c r="X82" s="61" t="s">
        <v>339</v>
      </c>
      <c r="Y82" s="61" t="s">
        <v>176</v>
      </c>
      <c r="AC82" s="68" t="s">
        <v>335</v>
      </c>
      <c r="AD82" s="77" t="s">
        <v>341</v>
      </c>
    </row>
    <row r="83" spans="1:30" x14ac:dyDescent="0.2">
      <c r="A83" s="80">
        <v>450</v>
      </c>
      <c r="B83" s="112" t="str">
        <f>IF(AND(A83&lt;&gt;"",ISNUMBER(A83)),VLOOKUP(A83,Studies!A:BR,2,FALSE),"")</f>
        <v>Vogelstein 1977</v>
      </c>
      <c r="C83" s="112" t="str">
        <f>IF(AND(A83&lt;&gt;"",ISNUMBER(A83)),VLOOKUP(A83,Studies!A:BR,3,FALSE),"")</f>
        <v>https://www.ncbi.nlm.nih.gov/pubmed/874697</v>
      </c>
      <c r="D83" s="112" t="str">
        <f>IF(AND(A83&lt;&gt;"",ISNUMBER(A83)),VLOOKUP(A83,Studies!A:BR,4,FALSE),"")</f>
        <v>ID4</v>
      </c>
      <c r="E83" s="112" t="str">
        <f>IF(AND(A83&lt;&gt;"",ISNUMBER(A83)),VLOOKUP(A83,Studies!A:BR,5,FALSE),"")</f>
        <v>Amikacin</v>
      </c>
      <c r="F83" s="65">
        <v>0</v>
      </c>
      <c r="G83" s="65">
        <v>225</v>
      </c>
      <c r="H83" s="65" t="s">
        <v>338</v>
      </c>
      <c r="W83" s="61">
        <v>1.35</v>
      </c>
      <c r="X83" s="61" t="s">
        <v>339</v>
      </c>
      <c r="Y83" s="61" t="s">
        <v>176</v>
      </c>
      <c r="AC83" s="68" t="s">
        <v>335</v>
      </c>
      <c r="AD83" s="77" t="s">
        <v>341</v>
      </c>
    </row>
    <row r="84" spans="1:30" x14ac:dyDescent="0.2">
      <c r="A84" s="80">
        <v>451</v>
      </c>
      <c r="B84" s="112" t="str">
        <f>IF(AND(A84&lt;&gt;"",ISNUMBER(A84)),VLOOKUP(A84,Studies!A:BR,2,FALSE),"")</f>
        <v>Vogelstein 1977</v>
      </c>
      <c r="C84" s="112" t="str">
        <f>IF(AND(A84&lt;&gt;"",ISNUMBER(A84)),VLOOKUP(A84,Studies!A:BR,3,FALSE),"")</f>
        <v>https://www.ncbi.nlm.nih.gov/pubmed/874697</v>
      </c>
      <c r="D84" s="112" t="str">
        <f>IF(AND(A84&lt;&gt;"",ISNUMBER(A84)),VLOOKUP(A84,Studies!A:BR,4,FALSE),"")</f>
        <v>ID5</v>
      </c>
      <c r="E84" s="112" t="str">
        <f>IF(AND(A84&lt;&gt;"",ISNUMBER(A84)),VLOOKUP(A84,Studies!A:BR,5,FALSE),"")</f>
        <v>Amikacin</v>
      </c>
      <c r="F84" s="65">
        <v>0</v>
      </c>
      <c r="G84" s="65">
        <v>225</v>
      </c>
      <c r="H84" s="65" t="s">
        <v>338</v>
      </c>
      <c r="W84" s="61">
        <v>2.64</v>
      </c>
      <c r="X84" s="61" t="s">
        <v>339</v>
      </c>
      <c r="Y84" s="61" t="s">
        <v>176</v>
      </c>
      <c r="AC84" s="68" t="s">
        <v>335</v>
      </c>
      <c r="AD84" s="77" t="s">
        <v>341</v>
      </c>
    </row>
    <row r="85" spans="1:30" x14ac:dyDescent="0.2">
      <c r="A85" s="80">
        <v>452</v>
      </c>
      <c r="B85" s="112" t="str">
        <f>IF(AND(A85&lt;&gt;"",ISNUMBER(A85)),VLOOKUP(A85,Studies!A:BR,2,FALSE),"")</f>
        <v>Vogelstein 1977</v>
      </c>
      <c r="C85" s="112" t="str">
        <f>IF(AND(A85&lt;&gt;"",ISNUMBER(A85)),VLOOKUP(A85,Studies!A:BR,3,FALSE),"")</f>
        <v>https://www.ncbi.nlm.nih.gov/pubmed/874697</v>
      </c>
      <c r="D85" s="112" t="str">
        <f>IF(AND(A85&lt;&gt;"",ISNUMBER(A85)),VLOOKUP(A85,Studies!A:BR,4,FALSE),"")</f>
        <v>ID6</v>
      </c>
      <c r="E85" s="112" t="str">
        <f>IF(AND(A85&lt;&gt;"",ISNUMBER(A85)),VLOOKUP(A85,Studies!A:BR,5,FALSE),"")</f>
        <v>Amikacin</v>
      </c>
      <c r="F85" s="65">
        <v>0</v>
      </c>
      <c r="G85" s="65">
        <v>225</v>
      </c>
      <c r="H85" s="65" t="s">
        <v>338</v>
      </c>
      <c r="W85" s="61">
        <v>2.19</v>
      </c>
      <c r="X85" s="61" t="s">
        <v>339</v>
      </c>
      <c r="Y85" s="61" t="s">
        <v>176</v>
      </c>
      <c r="AC85" s="68" t="s">
        <v>335</v>
      </c>
      <c r="AD85" s="77" t="s">
        <v>341</v>
      </c>
    </row>
    <row r="86" spans="1:30" x14ac:dyDescent="0.2">
      <c r="A86" s="80">
        <v>453</v>
      </c>
      <c r="B86" s="112" t="str">
        <f>IF(AND(A86&lt;&gt;"",ISNUMBER(A86)),VLOOKUP(A86,Studies!A:BR,2,FALSE),"")</f>
        <v>Vogelstein 1977</v>
      </c>
      <c r="C86" s="112" t="str">
        <f>IF(AND(A86&lt;&gt;"",ISNUMBER(A86)),VLOOKUP(A86,Studies!A:BR,3,FALSE),"")</f>
        <v>https://www.ncbi.nlm.nih.gov/pubmed/874697</v>
      </c>
      <c r="D86" s="112" t="str">
        <f>IF(AND(A86&lt;&gt;"",ISNUMBER(A86)),VLOOKUP(A86,Studies!A:BR,4,FALSE),"")</f>
        <v>ID7</v>
      </c>
      <c r="E86" s="112" t="str">
        <f>IF(AND(A86&lt;&gt;"",ISNUMBER(A86)),VLOOKUP(A86,Studies!A:BR,5,FALSE),"")</f>
        <v>Amikacin</v>
      </c>
      <c r="F86" s="65">
        <v>0</v>
      </c>
      <c r="G86" s="65">
        <v>225</v>
      </c>
      <c r="H86" s="65" t="s">
        <v>338</v>
      </c>
      <c r="W86" s="61">
        <v>4.22</v>
      </c>
      <c r="X86" s="61" t="s">
        <v>339</v>
      </c>
      <c r="Y86" s="61" t="s">
        <v>176</v>
      </c>
      <c r="AC86" s="68" t="s">
        <v>335</v>
      </c>
      <c r="AD86" s="77" t="s">
        <v>341</v>
      </c>
    </row>
    <row r="87" spans="1:30" x14ac:dyDescent="0.2">
      <c r="A87" s="80">
        <v>454</v>
      </c>
      <c r="B87" s="112" t="str">
        <f>IF(AND(A87&lt;&gt;"",ISNUMBER(A87)),VLOOKUP(A87,Studies!A:BR,2,FALSE),"")</f>
        <v>Vogelstein 1977</v>
      </c>
      <c r="C87" s="112" t="str">
        <f>IF(AND(A87&lt;&gt;"",ISNUMBER(A87)),VLOOKUP(A87,Studies!A:BR,3,FALSE),"")</f>
        <v>https://www.ncbi.nlm.nih.gov/pubmed/874697</v>
      </c>
      <c r="D87" s="112" t="str">
        <f>IF(AND(A87&lt;&gt;"",ISNUMBER(A87)),VLOOKUP(A87,Studies!A:BR,4,FALSE),"")</f>
        <v>ID8</v>
      </c>
      <c r="E87" s="112" t="str">
        <f>IF(AND(A87&lt;&gt;"",ISNUMBER(A87)),VLOOKUP(A87,Studies!A:BR,5,FALSE),"")</f>
        <v>Amikacin</v>
      </c>
      <c r="F87" s="65">
        <v>0</v>
      </c>
      <c r="G87" s="65">
        <v>225</v>
      </c>
      <c r="H87" s="65" t="s">
        <v>338</v>
      </c>
      <c r="W87" s="61">
        <v>2.63</v>
      </c>
      <c r="X87" s="61" t="s">
        <v>339</v>
      </c>
      <c r="Y87" s="61" t="s">
        <v>176</v>
      </c>
      <c r="AC87" s="68" t="s">
        <v>335</v>
      </c>
      <c r="AD87" s="77" t="s">
        <v>341</v>
      </c>
    </row>
    <row r="88" spans="1:30" x14ac:dyDescent="0.2">
      <c r="A88" s="80">
        <v>455</v>
      </c>
      <c r="B88" s="112" t="str">
        <f>IF(AND(A88&lt;&gt;"",ISNUMBER(A88)),VLOOKUP(A88,Studies!A:BR,2,FALSE),"")</f>
        <v>Vogelstein 1977</v>
      </c>
      <c r="C88" s="112" t="str">
        <f>IF(AND(A88&lt;&gt;"",ISNUMBER(A88)),VLOOKUP(A88,Studies!A:BR,3,FALSE),"")</f>
        <v>https://www.ncbi.nlm.nih.gov/pubmed/874697</v>
      </c>
      <c r="D88" s="112" t="str">
        <f>IF(AND(A88&lt;&gt;"",ISNUMBER(A88)),VLOOKUP(A88,Studies!A:BR,4,FALSE),"")</f>
        <v>ID9</v>
      </c>
      <c r="E88" s="112" t="str">
        <f>IF(AND(A88&lt;&gt;"",ISNUMBER(A88)),VLOOKUP(A88,Studies!A:BR,5,FALSE),"")</f>
        <v>Amikacin</v>
      </c>
      <c r="F88" s="65">
        <v>0</v>
      </c>
      <c r="G88" s="65">
        <v>225</v>
      </c>
      <c r="H88" s="65" t="s">
        <v>338</v>
      </c>
      <c r="W88" s="61">
        <v>4.26</v>
      </c>
      <c r="X88" s="61" t="s">
        <v>339</v>
      </c>
      <c r="Y88" s="61" t="s">
        <v>176</v>
      </c>
      <c r="AC88" s="68" t="s">
        <v>335</v>
      </c>
      <c r="AD88" s="77" t="s">
        <v>341</v>
      </c>
    </row>
    <row r="89" spans="1:30" x14ac:dyDescent="0.2">
      <c r="A89" s="80">
        <v>456</v>
      </c>
      <c r="B89" s="112" t="str">
        <f>IF(AND(A89&lt;&gt;"",ISNUMBER(A89)),VLOOKUP(A89,Studies!A:BR,2,FALSE),"")</f>
        <v>Vogelstein 1977</v>
      </c>
      <c r="C89" s="112" t="str">
        <f>IF(AND(A89&lt;&gt;"",ISNUMBER(A89)),VLOOKUP(A89,Studies!A:BR,3,FALSE),"")</f>
        <v>https://www.ncbi.nlm.nih.gov/pubmed/874697</v>
      </c>
      <c r="D89" s="112" t="str">
        <f>IF(AND(A89&lt;&gt;"",ISNUMBER(A89)),VLOOKUP(A89,Studies!A:BR,4,FALSE),"")</f>
        <v>ID10</v>
      </c>
      <c r="E89" s="112" t="str">
        <f>IF(AND(A89&lt;&gt;"",ISNUMBER(A89)),VLOOKUP(A89,Studies!A:BR,5,FALSE),"")</f>
        <v>Amikacin</v>
      </c>
      <c r="F89" s="65">
        <v>0</v>
      </c>
      <c r="G89" s="65">
        <v>225</v>
      </c>
      <c r="H89" s="65" t="s">
        <v>338</v>
      </c>
      <c r="W89" s="61">
        <v>2.2999999999999998</v>
      </c>
      <c r="X89" s="61" t="s">
        <v>339</v>
      </c>
      <c r="Y89" s="61" t="s">
        <v>176</v>
      </c>
      <c r="AC89" s="68" t="s">
        <v>335</v>
      </c>
      <c r="AD89" s="77" t="s">
        <v>341</v>
      </c>
    </row>
    <row r="90" spans="1:30" x14ac:dyDescent="0.2">
      <c r="A90" s="80">
        <v>457</v>
      </c>
      <c r="B90" s="112" t="str">
        <f>IF(AND(A90&lt;&gt;"",ISNUMBER(A90)),VLOOKUP(A90,Studies!A:BR,2,FALSE),"")</f>
        <v>Vogelstein 1977</v>
      </c>
      <c r="C90" s="112" t="str">
        <f>IF(AND(A90&lt;&gt;"",ISNUMBER(A90)),VLOOKUP(A90,Studies!A:BR,3,FALSE),"")</f>
        <v>https://www.ncbi.nlm.nih.gov/pubmed/874697</v>
      </c>
      <c r="D90" s="112" t="str">
        <f>IF(AND(A90&lt;&gt;"",ISNUMBER(A90)),VLOOKUP(A90,Studies!A:BR,4,FALSE),"")</f>
        <v>ID11</v>
      </c>
      <c r="E90" s="112" t="str">
        <f>IF(AND(A90&lt;&gt;"",ISNUMBER(A90)),VLOOKUP(A90,Studies!A:BR,5,FALSE),"")</f>
        <v>Amikacin</v>
      </c>
      <c r="F90" s="65">
        <v>0</v>
      </c>
      <c r="G90" s="65">
        <v>225</v>
      </c>
      <c r="H90" s="65" t="s">
        <v>338</v>
      </c>
      <c r="W90" s="61">
        <v>1.91</v>
      </c>
      <c r="X90" s="61" t="s">
        <v>339</v>
      </c>
      <c r="Y90" s="61" t="s">
        <v>176</v>
      </c>
      <c r="AC90" s="68" t="s">
        <v>335</v>
      </c>
      <c r="AD90" s="77" t="s">
        <v>341</v>
      </c>
    </row>
    <row r="91" spans="1:30" x14ac:dyDescent="0.2">
      <c r="A91" s="80">
        <v>458</v>
      </c>
      <c r="B91" s="112" t="str">
        <f>IF(AND(A91&lt;&gt;"",ISNUMBER(A91)),VLOOKUP(A91,Studies!A:BR,2,FALSE),"")</f>
        <v>Vogelstein 1977</v>
      </c>
      <c r="C91" s="112" t="str">
        <f>IF(AND(A91&lt;&gt;"",ISNUMBER(A91)),VLOOKUP(A91,Studies!A:BR,3,FALSE),"")</f>
        <v>https://www.ncbi.nlm.nih.gov/pubmed/874697</v>
      </c>
      <c r="D91" s="112" t="str">
        <f>IF(AND(A91&lt;&gt;"",ISNUMBER(A91)),VLOOKUP(A91,Studies!A:BR,4,FALSE),"")</f>
        <v>ID12</v>
      </c>
      <c r="E91" s="112" t="str">
        <f>IF(AND(A91&lt;&gt;"",ISNUMBER(A91)),VLOOKUP(A91,Studies!A:BR,5,FALSE),"")</f>
        <v>Amikacin</v>
      </c>
      <c r="F91" s="65">
        <v>0</v>
      </c>
      <c r="G91" s="65">
        <v>225</v>
      </c>
      <c r="H91" s="65" t="s">
        <v>338</v>
      </c>
      <c r="W91" s="61">
        <v>2.2999999999999998</v>
      </c>
      <c r="X91" s="61" t="s">
        <v>339</v>
      </c>
      <c r="Y91" s="61" t="s">
        <v>176</v>
      </c>
      <c r="AC91" s="68" t="s">
        <v>335</v>
      </c>
      <c r="AD91" s="77" t="s">
        <v>341</v>
      </c>
    </row>
    <row r="92" spans="1:30" x14ac:dyDescent="0.2">
      <c r="A92" s="80">
        <v>459</v>
      </c>
      <c r="B92" s="112" t="str">
        <f>IF(AND(A92&lt;&gt;"",ISNUMBER(A92)),VLOOKUP(A92,Studies!A:BR,2,FALSE),"")</f>
        <v>Vogelstein 1977</v>
      </c>
      <c r="C92" s="112" t="str">
        <f>IF(AND(A92&lt;&gt;"",ISNUMBER(A92)),VLOOKUP(A92,Studies!A:BR,3,FALSE),"")</f>
        <v>https://www.ncbi.nlm.nih.gov/pubmed/874697</v>
      </c>
      <c r="D92" s="112" t="str">
        <f>IF(AND(A92&lt;&gt;"",ISNUMBER(A92)),VLOOKUP(A92,Studies!A:BR,4,FALSE),"")</f>
        <v>ID13</v>
      </c>
      <c r="E92" s="112" t="str">
        <f>IF(AND(A92&lt;&gt;"",ISNUMBER(A92)),VLOOKUP(A92,Studies!A:BR,5,FALSE),"")</f>
        <v>Amikacin</v>
      </c>
      <c r="F92" s="65">
        <v>0</v>
      </c>
      <c r="G92" s="65">
        <v>225</v>
      </c>
      <c r="H92" s="65" t="s">
        <v>338</v>
      </c>
      <c r="W92" s="61">
        <v>2.23</v>
      </c>
      <c r="X92" s="61" t="s">
        <v>339</v>
      </c>
      <c r="Y92" s="61" t="s">
        <v>176</v>
      </c>
      <c r="AC92" s="68" t="s">
        <v>335</v>
      </c>
      <c r="AD92" s="77" t="s">
        <v>341</v>
      </c>
    </row>
    <row r="93" spans="1:30" x14ac:dyDescent="0.2">
      <c r="A93" s="80">
        <v>460</v>
      </c>
      <c r="B93" s="112" t="str">
        <f>IF(AND(A93&lt;&gt;"",ISNUMBER(A93)),VLOOKUP(A93,Studies!A:BR,2,FALSE),"")</f>
        <v>Vogelstein 1977</v>
      </c>
      <c r="C93" s="112" t="str">
        <f>IF(AND(A93&lt;&gt;"",ISNUMBER(A93)),VLOOKUP(A93,Studies!A:BR,3,FALSE),"")</f>
        <v>https://www.ncbi.nlm.nih.gov/pubmed/874697</v>
      </c>
      <c r="D93" s="112" t="str">
        <f>IF(AND(A93&lt;&gt;"",ISNUMBER(A93)),VLOOKUP(A93,Studies!A:BR,4,FALSE),"")</f>
        <v>ID14</v>
      </c>
      <c r="E93" s="112" t="str">
        <f>IF(AND(A93&lt;&gt;"",ISNUMBER(A93)),VLOOKUP(A93,Studies!A:BR,5,FALSE),"")</f>
        <v>Amikacin</v>
      </c>
      <c r="F93" s="65">
        <v>0</v>
      </c>
      <c r="G93" s="65">
        <v>225</v>
      </c>
      <c r="H93" s="65" t="s">
        <v>338</v>
      </c>
      <c r="W93" s="61">
        <v>2.58</v>
      </c>
      <c r="X93" s="61" t="s">
        <v>339</v>
      </c>
      <c r="Y93" s="61" t="s">
        <v>176</v>
      </c>
      <c r="AC93" s="68" t="s">
        <v>335</v>
      </c>
      <c r="AD93" s="77" t="s">
        <v>341</v>
      </c>
    </row>
    <row r="94" spans="1:30" x14ac:dyDescent="0.2">
      <c r="A94" s="80">
        <v>461</v>
      </c>
      <c r="B94" s="112" t="str">
        <f>IF(AND(A94&lt;&gt;"",ISNUMBER(A94)),VLOOKUP(A94,Studies!A:BR,2,FALSE),"")</f>
        <v>Vogelstein 1977</v>
      </c>
      <c r="C94" s="112" t="str">
        <f>IF(AND(A94&lt;&gt;"",ISNUMBER(A94)),VLOOKUP(A94,Studies!A:BR,3,FALSE),"")</f>
        <v>https://www.ncbi.nlm.nih.gov/pubmed/874697</v>
      </c>
      <c r="D94" s="112" t="str">
        <f>IF(AND(A94&lt;&gt;"",ISNUMBER(A94)),VLOOKUP(A94,Studies!A:BR,4,FALSE),"")</f>
        <v>ID15</v>
      </c>
      <c r="E94" s="112" t="str">
        <f>IF(AND(A94&lt;&gt;"",ISNUMBER(A94)),VLOOKUP(A94,Studies!A:BR,5,FALSE),"")</f>
        <v>Amikacin</v>
      </c>
      <c r="F94" s="65">
        <v>0</v>
      </c>
      <c r="G94" s="65">
        <v>225</v>
      </c>
      <c r="H94" s="65" t="s">
        <v>338</v>
      </c>
      <c r="W94" s="61">
        <v>2.86</v>
      </c>
      <c r="X94" s="61" t="s">
        <v>339</v>
      </c>
      <c r="Y94" s="61" t="s">
        <v>176</v>
      </c>
      <c r="AC94" s="68" t="s">
        <v>335</v>
      </c>
      <c r="AD94" s="77" t="s">
        <v>341</v>
      </c>
    </row>
    <row r="95" spans="1:30" x14ac:dyDescent="0.2">
      <c r="A95" s="80">
        <v>462</v>
      </c>
      <c r="B95" s="112" t="str">
        <f>IF(AND(A95&lt;&gt;"",ISNUMBER(A95)),VLOOKUP(A95,Studies!A:BR,2,FALSE),"")</f>
        <v>Vogelstein 1977</v>
      </c>
      <c r="C95" s="112" t="str">
        <f>IF(AND(A95&lt;&gt;"",ISNUMBER(A95)),VLOOKUP(A95,Studies!A:BR,3,FALSE),"")</f>
        <v>https://www.ncbi.nlm.nih.gov/pubmed/874697</v>
      </c>
      <c r="D95" s="112" t="str">
        <f>IF(AND(A95&lt;&gt;"",ISNUMBER(A95)),VLOOKUP(A95,Studies!A:BR,4,FALSE),"")</f>
        <v>ID16</v>
      </c>
      <c r="E95" s="112" t="str">
        <f>IF(AND(A95&lt;&gt;"",ISNUMBER(A95)),VLOOKUP(A95,Studies!A:BR,5,FALSE),"")</f>
        <v>Amikacin</v>
      </c>
      <c r="F95" s="65">
        <v>0</v>
      </c>
      <c r="G95" s="65">
        <v>225</v>
      </c>
      <c r="H95" s="65" t="s">
        <v>338</v>
      </c>
      <c r="W95" s="61">
        <v>2.88</v>
      </c>
      <c r="X95" s="61" t="s">
        <v>339</v>
      </c>
      <c r="Y95" s="61" t="s">
        <v>176</v>
      </c>
      <c r="AC95" s="68" t="s">
        <v>335</v>
      </c>
      <c r="AD95" s="77" t="s">
        <v>341</v>
      </c>
    </row>
    <row r="96" spans="1:30" x14ac:dyDescent="0.2">
      <c r="A96" s="80">
        <v>463</v>
      </c>
      <c r="B96" s="112" t="str">
        <f>IF(AND(A96&lt;&gt;"",ISNUMBER(A96)),VLOOKUP(A96,Studies!A:BR,2,FALSE),"")</f>
        <v>Vogelstein 1977</v>
      </c>
      <c r="C96" s="112" t="str">
        <f>IF(AND(A96&lt;&gt;"",ISNUMBER(A96)),VLOOKUP(A96,Studies!A:BR,3,FALSE),"")</f>
        <v>https://www.ncbi.nlm.nih.gov/pubmed/874697</v>
      </c>
      <c r="D96" s="112" t="str">
        <f>IF(AND(A96&lt;&gt;"",ISNUMBER(A96)),VLOOKUP(A96,Studies!A:BR,4,FALSE),"")</f>
        <v>ID17</v>
      </c>
      <c r="E96" s="112" t="str">
        <f>IF(AND(A96&lt;&gt;"",ISNUMBER(A96)),VLOOKUP(A96,Studies!A:BR,5,FALSE),"")</f>
        <v>Amikacin</v>
      </c>
      <c r="F96" s="65">
        <v>0</v>
      </c>
      <c r="G96" s="65">
        <v>225</v>
      </c>
      <c r="H96" s="65" t="s">
        <v>338</v>
      </c>
      <c r="W96" s="61">
        <v>3.31</v>
      </c>
      <c r="X96" s="61" t="s">
        <v>339</v>
      </c>
      <c r="Y96" s="61" t="s">
        <v>176</v>
      </c>
      <c r="AC96" s="68" t="s">
        <v>335</v>
      </c>
      <c r="AD96" s="77" t="s">
        <v>341</v>
      </c>
    </row>
    <row r="97" spans="1:30" x14ac:dyDescent="0.2">
      <c r="A97" s="80">
        <v>464</v>
      </c>
      <c r="B97" s="112" t="str">
        <f>IF(AND(A97&lt;&gt;"",ISNUMBER(A97)),VLOOKUP(A97,Studies!A:BR,2,FALSE),"")</f>
        <v>Vogelstein 1977</v>
      </c>
      <c r="C97" s="112" t="str">
        <f>IF(AND(A97&lt;&gt;"",ISNUMBER(A97)),VLOOKUP(A97,Studies!A:BR,3,FALSE),"")</f>
        <v>https://www.ncbi.nlm.nih.gov/pubmed/874697</v>
      </c>
      <c r="D97" s="112" t="str">
        <f>IF(AND(A97&lt;&gt;"",ISNUMBER(A97)),VLOOKUP(A97,Studies!A:BR,4,FALSE),"")</f>
        <v>ID18</v>
      </c>
      <c r="E97" s="112" t="str">
        <f>IF(AND(A97&lt;&gt;"",ISNUMBER(A97)),VLOOKUP(A97,Studies!A:BR,5,FALSE),"")</f>
        <v>Amikacin</v>
      </c>
      <c r="F97" s="65">
        <v>0</v>
      </c>
      <c r="G97" s="65">
        <v>225</v>
      </c>
      <c r="H97" s="65" t="s">
        <v>338</v>
      </c>
      <c r="W97" s="61">
        <v>1.88</v>
      </c>
      <c r="X97" s="61" t="s">
        <v>339</v>
      </c>
      <c r="Y97" s="61" t="s">
        <v>176</v>
      </c>
      <c r="AC97" s="68" t="s">
        <v>335</v>
      </c>
      <c r="AD97" s="77" t="s">
        <v>341</v>
      </c>
    </row>
    <row r="98" spans="1:30" x14ac:dyDescent="0.2">
      <c r="A98" s="80">
        <v>465</v>
      </c>
      <c r="B98" s="112" t="str">
        <f>IF(AND(A98&lt;&gt;"",ISNUMBER(A98)),VLOOKUP(A98,Studies!A:BR,2,FALSE),"")</f>
        <v>Vogelstein 1977</v>
      </c>
      <c r="C98" s="112" t="str">
        <f>IF(AND(A98&lt;&gt;"",ISNUMBER(A98)),VLOOKUP(A98,Studies!A:BR,3,FALSE),"")</f>
        <v>https://www.ncbi.nlm.nih.gov/pubmed/874697</v>
      </c>
      <c r="D98" s="112" t="str">
        <f>IF(AND(A98&lt;&gt;"",ISNUMBER(A98)),VLOOKUP(A98,Studies!A:BR,4,FALSE),"")</f>
        <v>ID19</v>
      </c>
      <c r="E98" s="112" t="str">
        <f>IF(AND(A98&lt;&gt;"",ISNUMBER(A98)),VLOOKUP(A98,Studies!A:BR,5,FALSE),"")</f>
        <v>Amikacin</v>
      </c>
      <c r="F98" s="65">
        <v>0</v>
      </c>
      <c r="G98" s="65">
        <v>225</v>
      </c>
      <c r="H98" s="65" t="s">
        <v>338</v>
      </c>
      <c r="W98" s="61">
        <v>2.06</v>
      </c>
      <c r="X98" s="61" t="s">
        <v>339</v>
      </c>
      <c r="Y98" s="61" t="s">
        <v>176</v>
      </c>
      <c r="AC98" s="68" t="s">
        <v>335</v>
      </c>
      <c r="AD98" s="77" t="s">
        <v>341</v>
      </c>
    </row>
    <row r="99" spans="1:30" x14ac:dyDescent="0.2">
      <c r="A99" s="80">
        <v>466</v>
      </c>
      <c r="B99" s="112" t="str">
        <f>IF(AND(A99&lt;&gt;"",ISNUMBER(A99)),VLOOKUP(A99,Studies!A:BR,2,FALSE),"")</f>
        <v>Vogelstein 1977</v>
      </c>
      <c r="C99" s="112" t="str">
        <f>IF(AND(A99&lt;&gt;"",ISNUMBER(A99)),VLOOKUP(A99,Studies!A:BR,3,FALSE),"")</f>
        <v>https://www.ncbi.nlm.nih.gov/pubmed/874697</v>
      </c>
      <c r="D99" s="112" t="str">
        <f>IF(AND(A99&lt;&gt;"",ISNUMBER(A99)),VLOOKUP(A99,Studies!A:BR,4,FALSE),"")</f>
        <v>ID20</v>
      </c>
      <c r="E99" s="112" t="str">
        <f>IF(AND(A99&lt;&gt;"",ISNUMBER(A99)),VLOOKUP(A99,Studies!A:BR,5,FALSE),"")</f>
        <v>Amikacin</v>
      </c>
      <c r="F99" s="65">
        <v>0</v>
      </c>
      <c r="G99" s="65">
        <v>225</v>
      </c>
      <c r="H99" s="65" t="s">
        <v>338</v>
      </c>
      <c r="W99" s="61">
        <v>2.4700000000000002</v>
      </c>
      <c r="X99" s="61" t="s">
        <v>339</v>
      </c>
      <c r="Y99" s="61" t="s">
        <v>176</v>
      </c>
      <c r="AC99" s="68" t="s">
        <v>335</v>
      </c>
      <c r="AD99" s="77" t="s">
        <v>341</v>
      </c>
    </row>
    <row r="100" spans="1:30" x14ac:dyDescent="0.2">
      <c r="A100" s="80">
        <v>99</v>
      </c>
      <c r="B100" s="112" t="str">
        <f>IF(AND(A100&lt;&gt;"",ISNUMBER(A100)),VLOOKUP(A100,Studies!A:BR,2,FALSE),"")</f>
        <v>Belfayol 1996</v>
      </c>
      <c r="C100" s="112" t="str">
        <f>IF(AND(A100&lt;&gt;"",ISNUMBER(A100)),VLOOKUP(A100,Studies!A:BR,3,FALSE),"")</f>
        <v>https://www.ncbi.nlm.nih.gov/pubmed/11866842</v>
      </c>
      <c r="D100" s="112" t="str">
        <f>IF(AND(A100&lt;&gt;"",ISNUMBER(A100)),VLOOKUP(A100,Studies!A:BR,4,FALSE),"")</f>
        <v>mean</v>
      </c>
      <c r="E100" s="112" t="str">
        <f>IF(AND(A100&lt;&gt;"",ISNUMBER(A100)),VLOOKUP(A100,Studies!A:BR,5,FALSE),"")</f>
        <v>Amikacin</v>
      </c>
      <c r="F100" s="65">
        <v>0</v>
      </c>
      <c r="G100" s="65">
        <v>24</v>
      </c>
      <c r="H100" s="65" t="s">
        <v>54</v>
      </c>
      <c r="W100" s="61">
        <v>56.3</v>
      </c>
      <c r="X100" s="61" t="s">
        <v>342</v>
      </c>
      <c r="Y100" s="61" t="s">
        <v>340</v>
      </c>
      <c r="Z100" s="63">
        <v>33.799999999999997</v>
      </c>
      <c r="AA100" s="63" t="s">
        <v>342</v>
      </c>
      <c r="AB100" s="63" t="s">
        <v>60</v>
      </c>
      <c r="AC100" s="68" t="s">
        <v>335</v>
      </c>
      <c r="AD100" s="77" t="s">
        <v>341</v>
      </c>
    </row>
    <row r="101" spans="1:30" x14ac:dyDescent="0.2">
      <c r="A101" s="80">
        <v>102</v>
      </c>
      <c r="B101" s="112" t="str">
        <f>IF(AND(A101&lt;&gt;"",ISNUMBER(A101)),VLOOKUP(A101,Studies!A:BR,2,FALSE),"")</f>
        <v>Boekh 1988</v>
      </c>
      <c r="C101" s="112" t="str">
        <f>IF(AND(A101&lt;&gt;"",ISNUMBER(A101)),VLOOKUP(A101,Studies!A:BR,3,FALSE),"")</f>
        <v>https://www.ncbi.nlm.nih.gov/pubmed/3279907</v>
      </c>
      <c r="D101" s="112" t="str">
        <f>IF(AND(A101&lt;&gt;"",ISNUMBER(A101)),VLOOKUP(A101,Studies!A:BR,4,FALSE),"")</f>
        <v>mean 0.5g</v>
      </c>
      <c r="E101" s="112" t="str">
        <f>IF(AND(A101&lt;&gt;"",ISNUMBER(A101)),VLOOKUP(A101,Studies!A:BR,5,FALSE),"")</f>
        <v>vancomycin</v>
      </c>
      <c r="F101" s="65">
        <v>0</v>
      </c>
      <c r="G101" s="65">
        <v>720</v>
      </c>
      <c r="H101" s="65" t="s">
        <v>338</v>
      </c>
      <c r="W101" s="61">
        <v>94.5</v>
      </c>
      <c r="X101" s="61" t="s">
        <v>342</v>
      </c>
      <c r="Y101" s="61" t="s">
        <v>340</v>
      </c>
      <c r="Z101" s="63">
        <v>15.9</v>
      </c>
      <c r="AA101" s="63" t="s">
        <v>342</v>
      </c>
      <c r="AB101" s="63" t="s">
        <v>60</v>
      </c>
      <c r="AC101" s="68" t="s">
        <v>335</v>
      </c>
      <c r="AD101" s="77" t="s">
        <v>341</v>
      </c>
    </row>
    <row r="102" spans="1:30" x14ac:dyDescent="0.2">
      <c r="A102" s="80">
        <v>103</v>
      </c>
      <c r="B102" s="112" t="str">
        <f>IF(AND(A102&lt;&gt;"",ISNUMBER(A102)),VLOOKUP(A102,Studies!A:BR,2,FALSE),"")</f>
        <v>Boekh 1988</v>
      </c>
      <c r="C102" s="112" t="str">
        <f>IF(AND(A102&lt;&gt;"",ISNUMBER(A102)),VLOOKUP(A102,Studies!A:BR,3,FALSE),"")</f>
        <v>https://www.ncbi.nlm.nih.gov/pubmed/3279907</v>
      </c>
      <c r="D102" s="112" t="str">
        <f>IF(AND(A102&lt;&gt;"",ISNUMBER(A102)),VLOOKUP(A102,Studies!A:BR,4,FALSE),"")</f>
        <v>mean 1g</v>
      </c>
      <c r="E102" s="112" t="str">
        <f>IF(AND(A102&lt;&gt;"",ISNUMBER(A102)),VLOOKUP(A102,Studies!A:BR,5,FALSE),"")</f>
        <v>vancomycin</v>
      </c>
      <c r="F102" s="65">
        <v>0</v>
      </c>
      <c r="G102" s="65">
        <v>720</v>
      </c>
      <c r="H102" s="65" t="s">
        <v>338</v>
      </c>
      <c r="W102" s="61">
        <v>96.5</v>
      </c>
      <c r="X102" s="61" t="s">
        <v>342</v>
      </c>
      <c r="Y102" s="61" t="s">
        <v>340</v>
      </c>
      <c r="Z102" s="63">
        <v>18.100000000000001</v>
      </c>
      <c r="AA102" s="63" t="s">
        <v>342</v>
      </c>
      <c r="AB102" s="63" t="s">
        <v>60</v>
      </c>
      <c r="AC102" s="68" t="s">
        <v>335</v>
      </c>
      <c r="AD102" s="77" t="s">
        <v>341</v>
      </c>
    </row>
    <row r="103" spans="1:30" x14ac:dyDescent="0.2">
      <c r="A103" s="80">
        <v>241</v>
      </c>
      <c r="B103" s="112" t="str">
        <f>IF(AND(A103&lt;&gt;"",ISNUMBER(A103)),VLOOKUP(A103,Studies!A:BR,2,FALSE),"")</f>
        <v>Healy 1987</v>
      </c>
      <c r="C103" s="112" t="str">
        <f>IF(AND(A103&lt;&gt;"",ISNUMBER(A103)),VLOOKUP(A103,Studies!A:BR,3,FALSE),"")</f>
        <v>https://www.ncbi.nlm.nih.gov/pubmed/3579256</v>
      </c>
      <c r="D103" s="112" t="str">
        <f>IF(AND(A103&lt;&gt;"",ISNUMBER(A103)),VLOOKUP(A103,Studies!A:BR,4,FALSE),"")</f>
        <v>mean 0.5g</v>
      </c>
      <c r="E103" s="112" t="str">
        <f>IF(AND(A103&lt;&gt;"",ISNUMBER(A103)),VLOOKUP(A103,Studies!A:BR,5,FALSE),"")</f>
        <v>vancomycin</v>
      </c>
      <c r="F103" s="65">
        <v>0</v>
      </c>
      <c r="G103" s="65">
        <v>61.003349999999998</v>
      </c>
      <c r="H103" s="65" t="s">
        <v>54</v>
      </c>
      <c r="W103" s="61">
        <v>84.8</v>
      </c>
      <c r="X103" s="61" t="s">
        <v>343</v>
      </c>
      <c r="Y103" s="61" t="s">
        <v>340</v>
      </c>
      <c r="Z103" s="63">
        <v>11.5</v>
      </c>
      <c r="AA103" s="63" t="s">
        <v>343</v>
      </c>
      <c r="AB103" s="63" t="s">
        <v>60</v>
      </c>
      <c r="AC103" s="68" t="s">
        <v>335</v>
      </c>
      <c r="AD103" s="77" t="s">
        <v>344</v>
      </c>
    </row>
    <row r="104" spans="1:30" x14ac:dyDescent="0.2">
      <c r="A104" s="80">
        <v>242</v>
      </c>
      <c r="B104" s="112" t="str">
        <f>IF(AND(A104&lt;&gt;"",ISNUMBER(A104)),VLOOKUP(A104,Studies!A:BR,2,FALSE),"")</f>
        <v>Healy 1987</v>
      </c>
      <c r="C104" s="112" t="str">
        <f>IF(AND(A104&lt;&gt;"",ISNUMBER(A104)),VLOOKUP(A104,Studies!A:BR,3,FALSE),"")</f>
        <v>https://www.ncbi.nlm.nih.gov/pubmed/3579256</v>
      </c>
      <c r="D104" s="112" t="str">
        <f>IF(AND(A104&lt;&gt;"",ISNUMBER(A104)),VLOOKUP(A104,Studies!A:BR,4,FALSE),"")</f>
        <v>mean 1g</v>
      </c>
      <c r="E104" s="112" t="str">
        <f>IF(AND(A104&lt;&gt;"",ISNUMBER(A104)),VLOOKUP(A104,Studies!A:BR,5,FALSE),"")</f>
        <v>vancomycin</v>
      </c>
      <c r="F104" s="65">
        <v>0</v>
      </c>
      <c r="G104" s="65">
        <v>61.287129999999998</v>
      </c>
      <c r="H104" s="65" t="s">
        <v>54</v>
      </c>
      <c r="W104" s="61">
        <v>86.1</v>
      </c>
      <c r="X104" s="61" t="s">
        <v>343</v>
      </c>
      <c r="Y104" s="61" t="s">
        <v>340</v>
      </c>
      <c r="Z104" s="63">
        <v>8.9</v>
      </c>
      <c r="AA104" s="63" t="s">
        <v>343</v>
      </c>
      <c r="AB104" s="63" t="s">
        <v>60</v>
      </c>
      <c r="AC104" s="68" t="s">
        <v>335</v>
      </c>
      <c r="AD104" s="77" t="s">
        <v>345</v>
      </c>
    </row>
    <row r="105" spans="1:30" x14ac:dyDescent="0.2">
      <c r="A105" s="36">
        <v>408</v>
      </c>
      <c r="B105" s="112" t="str">
        <f>IF(AND(A105&lt;&gt;"",ISNUMBER(A105)),VLOOKUP(A105,Studies!A:BR,2,FALSE),"")</f>
        <v>Schaad 1980</v>
      </c>
      <c r="C105" s="112" t="str">
        <f>IF(AND(A105&lt;&gt;"",ISNUMBER(A105)),VLOOKUP(A105,Studies!A:BR,3,FALSE),"")</f>
        <v>https://www.ncbi.nlm.nih.gov/pubmed/7350291</v>
      </c>
      <c r="D105" s="112" t="str">
        <f>IF(AND(A105&lt;&gt;"",ISNUMBER(A105)),VLOOKUP(A105,Studies!A:BR,4,FALSE),"")</f>
        <v>ID 1</v>
      </c>
      <c r="E105" s="112" t="str">
        <f>IF(AND(A105&lt;&gt;"",ISNUMBER(A105)),VLOOKUP(A105,Studies!A:BR,5,FALSE),"")</f>
        <v>vancomycin</v>
      </c>
      <c r="F105" s="65">
        <v>0</v>
      </c>
      <c r="G105" s="65">
        <v>6.5</v>
      </c>
      <c r="H105" s="65" t="s">
        <v>54</v>
      </c>
      <c r="W105" s="61">
        <v>30</v>
      </c>
      <c r="X105" s="61" t="s">
        <v>343</v>
      </c>
      <c r="Y105" s="61" t="s">
        <v>340</v>
      </c>
    </row>
    <row r="106" spans="1:30" x14ac:dyDescent="0.2">
      <c r="A106" s="36">
        <v>409</v>
      </c>
      <c r="B106" s="112" t="str">
        <f>IF(AND(A106&lt;&gt;"",ISNUMBER(A106)),VLOOKUP(A106,Studies!A:BR,2,FALSE),"")</f>
        <v>Schaad 1980</v>
      </c>
      <c r="C106" s="112" t="str">
        <f>IF(AND(A106&lt;&gt;"",ISNUMBER(A106)),VLOOKUP(A106,Studies!A:BR,3,FALSE),"")</f>
        <v>https://www.ncbi.nlm.nih.gov/pubmed/7350291</v>
      </c>
      <c r="D106" s="112" t="str">
        <f>IF(AND(A106&lt;&gt;"",ISNUMBER(A106)),VLOOKUP(A106,Studies!A:BR,4,FALSE),"")</f>
        <v>ID 2</v>
      </c>
      <c r="E106" s="112" t="str">
        <f>IF(AND(A106&lt;&gt;"",ISNUMBER(A106)),VLOOKUP(A106,Studies!A:BR,5,FALSE),"")</f>
        <v>vancomycin</v>
      </c>
      <c r="F106" s="65">
        <v>0</v>
      </c>
      <c r="G106" s="65">
        <v>7</v>
      </c>
      <c r="H106" s="65" t="s">
        <v>54</v>
      </c>
      <c r="W106" s="61">
        <v>50</v>
      </c>
      <c r="X106" s="61" t="s">
        <v>343</v>
      </c>
      <c r="Y106" s="61" t="s">
        <v>340</v>
      </c>
    </row>
    <row r="107" spans="1:30" x14ac:dyDescent="0.2">
      <c r="A107" s="36">
        <v>410</v>
      </c>
      <c r="B107" s="112" t="str">
        <f>IF(AND(A107&lt;&gt;"",ISNUMBER(A107)),VLOOKUP(A107,Studies!A:BR,2,FALSE),"")</f>
        <v>Schaad 1980</v>
      </c>
      <c r="C107" s="112" t="str">
        <f>IF(AND(A107&lt;&gt;"",ISNUMBER(A107)),VLOOKUP(A107,Studies!A:BR,3,FALSE),"")</f>
        <v>https://www.ncbi.nlm.nih.gov/pubmed/7350291</v>
      </c>
      <c r="D107" s="112" t="str">
        <f>IF(AND(A107&lt;&gt;"",ISNUMBER(A107)),VLOOKUP(A107,Studies!A:BR,4,FALSE),"")</f>
        <v>ID 3</v>
      </c>
      <c r="E107" s="112" t="str">
        <f>IF(AND(A107&lt;&gt;"",ISNUMBER(A107)),VLOOKUP(A107,Studies!A:BR,5,FALSE),"")</f>
        <v>vancomycin</v>
      </c>
      <c r="F107" s="65">
        <v>0</v>
      </c>
      <c r="G107" s="65">
        <v>7</v>
      </c>
      <c r="H107" s="65" t="s">
        <v>54</v>
      </c>
      <c r="W107" s="61">
        <v>81</v>
      </c>
      <c r="X107" s="61" t="s">
        <v>343</v>
      </c>
      <c r="Y107" s="61" t="s">
        <v>340</v>
      </c>
    </row>
    <row r="108" spans="1:30" x14ac:dyDescent="0.2">
      <c r="A108" s="36">
        <v>411</v>
      </c>
      <c r="B108" s="112" t="str">
        <f>IF(AND(A108&lt;&gt;"",ISNUMBER(A108)),VLOOKUP(A108,Studies!A:BR,2,FALSE),"")</f>
        <v>Schaad 1980</v>
      </c>
      <c r="C108" s="112" t="str">
        <f>IF(AND(A108&lt;&gt;"",ISNUMBER(A108)),VLOOKUP(A108,Studies!A:BR,3,FALSE),"")</f>
        <v>https://www.ncbi.nlm.nih.gov/pubmed/7350291</v>
      </c>
      <c r="D108" s="112" t="str">
        <f>IF(AND(A108&lt;&gt;"",ISNUMBER(A108)),VLOOKUP(A108,Studies!A:BR,4,FALSE),"")</f>
        <v>ID 4</v>
      </c>
      <c r="E108" s="112" t="str">
        <f>IF(AND(A108&lt;&gt;"",ISNUMBER(A108)),VLOOKUP(A108,Studies!A:BR,5,FALSE),"")</f>
        <v>vancomycin</v>
      </c>
      <c r="F108" s="65">
        <v>0</v>
      </c>
      <c r="G108" s="65">
        <v>7</v>
      </c>
      <c r="H108" s="65" t="s">
        <v>54</v>
      </c>
      <c r="W108" s="61">
        <v>163</v>
      </c>
      <c r="X108" s="61" t="s">
        <v>343</v>
      </c>
      <c r="Y108" s="61" t="s">
        <v>340</v>
      </c>
    </row>
    <row r="109" spans="1:30" x14ac:dyDescent="0.2">
      <c r="A109" s="36">
        <v>412</v>
      </c>
      <c r="B109" s="112" t="str">
        <f>IF(AND(A109&lt;&gt;"",ISNUMBER(A109)),VLOOKUP(A109,Studies!A:BR,2,FALSE),"")</f>
        <v>Schaad 1980</v>
      </c>
      <c r="C109" s="112" t="str">
        <f>IF(AND(A109&lt;&gt;"",ISNUMBER(A109)),VLOOKUP(A109,Studies!A:BR,3,FALSE),"")</f>
        <v>https://www.ncbi.nlm.nih.gov/pubmed/7350291</v>
      </c>
      <c r="D109" s="112" t="str">
        <f>IF(AND(A109&lt;&gt;"",ISNUMBER(A109)),VLOOKUP(A109,Studies!A:BR,4,FALSE),"")</f>
        <v>ID 5</v>
      </c>
      <c r="E109" s="112" t="str">
        <f>IF(AND(A109&lt;&gt;"",ISNUMBER(A109)),VLOOKUP(A109,Studies!A:BR,5,FALSE),"")</f>
        <v>vancomycin</v>
      </c>
      <c r="F109" s="65">
        <v>0</v>
      </c>
      <c r="G109" s="65">
        <v>7</v>
      </c>
      <c r="H109" s="65" t="s">
        <v>54</v>
      </c>
      <c r="W109" s="61">
        <v>131</v>
      </c>
      <c r="X109" s="61" t="s">
        <v>343</v>
      </c>
      <c r="Y109" s="61" t="s">
        <v>340</v>
      </c>
    </row>
    <row r="110" spans="1:30" x14ac:dyDescent="0.2">
      <c r="A110" s="36">
        <v>413</v>
      </c>
      <c r="B110" s="112" t="str">
        <f>IF(AND(A110&lt;&gt;"",ISNUMBER(A110)),VLOOKUP(A110,Studies!A:BR,2,FALSE),"")</f>
        <v>Schaad 1980</v>
      </c>
      <c r="C110" s="112" t="str">
        <f>IF(AND(A110&lt;&gt;"",ISNUMBER(A110)),VLOOKUP(A110,Studies!A:BR,3,FALSE),"")</f>
        <v>https://www.ncbi.nlm.nih.gov/pubmed/7350291</v>
      </c>
      <c r="D110" s="112" t="str">
        <f>IF(AND(A110&lt;&gt;"",ISNUMBER(A110)),VLOOKUP(A110,Studies!A:BR,4,FALSE),"")</f>
        <v>ID 6</v>
      </c>
      <c r="E110" s="112" t="str">
        <f>IF(AND(A110&lt;&gt;"",ISNUMBER(A110)),VLOOKUP(A110,Studies!A:BR,5,FALSE),"")</f>
        <v>vancomycin</v>
      </c>
      <c r="F110" s="65">
        <v>0</v>
      </c>
      <c r="G110" s="65">
        <v>8</v>
      </c>
      <c r="H110" s="65" t="s">
        <v>54</v>
      </c>
      <c r="W110" s="61">
        <v>134</v>
      </c>
      <c r="X110" s="61" t="s">
        <v>343</v>
      </c>
      <c r="Y110" s="61" t="s">
        <v>340</v>
      </c>
    </row>
    <row r="111" spans="1:30" x14ac:dyDescent="0.2">
      <c r="A111" s="80">
        <v>108</v>
      </c>
      <c r="B111" s="112" t="str">
        <f>IF(AND(A111&lt;&gt;"",ISNUMBER(A111)),VLOOKUP(A111,Studies!A:BR,2,FALSE),"")</f>
        <v>Bovill 1984</v>
      </c>
      <c r="C111" s="112" t="str">
        <f>IF(AND(A111&lt;&gt;"",ISNUMBER(A111)),VLOOKUP(A111,Studies!A:BR,3,FALSE),"")</f>
        <v>https://www.ncbi.nlm.nih.gov/pubmed/6238552</v>
      </c>
      <c r="D111" s="112" t="str">
        <f>IF(AND(A111&lt;&gt;"",ISNUMBER(A111)),VLOOKUP(A111,Studies!A:BR,4,FALSE),"")</f>
        <v>mean</v>
      </c>
      <c r="E111" s="112" t="str">
        <f>IF(AND(A111&lt;&gt;"",ISNUMBER(A111)),VLOOKUP(A111,Studies!A:BR,5,FALSE),"")</f>
        <v>Sufentanil</v>
      </c>
      <c r="F111" s="65">
        <v>0</v>
      </c>
      <c r="G111" s="65">
        <v>8</v>
      </c>
      <c r="H111" s="65" t="s">
        <v>54</v>
      </c>
      <c r="W111" s="61">
        <v>12.66</v>
      </c>
      <c r="X111" s="61" t="s">
        <v>339</v>
      </c>
      <c r="Y111" s="61" t="s">
        <v>340</v>
      </c>
      <c r="Z111" s="63">
        <v>0.78</v>
      </c>
      <c r="AA111" s="63" t="s">
        <v>339</v>
      </c>
      <c r="AB111" s="63" t="s">
        <v>330</v>
      </c>
      <c r="AC111" s="68" t="s">
        <v>335</v>
      </c>
      <c r="AD111" s="77" t="s">
        <v>346</v>
      </c>
    </row>
    <row r="112" spans="1:30" x14ac:dyDescent="0.2">
      <c r="A112" s="80">
        <v>467</v>
      </c>
      <c r="B112" s="112" t="str">
        <f>IF(AND(A112&lt;&gt;"",ISNUMBER(A112)),VLOOKUP(A112,Studies!A:BR,2,FALSE),"")</f>
        <v>Willsie 2015</v>
      </c>
      <c r="C112" s="112" t="str">
        <f>IF(AND(A112&lt;&gt;"",ISNUMBER(A112)),VLOOKUP(A112,Studies!A:BR,3,FALSE),"")</f>
        <v>https://www.ncbi.nlm.nih.gov/pubmed/25544247</v>
      </c>
      <c r="D112" s="112" t="str">
        <f>IF(AND(A112&lt;&gt;"",ISNUMBER(A112)),VLOOKUP(A112,Studies!A:BR,4,FALSE),"")</f>
        <v>mean</v>
      </c>
      <c r="E112" s="112" t="str">
        <f>IF(AND(A112&lt;&gt;"",ISNUMBER(A112)),VLOOKUP(A112,Studies!A:BR,5,FALSE),"")</f>
        <v>Sufentanil</v>
      </c>
      <c r="F112" s="65">
        <v>0</v>
      </c>
      <c r="G112" s="65">
        <v>1440</v>
      </c>
      <c r="H112" s="65" t="s">
        <v>338</v>
      </c>
      <c r="I112" s="53">
        <v>273.8</v>
      </c>
      <c r="J112" s="53" t="s">
        <v>347</v>
      </c>
      <c r="K112" s="53" t="s">
        <v>50</v>
      </c>
      <c r="L112" s="54">
        <v>61.1</v>
      </c>
      <c r="M112" s="54" t="s">
        <v>347</v>
      </c>
      <c r="N112" s="54" t="s">
        <v>60</v>
      </c>
      <c r="O112" s="53" t="s">
        <v>320</v>
      </c>
    </row>
    <row r="113" spans="1:30" x14ac:dyDescent="0.2">
      <c r="A113" s="80">
        <v>121</v>
      </c>
      <c r="B113" s="112" t="str">
        <f>IF(AND(A113&lt;&gt;"",ISNUMBER(A113)),VLOOKUP(A113,Studies!A:BR,2,FALSE),"")</f>
        <v>Davis 1987</v>
      </c>
      <c r="C113" s="112" t="str">
        <f>IF(AND(A113&lt;&gt;"",ISNUMBER(A113)),VLOOKUP(A113,Studies!A:BR,3,FALSE),"")</f>
        <v>https://www.ncbi.nlm.nih.gov/pubmed/2950809</v>
      </c>
      <c r="D113" s="112" t="str">
        <f>IF(AND(A113&lt;&gt;"",ISNUMBER(A113)),VLOOKUP(A113,Studies!A:BR,4,FALSE),"")</f>
        <v>mean</v>
      </c>
      <c r="E113" s="112" t="str">
        <f>IF(AND(A113&lt;&gt;"",ISNUMBER(A113)),VLOOKUP(A113,Studies!A:BR,5,FALSE),"")</f>
        <v>Sufentanil</v>
      </c>
      <c r="F113" s="65">
        <v>0</v>
      </c>
      <c r="G113" s="65">
        <v>120</v>
      </c>
      <c r="H113" s="65" t="s">
        <v>338</v>
      </c>
      <c r="W113" s="61">
        <v>27.5</v>
      </c>
      <c r="X113" s="61" t="s">
        <v>339</v>
      </c>
      <c r="Y113" s="61" t="s">
        <v>340</v>
      </c>
      <c r="Z113" s="63">
        <v>9.3000000000000007</v>
      </c>
      <c r="AA113" s="63" t="s">
        <v>339</v>
      </c>
      <c r="AB113" s="63" t="s">
        <v>340</v>
      </c>
      <c r="AC113" s="68" t="s">
        <v>335</v>
      </c>
      <c r="AD113" s="77" t="s">
        <v>348</v>
      </c>
    </row>
    <row r="114" spans="1:30" x14ac:dyDescent="0.2">
      <c r="A114" s="80">
        <v>122</v>
      </c>
      <c r="B114" s="112" t="str">
        <f>IF(AND(A114&lt;&gt;"",ISNUMBER(A114)),VLOOKUP(A114,Studies!A:BR,2,FALSE),"")</f>
        <v>Davis 1987</v>
      </c>
      <c r="C114" s="112" t="str">
        <f>IF(AND(A114&lt;&gt;"",ISNUMBER(A114)),VLOOKUP(A114,Studies!A:BR,3,FALSE),"")</f>
        <v>https://www.ncbi.nlm.nih.gov/pubmed/2950809</v>
      </c>
      <c r="D114" s="112" t="str">
        <f>IF(AND(A114&lt;&gt;"",ISNUMBER(A114)),VLOOKUP(A114,Studies!A:BR,4,FALSE),"")</f>
        <v>mean</v>
      </c>
      <c r="E114" s="112" t="str">
        <f>IF(AND(A114&lt;&gt;"",ISNUMBER(A114)),VLOOKUP(A114,Studies!A:BR,5,FALSE),"")</f>
        <v>Sufentanil</v>
      </c>
      <c r="F114" s="65">
        <v>0</v>
      </c>
      <c r="G114" s="65">
        <v>120</v>
      </c>
      <c r="H114" s="65" t="s">
        <v>338</v>
      </c>
      <c r="W114" s="61">
        <v>18.100000000000001</v>
      </c>
      <c r="X114" s="61" t="s">
        <v>339</v>
      </c>
      <c r="Y114" s="61" t="s">
        <v>176</v>
      </c>
      <c r="Z114" s="63">
        <v>10.7</v>
      </c>
      <c r="AA114" s="63" t="s">
        <v>339</v>
      </c>
      <c r="AB114" s="63" t="s">
        <v>340</v>
      </c>
      <c r="AC114" s="68" t="s">
        <v>335</v>
      </c>
      <c r="AD114" s="77" t="s">
        <v>346</v>
      </c>
    </row>
    <row r="115" spans="1:30" x14ac:dyDescent="0.2">
      <c r="A115" s="36">
        <v>194</v>
      </c>
      <c r="B115" s="112" t="str">
        <f>IF(AND(A115&lt;&gt;"",ISNUMBER(A115)),VLOOKUP(A115,Studies!A:BR,2,FALSE),"")</f>
        <v>Guay 1991</v>
      </c>
      <c r="C115" s="112" t="str">
        <f>IF(AND(A115&lt;&gt;"",ISNUMBER(A115)),VLOOKUP(A115,Studies!A:BR,3,FALSE),"")</f>
        <v>https://www.ncbi.nlm.nih.gov/pubmed/1531117</v>
      </c>
      <c r="D115" s="112" t="str">
        <f>IF(AND(A115&lt;&gt;"",ISNUMBER(A115)),VLOOKUP(A115,Studies!A:BR,4,FALSE),"")</f>
        <v>ID1</v>
      </c>
      <c r="E115" s="112" t="str">
        <f>IF(AND(A115&lt;&gt;"",ISNUMBER(A115)),VLOOKUP(A115,Studies!A:BR,5,FALSE),"")</f>
        <v>Sufentanil</v>
      </c>
      <c r="F115" s="65">
        <v>0</v>
      </c>
      <c r="G115" s="65">
        <v>360</v>
      </c>
      <c r="H115" s="65" t="s">
        <v>338</v>
      </c>
      <c r="W115" s="61">
        <v>17.899999999999999</v>
      </c>
      <c r="X115" s="61" t="s">
        <v>339</v>
      </c>
      <c r="Y115" s="61" t="s">
        <v>176</v>
      </c>
      <c r="AD115" s="77" t="s">
        <v>349</v>
      </c>
    </row>
    <row r="116" spans="1:30" x14ac:dyDescent="0.2">
      <c r="A116" s="36">
        <v>195</v>
      </c>
      <c r="B116" s="112" t="str">
        <f>IF(AND(A116&lt;&gt;"",ISNUMBER(A116)),VLOOKUP(A116,Studies!A:BR,2,FALSE),"")</f>
        <v>Guay 1991</v>
      </c>
      <c r="C116" s="112" t="str">
        <f>IF(AND(A116&lt;&gt;"",ISNUMBER(A116)),VLOOKUP(A116,Studies!A:BR,3,FALSE),"")</f>
        <v>https://www.ncbi.nlm.nih.gov/pubmed/1531117</v>
      </c>
      <c r="D116" s="112" t="str">
        <f>IF(AND(A116&lt;&gt;"",ISNUMBER(A116)),VLOOKUP(A116,Studies!A:BR,4,FALSE),"")</f>
        <v>ID2</v>
      </c>
      <c r="E116" s="112" t="str">
        <f>IF(AND(A116&lt;&gt;"",ISNUMBER(A116)),VLOOKUP(A116,Studies!A:BR,5,FALSE),"")</f>
        <v>Sufentanil</v>
      </c>
      <c r="F116" s="65">
        <v>0</v>
      </c>
      <c r="G116" s="65">
        <v>60</v>
      </c>
      <c r="H116" s="65" t="s">
        <v>338</v>
      </c>
      <c r="W116" s="61">
        <v>40.6</v>
      </c>
      <c r="X116" s="61" t="s">
        <v>339</v>
      </c>
      <c r="Y116" s="61" t="s">
        <v>176</v>
      </c>
    </row>
    <row r="117" spans="1:30" x14ac:dyDescent="0.2">
      <c r="A117" s="36">
        <v>196</v>
      </c>
      <c r="B117" s="112" t="str">
        <f>IF(AND(A117&lt;&gt;"",ISNUMBER(A117)),VLOOKUP(A117,Studies!A:BR,2,FALSE),"")</f>
        <v>Guay 1991</v>
      </c>
      <c r="C117" s="112" t="str">
        <f>IF(AND(A117&lt;&gt;"",ISNUMBER(A117)),VLOOKUP(A117,Studies!A:BR,3,FALSE),"")</f>
        <v>https://www.ncbi.nlm.nih.gov/pubmed/1531117</v>
      </c>
      <c r="D117" s="112" t="str">
        <f>IF(AND(A117&lt;&gt;"",ISNUMBER(A117)),VLOOKUP(A117,Studies!A:BR,4,FALSE),"")</f>
        <v>ID3</v>
      </c>
      <c r="E117" s="112" t="str">
        <f>IF(AND(A117&lt;&gt;"",ISNUMBER(A117)),VLOOKUP(A117,Studies!A:BR,5,FALSE),"")</f>
        <v>Sufentanil</v>
      </c>
      <c r="F117" s="65">
        <v>0</v>
      </c>
      <c r="G117" s="65">
        <v>240</v>
      </c>
      <c r="H117" s="65" t="s">
        <v>338</v>
      </c>
      <c r="W117" s="61">
        <v>39.700000000000003</v>
      </c>
      <c r="X117" s="61" t="s">
        <v>339</v>
      </c>
      <c r="Y117" s="61" t="s">
        <v>176</v>
      </c>
    </row>
    <row r="118" spans="1:30" x14ac:dyDescent="0.2">
      <c r="A118" s="36">
        <v>197</v>
      </c>
      <c r="B118" s="112" t="str">
        <f>IF(AND(A118&lt;&gt;"",ISNUMBER(A118)),VLOOKUP(A118,Studies!A:BR,2,FALSE),"")</f>
        <v>Guay 1991</v>
      </c>
      <c r="C118" s="112" t="str">
        <f>IF(AND(A118&lt;&gt;"",ISNUMBER(A118)),VLOOKUP(A118,Studies!A:BR,3,FALSE),"")</f>
        <v>https://www.ncbi.nlm.nih.gov/pubmed/1531117</v>
      </c>
      <c r="D118" s="112" t="str">
        <f>IF(AND(A118&lt;&gt;"",ISNUMBER(A118)),VLOOKUP(A118,Studies!A:BR,4,FALSE),"")</f>
        <v>ID4</v>
      </c>
      <c r="E118" s="112" t="str">
        <f>IF(AND(A118&lt;&gt;"",ISNUMBER(A118)),VLOOKUP(A118,Studies!A:BR,5,FALSE),"")</f>
        <v>Sufentanil</v>
      </c>
      <c r="F118" s="65">
        <v>0</v>
      </c>
      <c r="G118" s="65">
        <v>240</v>
      </c>
      <c r="H118" s="65" t="s">
        <v>338</v>
      </c>
      <c r="W118" s="61">
        <v>34</v>
      </c>
      <c r="X118" s="61" t="s">
        <v>339</v>
      </c>
      <c r="Y118" s="61" t="s">
        <v>176</v>
      </c>
    </row>
    <row r="119" spans="1:30" x14ac:dyDescent="0.2">
      <c r="A119" s="36">
        <v>198</v>
      </c>
      <c r="B119" s="112" t="str">
        <f>IF(AND(A119&lt;&gt;"",ISNUMBER(A119)),VLOOKUP(A119,Studies!A:BR,2,FALSE),"")</f>
        <v>Guay 1991</v>
      </c>
      <c r="C119" s="112" t="str">
        <f>IF(AND(A119&lt;&gt;"",ISNUMBER(A119)),VLOOKUP(A119,Studies!A:BR,3,FALSE),"")</f>
        <v>https://www.ncbi.nlm.nih.gov/pubmed/1531117</v>
      </c>
      <c r="D119" s="112" t="str">
        <f>IF(AND(A119&lt;&gt;"",ISNUMBER(A119)),VLOOKUP(A119,Studies!A:BR,4,FALSE),"")</f>
        <v>ID5</v>
      </c>
      <c r="E119" s="112" t="str">
        <f>IF(AND(A119&lt;&gt;"",ISNUMBER(A119)),VLOOKUP(A119,Studies!A:BR,5,FALSE),"")</f>
        <v>Sufentanil</v>
      </c>
      <c r="F119" s="65">
        <v>0</v>
      </c>
      <c r="G119" s="65">
        <v>300</v>
      </c>
      <c r="H119" s="65" t="s">
        <v>338</v>
      </c>
      <c r="W119" s="61">
        <v>29.7</v>
      </c>
      <c r="X119" s="61" t="s">
        <v>339</v>
      </c>
      <c r="Y119" s="61" t="s">
        <v>176</v>
      </c>
    </row>
    <row r="120" spans="1:30" x14ac:dyDescent="0.2">
      <c r="A120" s="36">
        <v>199</v>
      </c>
      <c r="B120" s="112" t="str">
        <f>IF(AND(A120&lt;&gt;"",ISNUMBER(A120)),VLOOKUP(A120,Studies!A:BR,2,FALSE),"")</f>
        <v>Guay 1991</v>
      </c>
      <c r="C120" s="112" t="str">
        <f>IF(AND(A120&lt;&gt;"",ISNUMBER(A120)),VLOOKUP(A120,Studies!A:BR,3,FALSE),"")</f>
        <v>https://www.ncbi.nlm.nih.gov/pubmed/1531117</v>
      </c>
      <c r="D120" s="112" t="str">
        <f>IF(AND(A120&lt;&gt;"",ISNUMBER(A120)),VLOOKUP(A120,Studies!A:BR,4,FALSE),"")</f>
        <v>ID6</v>
      </c>
      <c r="E120" s="112" t="str">
        <f>IF(AND(A120&lt;&gt;"",ISNUMBER(A120)),VLOOKUP(A120,Studies!A:BR,5,FALSE),"")</f>
        <v>Sufentanil</v>
      </c>
      <c r="F120" s="65">
        <v>0</v>
      </c>
      <c r="G120" s="65">
        <v>120</v>
      </c>
      <c r="H120" s="65" t="s">
        <v>338</v>
      </c>
      <c r="W120" s="61">
        <v>29.7</v>
      </c>
      <c r="X120" s="61" t="s">
        <v>339</v>
      </c>
      <c r="Y120" s="61" t="s">
        <v>176</v>
      </c>
    </row>
    <row r="121" spans="1:30" x14ac:dyDescent="0.2">
      <c r="A121" s="36">
        <v>200</v>
      </c>
      <c r="B121" s="112" t="str">
        <f>IF(AND(A121&lt;&gt;"",ISNUMBER(A121)),VLOOKUP(A121,Studies!A:BR,2,FALSE),"")</f>
        <v>Guay 1991</v>
      </c>
      <c r="C121" s="112" t="str">
        <f>IF(AND(A121&lt;&gt;"",ISNUMBER(A121)),VLOOKUP(A121,Studies!A:BR,3,FALSE),"")</f>
        <v>https://www.ncbi.nlm.nih.gov/pubmed/1531117</v>
      </c>
      <c r="D121" s="112" t="str">
        <f>IF(AND(A121&lt;&gt;"",ISNUMBER(A121)),VLOOKUP(A121,Studies!A:BR,4,FALSE),"")</f>
        <v>ID7</v>
      </c>
      <c r="E121" s="112" t="str">
        <f>IF(AND(A121&lt;&gt;"",ISNUMBER(A121)),VLOOKUP(A121,Studies!A:BR,5,FALSE),"")</f>
        <v>Sufentanil</v>
      </c>
      <c r="F121" s="65">
        <v>0</v>
      </c>
      <c r="G121" s="65">
        <v>420</v>
      </c>
      <c r="H121" s="65" t="s">
        <v>338</v>
      </c>
      <c r="W121" s="61">
        <v>19.5</v>
      </c>
      <c r="X121" s="61" t="s">
        <v>339</v>
      </c>
      <c r="Y121" s="61" t="s">
        <v>176</v>
      </c>
    </row>
    <row r="122" spans="1:30" x14ac:dyDescent="0.2">
      <c r="A122" s="36">
        <v>201</v>
      </c>
      <c r="B122" s="112" t="str">
        <f>IF(AND(A122&lt;&gt;"",ISNUMBER(A122)),VLOOKUP(A122,Studies!A:BR,2,FALSE),"")</f>
        <v>Guay 1991</v>
      </c>
      <c r="C122" s="112" t="str">
        <f>IF(AND(A122&lt;&gt;"",ISNUMBER(A122)),VLOOKUP(A122,Studies!A:BR,3,FALSE),"")</f>
        <v>https://www.ncbi.nlm.nih.gov/pubmed/1531117</v>
      </c>
      <c r="D122" s="112" t="str">
        <f>IF(AND(A122&lt;&gt;"",ISNUMBER(A122)),VLOOKUP(A122,Studies!A:BR,4,FALSE),"")</f>
        <v>ID8</v>
      </c>
      <c r="E122" s="112" t="str">
        <f>IF(AND(A122&lt;&gt;"",ISNUMBER(A122)),VLOOKUP(A122,Studies!A:BR,5,FALSE),"")</f>
        <v>Sufentanil</v>
      </c>
      <c r="F122" s="65">
        <v>0</v>
      </c>
      <c r="G122" s="65">
        <v>240</v>
      </c>
      <c r="H122" s="65" t="s">
        <v>338</v>
      </c>
      <c r="W122" s="61">
        <v>44.9</v>
      </c>
      <c r="X122" s="61" t="s">
        <v>339</v>
      </c>
      <c r="Y122" s="61" t="s">
        <v>176</v>
      </c>
    </row>
    <row r="123" spans="1:30" x14ac:dyDescent="0.2">
      <c r="A123" s="36">
        <v>202</v>
      </c>
      <c r="B123" s="112" t="str">
        <f>IF(AND(A123&lt;&gt;"",ISNUMBER(A123)),VLOOKUP(A123,Studies!A:BR,2,FALSE),"")</f>
        <v>Guay 1991</v>
      </c>
      <c r="C123" s="112" t="str">
        <f>IF(AND(A123&lt;&gt;"",ISNUMBER(A123)),VLOOKUP(A123,Studies!A:BR,3,FALSE),"")</f>
        <v>https://www.ncbi.nlm.nih.gov/pubmed/1531117</v>
      </c>
      <c r="D123" s="112" t="str">
        <f>IF(AND(A123&lt;&gt;"",ISNUMBER(A123)),VLOOKUP(A123,Studies!A:BR,4,FALSE),"")</f>
        <v>ID9</v>
      </c>
      <c r="E123" s="112" t="str">
        <f>IF(AND(A123&lt;&gt;"",ISNUMBER(A123)),VLOOKUP(A123,Studies!A:BR,5,FALSE),"")</f>
        <v>Sufentanil</v>
      </c>
      <c r="F123" s="65">
        <v>0</v>
      </c>
      <c r="G123" s="65">
        <v>120</v>
      </c>
      <c r="H123" s="65" t="s">
        <v>338</v>
      </c>
      <c r="W123" s="61">
        <v>44.7</v>
      </c>
      <c r="X123" s="61" t="s">
        <v>339</v>
      </c>
      <c r="Y123" s="61" t="s">
        <v>176</v>
      </c>
    </row>
    <row r="124" spans="1:30" x14ac:dyDescent="0.2">
      <c r="A124" s="36">
        <v>203</v>
      </c>
      <c r="B124" s="112" t="str">
        <f>IF(AND(A124&lt;&gt;"",ISNUMBER(A124)),VLOOKUP(A124,Studies!A:BR,2,FALSE),"")</f>
        <v>Guay 1991</v>
      </c>
      <c r="C124" s="112" t="str">
        <f>IF(AND(A124&lt;&gt;"",ISNUMBER(A124)),VLOOKUP(A124,Studies!A:BR,3,FALSE),"")</f>
        <v>https://www.ncbi.nlm.nih.gov/pubmed/1531117</v>
      </c>
      <c r="D124" s="112" t="str">
        <f>IF(AND(A124&lt;&gt;"",ISNUMBER(A124)),VLOOKUP(A124,Studies!A:BR,4,FALSE),"")</f>
        <v>ID10</v>
      </c>
      <c r="E124" s="112" t="str">
        <f>IF(AND(A124&lt;&gt;"",ISNUMBER(A124)),VLOOKUP(A124,Studies!A:BR,5,FALSE),"")</f>
        <v>Sufentanil</v>
      </c>
      <c r="F124" s="65">
        <v>0</v>
      </c>
      <c r="G124" s="65">
        <v>240</v>
      </c>
      <c r="H124" s="65" t="s">
        <v>338</v>
      </c>
      <c r="W124" s="61">
        <v>36.1</v>
      </c>
      <c r="X124" s="61" t="s">
        <v>339</v>
      </c>
      <c r="Y124" s="61" t="s">
        <v>176</v>
      </c>
    </row>
    <row r="125" spans="1:30" x14ac:dyDescent="0.2">
      <c r="A125" s="36">
        <v>204</v>
      </c>
      <c r="B125" s="112" t="str">
        <f>IF(AND(A125&lt;&gt;"",ISNUMBER(A125)),VLOOKUP(A125,Studies!A:BR,2,FALSE),"")</f>
        <v>Guay 1991</v>
      </c>
      <c r="C125" s="112" t="str">
        <f>IF(AND(A125&lt;&gt;"",ISNUMBER(A125)),VLOOKUP(A125,Studies!A:BR,3,FALSE),"")</f>
        <v>https://www.ncbi.nlm.nih.gov/pubmed/1531117</v>
      </c>
      <c r="D125" s="112" t="str">
        <f>IF(AND(A125&lt;&gt;"",ISNUMBER(A125)),VLOOKUP(A125,Studies!A:BR,4,FALSE),"")</f>
        <v>ID11</v>
      </c>
      <c r="E125" s="112" t="str">
        <f>IF(AND(A125&lt;&gt;"",ISNUMBER(A125)),VLOOKUP(A125,Studies!A:BR,5,FALSE),"")</f>
        <v>Sufentanil</v>
      </c>
      <c r="F125" s="65">
        <v>0</v>
      </c>
      <c r="G125" s="65">
        <v>420</v>
      </c>
      <c r="H125" s="65" t="s">
        <v>338</v>
      </c>
      <c r="W125" s="61">
        <v>23.1</v>
      </c>
      <c r="X125" s="61" t="s">
        <v>339</v>
      </c>
      <c r="Y125" s="61" t="s">
        <v>176</v>
      </c>
    </row>
    <row r="126" spans="1:30" x14ac:dyDescent="0.2">
      <c r="A126" s="36">
        <v>205</v>
      </c>
      <c r="B126" s="112" t="str">
        <f>IF(AND(A126&lt;&gt;"",ISNUMBER(A126)),VLOOKUP(A126,Studies!A:BR,2,FALSE),"")</f>
        <v>Guay 1991</v>
      </c>
      <c r="C126" s="112" t="str">
        <f>IF(AND(A126&lt;&gt;"",ISNUMBER(A126)),VLOOKUP(A126,Studies!A:BR,3,FALSE),"")</f>
        <v>https://www.ncbi.nlm.nih.gov/pubmed/1531117</v>
      </c>
      <c r="D126" s="112" t="str">
        <f>IF(AND(A126&lt;&gt;"",ISNUMBER(A126)),VLOOKUP(A126,Studies!A:BR,4,FALSE),"")</f>
        <v>ID12</v>
      </c>
      <c r="E126" s="112" t="str">
        <f>IF(AND(A126&lt;&gt;"",ISNUMBER(A126)),VLOOKUP(A126,Studies!A:BR,5,FALSE),"")</f>
        <v>Sufentanil</v>
      </c>
      <c r="F126" s="65">
        <v>0</v>
      </c>
      <c r="G126" s="65">
        <v>240</v>
      </c>
      <c r="H126" s="65" t="s">
        <v>338</v>
      </c>
      <c r="W126" s="61">
        <v>26.5</v>
      </c>
      <c r="X126" s="61" t="s">
        <v>339</v>
      </c>
      <c r="Y126" s="61" t="s">
        <v>176</v>
      </c>
    </row>
    <row r="127" spans="1:30" x14ac:dyDescent="0.2">
      <c r="A127" s="36">
        <v>206</v>
      </c>
      <c r="B127" s="112" t="str">
        <f>IF(AND(A127&lt;&gt;"",ISNUMBER(A127)),VLOOKUP(A127,Studies!A:BR,2,FALSE),"")</f>
        <v>Guay 1991</v>
      </c>
      <c r="C127" s="112" t="str">
        <f>IF(AND(A127&lt;&gt;"",ISNUMBER(A127)),VLOOKUP(A127,Studies!A:BR,3,FALSE),"")</f>
        <v>https://www.ncbi.nlm.nih.gov/pubmed/1531117</v>
      </c>
      <c r="D127" s="112" t="str">
        <f>IF(AND(A127&lt;&gt;"",ISNUMBER(A127)),VLOOKUP(A127,Studies!A:BR,4,FALSE),"")</f>
        <v>ID13</v>
      </c>
      <c r="E127" s="112" t="str">
        <f>IF(AND(A127&lt;&gt;"",ISNUMBER(A127)),VLOOKUP(A127,Studies!A:BR,5,FALSE),"")</f>
        <v>Sufentanil</v>
      </c>
      <c r="F127" s="65">
        <v>0</v>
      </c>
      <c r="G127" s="65">
        <v>420</v>
      </c>
      <c r="H127" s="65" t="s">
        <v>338</v>
      </c>
      <c r="W127" s="61">
        <v>18.2</v>
      </c>
      <c r="X127" s="61" t="s">
        <v>339</v>
      </c>
      <c r="Y127" s="61" t="s">
        <v>176</v>
      </c>
    </row>
    <row r="128" spans="1:30" x14ac:dyDescent="0.2">
      <c r="A128" s="36">
        <v>207</v>
      </c>
      <c r="B128" s="112" t="str">
        <f>IF(AND(A128&lt;&gt;"",ISNUMBER(A128)),VLOOKUP(A128,Studies!A:BR,2,FALSE),"")</f>
        <v>Guay 1991</v>
      </c>
      <c r="C128" s="112" t="str">
        <f>IF(AND(A128&lt;&gt;"",ISNUMBER(A128)),VLOOKUP(A128,Studies!A:BR,3,FALSE),"")</f>
        <v>https://www.ncbi.nlm.nih.gov/pubmed/1531117</v>
      </c>
      <c r="D128" s="112" t="str">
        <f>IF(AND(A128&lt;&gt;"",ISNUMBER(A128)),VLOOKUP(A128,Studies!A:BR,4,FALSE),"")</f>
        <v>ID14</v>
      </c>
      <c r="E128" s="112" t="str">
        <f>IF(AND(A128&lt;&gt;"",ISNUMBER(A128)),VLOOKUP(A128,Studies!A:BR,5,FALSE),"")</f>
        <v>Sufentanil</v>
      </c>
      <c r="F128" s="65">
        <v>0</v>
      </c>
      <c r="G128" s="65">
        <v>420</v>
      </c>
      <c r="H128" s="65" t="s">
        <v>338</v>
      </c>
      <c r="W128" s="61">
        <v>19.100000000000001</v>
      </c>
      <c r="X128" s="61" t="s">
        <v>339</v>
      </c>
      <c r="Y128" s="61" t="s">
        <v>176</v>
      </c>
    </row>
    <row r="129" spans="1:30" x14ac:dyDescent="0.2">
      <c r="A129" s="36">
        <v>208</v>
      </c>
      <c r="B129" s="112" t="str">
        <f>IF(AND(A129&lt;&gt;"",ISNUMBER(A129)),VLOOKUP(A129,Studies!A:BR,2,FALSE),"")</f>
        <v>Guay 1991</v>
      </c>
      <c r="C129" s="112" t="str">
        <f>IF(AND(A129&lt;&gt;"",ISNUMBER(A129)),VLOOKUP(A129,Studies!A:BR,3,FALSE),"")</f>
        <v>https://www.ncbi.nlm.nih.gov/pubmed/1531117</v>
      </c>
      <c r="D129" s="112" t="str">
        <f>IF(AND(A129&lt;&gt;"",ISNUMBER(A129)),VLOOKUP(A129,Studies!A:BR,4,FALSE),"")</f>
        <v>ID15</v>
      </c>
      <c r="E129" s="112" t="str">
        <f>IF(AND(A129&lt;&gt;"",ISNUMBER(A129)),VLOOKUP(A129,Studies!A:BR,5,FALSE),"")</f>
        <v>Sufentanil</v>
      </c>
      <c r="F129" s="65">
        <v>0</v>
      </c>
      <c r="G129" s="65">
        <v>180</v>
      </c>
      <c r="H129" s="65" t="s">
        <v>338</v>
      </c>
      <c r="W129" s="61">
        <v>23.6</v>
      </c>
      <c r="X129" s="61" t="s">
        <v>339</v>
      </c>
      <c r="Y129" s="61" t="s">
        <v>176</v>
      </c>
    </row>
    <row r="130" spans="1:30" x14ac:dyDescent="0.2">
      <c r="A130" s="36">
        <v>209</v>
      </c>
      <c r="B130" s="112" t="str">
        <f>IF(AND(A130&lt;&gt;"",ISNUMBER(A130)),VLOOKUP(A130,Studies!A:BR,2,FALSE),"")</f>
        <v>Guay 1991</v>
      </c>
      <c r="C130" s="112" t="str">
        <f>IF(AND(A130&lt;&gt;"",ISNUMBER(A130)),VLOOKUP(A130,Studies!A:BR,3,FALSE),"")</f>
        <v>https://www.ncbi.nlm.nih.gov/pubmed/1531117</v>
      </c>
      <c r="D130" s="112" t="str">
        <f>IF(AND(A130&lt;&gt;"",ISNUMBER(A130)),VLOOKUP(A130,Studies!A:BR,4,FALSE),"")</f>
        <v>ID16</v>
      </c>
      <c r="E130" s="112" t="str">
        <f>IF(AND(A130&lt;&gt;"",ISNUMBER(A130)),VLOOKUP(A130,Studies!A:BR,5,FALSE),"")</f>
        <v>Sufentanil</v>
      </c>
      <c r="F130" s="65">
        <v>0</v>
      </c>
      <c r="G130" s="65">
        <v>240</v>
      </c>
      <c r="H130" s="65" t="s">
        <v>338</v>
      </c>
      <c r="W130" s="61">
        <v>25.9</v>
      </c>
      <c r="X130" s="61" t="s">
        <v>339</v>
      </c>
      <c r="Y130" s="61" t="s">
        <v>176</v>
      </c>
    </row>
    <row r="131" spans="1:30" x14ac:dyDescent="0.2">
      <c r="A131" s="36">
        <v>210</v>
      </c>
      <c r="B131" s="112" t="str">
        <f>IF(AND(A131&lt;&gt;"",ISNUMBER(A131)),VLOOKUP(A131,Studies!A:BR,2,FALSE),"")</f>
        <v>Guay 1991</v>
      </c>
      <c r="C131" s="112" t="str">
        <f>IF(AND(A131&lt;&gt;"",ISNUMBER(A131)),VLOOKUP(A131,Studies!A:BR,3,FALSE),"")</f>
        <v>https://www.ncbi.nlm.nih.gov/pubmed/1531117</v>
      </c>
      <c r="D131" s="112" t="str">
        <f>IF(AND(A131&lt;&gt;"",ISNUMBER(A131)),VLOOKUP(A131,Studies!A:BR,4,FALSE),"")</f>
        <v>ID17</v>
      </c>
      <c r="E131" s="112" t="str">
        <f>IF(AND(A131&lt;&gt;"",ISNUMBER(A131)),VLOOKUP(A131,Studies!A:BR,5,FALSE),"")</f>
        <v>Sufentanil</v>
      </c>
      <c r="F131" s="65">
        <v>0</v>
      </c>
      <c r="G131" s="65">
        <v>180</v>
      </c>
      <c r="H131" s="65" t="s">
        <v>338</v>
      </c>
      <c r="W131" s="61">
        <v>32.9</v>
      </c>
      <c r="X131" s="61" t="s">
        <v>339</v>
      </c>
      <c r="Y131" s="61" t="s">
        <v>176</v>
      </c>
    </row>
    <row r="132" spans="1:30" x14ac:dyDescent="0.2">
      <c r="A132" s="36">
        <v>211</v>
      </c>
      <c r="B132" s="112" t="str">
        <f>IF(AND(A132&lt;&gt;"",ISNUMBER(A132)),VLOOKUP(A132,Studies!A:BR,2,FALSE),"")</f>
        <v>Guay 1991</v>
      </c>
      <c r="C132" s="112" t="str">
        <f>IF(AND(A132&lt;&gt;"",ISNUMBER(A132)),VLOOKUP(A132,Studies!A:BR,3,FALSE),"")</f>
        <v>https://www.ncbi.nlm.nih.gov/pubmed/1531117</v>
      </c>
      <c r="D132" s="112" t="str">
        <f>IF(AND(A132&lt;&gt;"",ISNUMBER(A132)),VLOOKUP(A132,Studies!A:BR,4,FALSE),"")</f>
        <v>ID18</v>
      </c>
      <c r="E132" s="112" t="str">
        <f>IF(AND(A132&lt;&gt;"",ISNUMBER(A132)),VLOOKUP(A132,Studies!A:BR,5,FALSE),"")</f>
        <v>Sufentanil</v>
      </c>
      <c r="F132" s="65">
        <v>0</v>
      </c>
      <c r="G132" s="65">
        <v>180</v>
      </c>
      <c r="H132" s="65" t="s">
        <v>338</v>
      </c>
      <c r="W132" s="61">
        <v>28</v>
      </c>
      <c r="X132" s="61" t="s">
        <v>339</v>
      </c>
      <c r="Y132" s="61" t="s">
        <v>176</v>
      </c>
    </row>
    <row r="133" spans="1:30" x14ac:dyDescent="0.2">
      <c r="A133" s="36">
        <v>212</v>
      </c>
      <c r="B133" s="112" t="str">
        <f>IF(AND(A133&lt;&gt;"",ISNUMBER(A133)),VLOOKUP(A133,Studies!A:BR,2,FALSE),"")</f>
        <v>Guay 1991</v>
      </c>
      <c r="C133" s="112" t="str">
        <f>IF(AND(A133&lt;&gt;"",ISNUMBER(A133)),VLOOKUP(A133,Studies!A:BR,3,FALSE),"")</f>
        <v>https://www.ncbi.nlm.nih.gov/pubmed/1531117</v>
      </c>
      <c r="D133" s="112" t="str">
        <f>IF(AND(A133&lt;&gt;"",ISNUMBER(A133)),VLOOKUP(A133,Studies!A:BR,4,FALSE),"")</f>
        <v>ID19</v>
      </c>
      <c r="E133" s="112" t="str">
        <f>IF(AND(A133&lt;&gt;"",ISNUMBER(A133)),VLOOKUP(A133,Studies!A:BR,5,FALSE),"")</f>
        <v>Sufentanil</v>
      </c>
      <c r="F133" s="65">
        <v>0</v>
      </c>
      <c r="G133" s="65">
        <v>240</v>
      </c>
      <c r="H133" s="65" t="s">
        <v>338</v>
      </c>
      <c r="W133" s="61">
        <v>40.1</v>
      </c>
      <c r="X133" s="61" t="s">
        <v>339</v>
      </c>
      <c r="Y133" s="61" t="s">
        <v>176</v>
      </c>
    </row>
    <row r="134" spans="1:30" x14ac:dyDescent="0.2">
      <c r="A134" s="36">
        <v>213</v>
      </c>
      <c r="B134" s="112" t="str">
        <f>IF(AND(A134&lt;&gt;"",ISNUMBER(A134)),VLOOKUP(A134,Studies!A:BR,2,FALSE),"")</f>
        <v>Guay 1991</v>
      </c>
      <c r="C134" s="112" t="str">
        <f>IF(AND(A134&lt;&gt;"",ISNUMBER(A134)),VLOOKUP(A134,Studies!A:BR,3,FALSE),"")</f>
        <v>https://www.ncbi.nlm.nih.gov/pubmed/1531117</v>
      </c>
      <c r="D134" s="112" t="str">
        <f>IF(AND(A134&lt;&gt;"",ISNUMBER(A134)),VLOOKUP(A134,Studies!A:BR,4,FALSE),"")</f>
        <v>ID20</v>
      </c>
      <c r="E134" s="112" t="str">
        <f>IF(AND(A134&lt;&gt;"",ISNUMBER(A134)),VLOOKUP(A134,Studies!A:BR,5,FALSE),"")</f>
        <v>Sufentanil</v>
      </c>
      <c r="F134" s="65">
        <v>0</v>
      </c>
      <c r="G134" s="65">
        <v>180</v>
      </c>
      <c r="H134" s="65" t="s">
        <v>338</v>
      </c>
      <c r="W134" s="61">
        <v>35.200000000000003</v>
      </c>
      <c r="X134" s="61" t="s">
        <v>339</v>
      </c>
      <c r="Y134" s="61" t="s">
        <v>176</v>
      </c>
    </row>
    <row r="135" spans="1:30" x14ac:dyDescent="0.2">
      <c r="A135" s="36">
        <v>79</v>
      </c>
      <c r="B135" s="112" t="str">
        <f>IF(AND(A135&lt;&gt;"",ISNUMBER(A135)),VLOOKUP(A135,Studies!A:BR,2,FALSE),"")</f>
        <v>Barone 1993</v>
      </c>
      <c r="C135" s="112" t="str">
        <f>IF(AND(A135&lt;&gt;"",ISNUMBER(A135)),VLOOKUP(A135,Studies!A:BR,3,FALSE),"")</f>
        <v>https://www.ncbi.nlm.nih.gov/pubmed/8388198</v>
      </c>
      <c r="D135" s="112" t="str">
        <f>IF(AND(A135&lt;&gt;"",ISNUMBER(A135)),VLOOKUP(A135,Studies!A:BR,4,FALSE),"")</f>
        <v>day 1 fasted</v>
      </c>
      <c r="E135" s="112" t="str">
        <f>IF(AND(A135&lt;&gt;"",ISNUMBER(A135)),VLOOKUP(A135,Studies!A:BR,5,FALSE),"")</f>
        <v>Itraconazole</v>
      </c>
      <c r="F135" s="65">
        <v>0</v>
      </c>
      <c r="G135" s="65" t="s">
        <v>318</v>
      </c>
      <c r="H135" s="65" t="s">
        <v>54</v>
      </c>
      <c r="I135" s="53">
        <v>2094</v>
      </c>
      <c r="J135" s="53" t="s">
        <v>319</v>
      </c>
      <c r="K135" s="53" t="s">
        <v>50</v>
      </c>
      <c r="L135" s="54">
        <v>905</v>
      </c>
      <c r="M135" s="54" t="s">
        <v>319</v>
      </c>
      <c r="N135" s="54" t="s">
        <v>60</v>
      </c>
      <c r="O135" s="53" t="s">
        <v>320</v>
      </c>
      <c r="P135" s="55">
        <v>140</v>
      </c>
      <c r="Q135" s="55" t="s">
        <v>321</v>
      </c>
      <c r="R135" s="55" t="s">
        <v>50</v>
      </c>
      <c r="S135" s="56">
        <v>65</v>
      </c>
      <c r="T135" s="56" t="s">
        <v>321</v>
      </c>
      <c r="U135" s="56" t="s">
        <v>60</v>
      </c>
      <c r="V135" s="69" t="s">
        <v>322</v>
      </c>
      <c r="AC135" s="68" t="s">
        <v>329</v>
      </c>
    </row>
    <row r="136" spans="1:30" x14ac:dyDescent="0.2">
      <c r="A136" s="36">
        <v>80</v>
      </c>
      <c r="B136" s="112" t="str">
        <f>IF(AND(A136&lt;&gt;"",ISNUMBER(A136)),VLOOKUP(A136,Studies!A:BR,2,FALSE),"")</f>
        <v>Barone 1993</v>
      </c>
      <c r="C136" s="112" t="str">
        <f>IF(AND(A136&lt;&gt;"",ISNUMBER(A136)),VLOOKUP(A136,Studies!A:BR,3,FALSE),"")</f>
        <v>https://www.ncbi.nlm.nih.gov/pubmed/8388198</v>
      </c>
      <c r="D136" s="112" t="str">
        <f>IF(AND(A136&lt;&gt;"",ISNUMBER(A136)),VLOOKUP(A136,Studies!A:BR,4,FALSE),"")</f>
        <v>day 1 fasted</v>
      </c>
      <c r="E136" s="112" t="str">
        <f>IF(AND(A136&lt;&gt;"",ISNUMBER(A136)),VLOOKUP(A136,Studies!A:BR,5,FALSE),"")</f>
        <v>Hydroxy-Itraconazole</v>
      </c>
      <c r="F136" s="65">
        <v>0</v>
      </c>
      <c r="G136" s="65" t="s">
        <v>318</v>
      </c>
      <c r="H136" s="65" t="s">
        <v>54</v>
      </c>
      <c r="I136" s="53">
        <v>5194</v>
      </c>
      <c r="J136" s="53" t="s">
        <v>319</v>
      </c>
      <c r="K136" s="53" t="s">
        <v>50</v>
      </c>
      <c r="L136" s="54">
        <v>2489</v>
      </c>
      <c r="M136" s="54" t="s">
        <v>319</v>
      </c>
      <c r="N136" s="54" t="s">
        <v>60</v>
      </c>
      <c r="O136" s="53" t="s">
        <v>320</v>
      </c>
      <c r="P136" s="55">
        <v>287</v>
      </c>
      <c r="Q136" s="55" t="s">
        <v>321</v>
      </c>
      <c r="R136" s="55" t="s">
        <v>50</v>
      </c>
      <c r="S136" s="56">
        <v>101</v>
      </c>
      <c r="T136" s="56" t="s">
        <v>321</v>
      </c>
      <c r="U136" s="56" t="s">
        <v>60</v>
      </c>
      <c r="V136" s="69" t="s">
        <v>322</v>
      </c>
    </row>
    <row r="137" spans="1:30" x14ac:dyDescent="0.2">
      <c r="A137" s="36">
        <v>81</v>
      </c>
      <c r="B137" s="112" t="str">
        <f>IF(AND(A137&lt;&gt;"",ISNUMBER(A137)),VLOOKUP(A137,Studies!A:BR,2,FALSE),"")</f>
        <v>Barone 1993</v>
      </c>
      <c r="C137" s="112" t="str">
        <f>IF(AND(A137&lt;&gt;"",ISNUMBER(A137)),VLOOKUP(A137,Studies!A:BR,3,FALSE),"")</f>
        <v>https://www.ncbi.nlm.nih.gov/pubmed/8388198</v>
      </c>
      <c r="D137" s="112" t="str">
        <f>IF(AND(A137&lt;&gt;"",ISNUMBER(A137)),VLOOKUP(A137,Studies!A:BR,4,FALSE),"")</f>
        <v>day 1 fed</v>
      </c>
      <c r="E137" s="112" t="str">
        <f>IF(AND(A137&lt;&gt;"",ISNUMBER(A137)),VLOOKUP(A137,Studies!A:BR,5,FALSE),"")</f>
        <v>Itraconazole</v>
      </c>
      <c r="F137" s="65">
        <v>0</v>
      </c>
      <c r="G137" s="65" t="s">
        <v>318</v>
      </c>
      <c r="H137" s="65" t="s">
        <v>54</v>
      </c>
      <c r="I137" s="53">
        <v>3415</v>
      </c>
      <c r="J137" s="53" t="s">
        <v>319</v>
      </c>
      <c r="K137" s="53" t="s">
        <v>50</v>
      </c>
      <c r="L137" s="54">
        <v>1153</v>
      </c>
      <c r="M137" s="54" t="s">
        <v>319</v>
      </c>
      <c r="N137" s="54" t="s">
        <v>60</v>
      </c>
      <c r="O137" s="53" t="s">
        <v>320</v>
      </c>
      <c r="P137" s="55">
        <v>239</v>
      </c>
      <c r="Q137" s="55" t="s">
        <v>321</v>
      </c>
      <c r="R137" s="55" t="s">
        <v>50</v>
      </c>
      <c r="S137" s="56">
        <v>85</v>
      </c>
      <c r="T137" s="56" t="s">
        <v>321</v>
      </c>
      <c r="U137" s="56" t="s">
        <v>60</v>
      </c>
      <c r="V137" s="69" t="s">
        <v>322</v>
      </c>
    </row>
    <row r="138" spans="1:30" x14ac:dyDescent="0.2">
      <c r="A138" s="36">
        <v>82</v>
      </c>
      <c r="B138" s="112" t="str">
        <f>IF(AND(A138&lt;&gt;"",ISNUMBER(A138)),VLOOKUP(A138,Studies!A:BR,2,FALSE),"")</f>
        <v>Barone 1993</v>
      </c>
      <c r="C138" s="112" t="str">
        <f>IF(AND(A138&lt;&gt;"",ISNUMBER(A138)),VLOOKUP(A138,Studies!A:BR,3,FALSE),"")</f>
        <v>https://www.ncbi.nlm.nih.gov/pubmed/8388198</v>
      </c>
      <c r="D138" s="112" t="str">
        <f>IF(AND(A138&lt;&gt;"",ISNUMBER(A138)),VLOOKUP(A138,Studies!A:BR,4,FALSE),"")</f>
        <v>day 1 fed</v>
      </c>
      <c r="E138" s="112" t="str">
        <f>IF(AND(A138&lt;&gt;"",ISNUMBER(A138)),VLOOKUP(A138,Studies!A:BR,5,FALSE),"")</f>
        <v>Hydroxy-Itraconazole</v>
      </c>
      <c r="F138" s="65">
        <v>0</v>
      </c>
      <c r="G138" s="65" t="s">
        <v>318</v>
      </c>
      <c r="H138" s="65" t="s">
        <v>54</v>
      </c>
      <c r="I138" s="53">
        <v>7952</v>
      </c>
      <c r="J138" s="53" t="s">
        <v>319</v>
      </c>
      <c r="K138" s="53" t="s">
        <v>50</v>
      </c>
      <c r="L138" s="54">
        <v>2648</v>
      </c>
      <c r="M138" s="54" t="s">
        <v>319</v>
      </c>
      <c r="N138" s="54" t="s">
        <v>60</v>
      </c>
      <c r="O138" s="53" t="s">
        <v>320</v>
      </c>
      <c r="P138" s="55">
        <v>397</v>
      </c>
      <c r="Q138" s="55" t="s">
        <v>321</v>
      </c>
      <c r="R138" s="55" t="s">
        <v>50</v>
      </c>
      <c r="S138" s="56">
        <v>103</v>
      </c>
      <c r="T138" s="56" t="s">
        <v>321</v>
      </c>
      <c r="U138" s="56" t="s">
        <v>60</v>
      </c>
      <c r="V138" s="69" t="s">
        <v>322</v>
      </c>
    </row>
    <row r="139" spans="1:30" x14ac:dyDescent="0.2">
      <c r="A139" s="36">
        <v>83</v>
      </c>
      <c r="B139" s="112" t="str">
        <f>IF(AND(A139&lt;&gt;"",ISNUMBER(A139)),VLOOKUP(A139,Studies!A:BR,2,FALSE),"")</f>
        <v>Barone 1993</v>
      </c>
      <c r="C139" s="112" t="str">
        <f>IF(AND(A139&lt;&gt;"",ISNUMBER(A139)),VLOOKUP(A139,Studies!A:BR,3,FALSE),"")</f>
        <v>https://www.ncbi.nlm.nih.gov/pubmed/8388198</v>
      </c>
      <c r="D139" s="112" t="str">
        <f>IF(AND(A139&lt;&gt;"",ISNUMBER(A139)),VLOOKUP(A139,Studies!A:BR,4,FALSE),"")</f>
        <v>day 15 fed</v>
      </c>
      <c r="E139" s="112" t="str">
        <f>IF(AND(A139&lt;&gt;"",ISNUMBER(A139)),VLOOKUP(A139,Studies!A:BR,5,FALSE),"")</f>
        <v>Itraconazole</v>
      </c>
      <c r="F139" s="65">
        <v>432</v>
      </c>
      <c r="G139" s="65">
        <f>432+12</f>
        <v>444</v>
      </c>
      <c r="H139" s="65" t="s">
        <v>54</v>
      </c>
      <c r="I139" s="53">
        <v>22.6</v>
      </c>
      <c r="J139" s="53" t="s">
        <v>430</v>
      </c>
      <c r="K139" s="53" t="s">
        <v>50</v>
      </c>
      <c r="L139" s="54">
        <v>5.4</v>
      </c>
      <c r="M139" s="54" t="s">
        <v>430</v>
      </c>
      <c r="N139" s="54" t="s">
        <v>60</v>
      </c>
      <c r="O139" s="53" t="s">
        <v>323</v>
      </c>
      <c r="P139" s="55">
        <v>2282</v>
      </c>
      <c r="Q139" s="55" t="s">
        <v>321</v>
      </c>
      <c r="R139" s="55" t="s">
        <v>50</v>
      </c>
      <c r="S139" s="56">
        <v>514</v>
      </c>
      <c r="T139" s="56" t="s">
        <v>321</v>
      </c>
      <c r="U139" s="56" t="s">
        <v>60</v>
      </c>
      <c r="V139" s="69" t="s">
        <v>322</v>
      </c>
    </row>
    <row r="140" spans="1:30" x14ac:dyDescent="0.2">
      <c r="A140" s="36">
        <v>84</v>
      </c>
      <c r="B140" s="112" t="str">
        <f>IF(AND(A140&lt;&gt;"",ISNUMBER(A140)),VLOOKUP(A140,Studies!A:BR,2,FALSE),"")</f>
        <v>Barone 1993</v>
      </c>
      <c r="C140" s="112" t="str">
        <f>IF(AND(A140&lt;&gt;"",ISNUMBER(A140)),VLOOKUP(A140,Studies!A:BR,3,FALSE),"")</f>
        <v>https://www.ncbi.nlm.nih.gov/pubmed/8388198</v>
      </c>
      <c r="D140" s="112" t="str">
        <f>IF(AND(A140&lt;&gt;"",ISNUMBER(A140)),VLOOKUP(A140,Studies!A:BR,4,FALSE),"")</f>
        <v>day 15 fed</v>
      </c>
      <c r="E140" s="112" t="str">
        <f>IF(AND(A140&lt;&gt;"",ISNUMBER(A140)),VLOOKUP(A140,Studies!A:BR,5,FALSE),"")</f>
        <v>Hydroxy-Itraconazole</v>
      </c>
      <c r="F140" s="65">
        <v>432</v>
      </c>
      <c r="G140" s="65">
        <f>432+12</f>
        <v>444</v>
      </c>
      <c r="H140" s="65" t="s">
        <v>54</v>
      </c>
      <c r="I140" s="53">
        <v>38.6</v>
      </c>
      <c r="J140" s="53" t="s">
        <v>430</v>
      </c>
      <c r="K140" s="53" t="s">
        <v>50</v>
      </c>
      <c r="L140" s="54">
        <v>8.5</v>
      </c>
      <c r="M140" s="54" t="s">
        <v>430</v>
      </c>
      <c r="N140" s="54" t="s">
        <v>60</v>
      </c>
      <c r="O140" s="53" t="s">
        <v>323</v>
      </c>
      <c r="P140" s="55">
        <v>3488</v>
      </c>
      <c r="Q140" s="55" t="s">
        <v>321</v>
      </c>
      <c r="R140" s="55" t="s">
        <v>50</v>
      </c>
      <c r="S140" s="56">
        <v>742</v>
      </c>
      <c r="T140" s="56" t="s">
        <v>321</v>
      </c>
      <c r="U140" s="56" t="s">
        <v>60</v>
      </c>
      <c r="V140" s="69" t="s">
        <v>322</v>
      </c>
    </row>
    <row r="141" spans="1:30" x14ac:dyDescent="0.2">
      <c r="A141" s="36">
        <v>85</v>
      </c>
      <c r="B141" s="112" t="str">
        <f>IF(AND(A141&lt;&gt;"",ISNUMBER(A141)),VLOOKUP(A141,Studies!A:BR,2,FALSE),"")</f>
        <v>Barone 1998a</v>
      </c>
      <c r="C141" s="112" t="str">
        <f>IF(AND(A141&lt;&gt;"",ISNUMBER(A141)),VLOOKUP(A141,Studies!A:BR,3,FALSE),"")</f>
        <v>https://www.ncbi.nlm.nih.gov/pubmed/9545149</v>
      </c>
      <c r="D141" s="112" t="str">
        <f>IF(AND(A141&lt;&gt;"",ISNUMBER(A141)),VLOOKUP(A141,Studies!A:BR,4,FALSE),"")</f>
        <v>day 1 fasted</v>
      </c>
      <c r="E141" s="112" t="str">
        <f>IF(AND(A141&lt;&gt;"",ISNUMBER(A141)),VLOOKUP(A141,Studies!A:BR,5,FALSE),"")</f>
        <v>Itraconazole</v>
      </c>
      <c r="F141" s="65">
        <v>0</v>
      </c>
      <c r="G141" s="65">
        <v>24</v>
      </c>
      <c r="H141" s="65" t="s">
        <v>54</v>
      </c>
      <c r="I141" s="53">
        <v>4519.8999999999996</v>
      </c>
      <c r="J141" s="53" t="s">
        <v>319</v>
      </c>
      <c r="K141" s="53" t="s">
        <v>50</v>
      </c>
      <c r="L141" s="54">
        <v>160.19999999999999</v>
      </c>
      <c r="M141" s="54" t="s">
        <v>430</v>
      </c>
      <c r="N141" s="54" t="s">
        <v>60</v>
      </c>
      <c r="O141" s="53" t="s">
        <v>403</v>
      </c>
      <c r="P141" s="55">
        <v>545.70000000000005</v>
      </c>
      <c r="Q141" s="55" t="s">
        <v>321</v>
      </c>
      <c r="R141" s="55" t="s">
        <v>50</v>
      </c>
      <c r="S141" s="56">
        <v>22</v>
      </c>
      <c r="T141" s="56" t="s">
        <v>321</v>
      </c>
      <c r="U141" s="56" t="s">
        <v>60</v>
      </c>
      <c r="V141" s="69" t="s">
        <v>322</v>
      </c>
      <c r="AD141" s="77" t="s">
        <v>509</v>
      </c>
    </row>
    <row r="142" spans="1:30" x14ac:dyDescent="0.2">
      <c r="A142" s="36">
        <v>86</v>
      </c>
      <c r="B142" s="112" t="str">
        <f>IF(AND(A142&lt;&gt;"",ISNUMBER(A142)),VLOOKUP(A142,Studies!A:BR,2,FALSE),"")</f>
        <v>Barone 1998a</v>
      </c>
      <c r="C142" s="112" t="str">
        <f>IF(AND(A142&lt;&gt;"",ISNUMBER(A142)),VLOOKUP(A142,Studies!A:BR,3,FALSE),"")</f>
        <v>https://www.ncbi.nlm.nih.gov/pubmed/9545149</v>
      </c>
      <c r="D142" s="112" t="str">
        <f>IF(AND(A142&lt;&gt;"",ISNUMBER(A142)),VLOOKUP(A142,Studies!A:BR,4,FALSE),"")</f>
        <v>day 1 fasted</v>
      </c>
      <c r="E142" s="112" t="str">
        <f>IF(AND(A142&lt;&gt;"",ISNUMBER(A142)),VLOOKUP(A142,Studies!A:BR,5,FALSE),"")</f>
        <v>Hydroxy-Itraconazole</v>
      </c>
      <c r="F142" s="65">
        <v>0</v>
      </c>
      <c r="G142" s="65">
        <v>24</v>
      </c>
      <c r="H142" s="65" t="s">
        <v>54</v>
      </c>
      <c r="I142" s="53">
        <v>9554.5</v>
      </c>
      <c r="J142" s="53" t="s">
        <v>319</v>
      </c>
      <c r="K142" s="53" t="s">
        <v>50</v>
      </c>
      <c r="L142" s="54">
        <v>199.8</v>
      </c>
      <c r="M142" s="54" t="s">
        <v>430</v>
      </c>
      <c r="N142" s="54" t="s">
        <v>60</v>
      </c>
      <c r="O142" s="53" t="s">
        <v>403</v>
      </c>
      <c r="P142" s="55">
        <v>622.1</v>
      </c>
      <c r="Q142" s="55" t="s">
        <v>321</v>
      </c>
      <c r="R142" s="55" t="s">
        <v>50</v>
      </c>
      <c r="S142" s="56">
        <v>15.2</v>
      </c>
      <c r="T142" s="56" t="s">
        <v>321</v>
      </c>
      <c r="U142" s="56" t="s">
        <v>60</v>
      </c>
      <c r="V142" s="69" t="s">
        <v>322</v>
      </c>
      <c r="AD142" s="77" t="s">
        <v>509</v>
      </c>
    </row>
    <row r="143" spans="1:30" x14ac:dyDescent="0.2">
      <c r="A143" s="36">
        <v>87</v>
      </c>
      <c r="B143" s="112" t="str">
        <f>IF(AND(A143&lt;&gt;"",ISNUMBER(A143)),VLOOKUP(A143,Studies!A:BR,2,FALSE),"")</f>
        <v>Barone 1998a</v>
      </c>
      <c r="C143" s="112" t="str">
        <f>IF(AND(A143&lt;&gt;"",ISNUMBER(A143)),VLOOKUP(A143,Studies!A:BR,3,FALSE),"")</f>
        <v>https://www.ncbi.nlm.nih.gov/pubmed/9545149</v>
      </c>
      <c r="D143" s="112" t="str">
        <f>IF(AND(A143&lt;&gt;"",ISNUMBER(A143)),VLOOKUP(A143,Studies!A:BR,4,FALSE),"")</f>
        <v>day 15 fasted</v>
      </c>
      <c r="E143" s="112" t="str">
        <f>IF(AND(A143&lt;&gt;"",ISNUMBER(A143)),VLOOKUP(A143,Studies!A:BR,5,FALSE),"")</f>
        <v>Itraconazole</v>
      </c>
      <c r="F143" s="65">
        <v>336</v>
      </c>
      <c r="G143" s="65">
        <f>F143+24</f>
        <v>360</v>
      </c>
      <c r="H143" s="65" t="s">
        <v>54</v>
      </c>
      <c r="I143" s="53">
        <v>29287.7</v>
      </c>
      <c r="J143" s="53" t="s">
        <v>319</v>
      </c>
      <c r="K143" s="53" t="s">
        <v>50</v>
      </c>
      <c r="L143" s="54">
        <v>841.2</v>
      </c>
      <c r="M143" s="54" t="s">
        <v>430</v>
      </c>
      <c r="N143" s="54" t="s">
        <v>60</v>
      </c>
      <c r="O143" s="53" t="s">
        <v>323</v>
      </c>
      <c r="P143" s="55">
        <v>1965.3</v>
      </c>
      <c r="Q143" s="55" t="s">
        <v>321</v>
      </c>
      <c r="R143" s="55" t="s">
        <v>50</v>
      </c>
      <c r="S143" s="56">
        <v>54.5</v>
      </c>
      <c r="T143" s="56" t="s">
        <v>321</v>
      </c>
      <c r="U143" s="56" t="s">
        <v>60</v>
      </c>
      <c r="V143" s="69" t="s">
        <v>322</v>
      </c>
      <c r="AD143" s="77" t="s">
        <v>509</v>
      </c>
    </row>
    <row r="144" spans="1:30" x14ac:dyDescent="0.2">
      <c r="A144" s="36">
        <v>88</v>
      </c>
      <c r="B144" s="112" t="str">
        <f>IF(AND(A144&lt;&gt;"",ISNUMBER(A144)),VLOOKUP(A144,Studies!A:BR,2,FALSE),"")</f>
        <v>Barone 1998a</v>
      </c>
      <c r="C144" s="112" t="str">
        <f>IF(AND(A144&lt;&gt;"",ISNUMBER(A144)),VLOOKUP(A144,Studies!A:BR,3,FALSE),"")</f>
        <v>https://www.ncbi.nlm.nih.gov/pubmed/9545149</v>
      </c>
      <c r="D144" s="112" t="str">
        <f>IF(AND(A144&lt;&gt;"",ISNUMBER(A144)),VLOOKUP(A144,Studies!A:BR,4,FALSE),"")</f>
        <v>day 15 fasted</v>
      </c>
      <c r="E144" s="112" t="str">
        <f>IF(AND(A144&lt;&gt;"",ISNUMBER(A144)),VLOOKUP(A144,Studies!A:BR,5,FALSE),"")</f>
        <v>Hydroxy-Itraconazole</v>
      </c>
      <c r="F144" s="65">
        <v>336</v>
      </c>
      <c r="G144" s="65">
        <f>F144+24</f>
        <v>360</v>
      </c>
      <c r="H144" s="65" t="s">
        <v>54</v>
      </c>
      <c r="I144" s="53">
        <v>45143.9</v>
      </c>
      <c r="J144" s="53" t="s">
        <v>319</v>
      </c>
      <c r="K144" s="53" t="s">
        <v>50</v>
      </c>
      <c r="L144" s="54">
        <v>1061.5999999999999</v>
      </c>
      <c r="M144" s="54" t="s">
        <v>430</v>
      </c>
      <c r="N144" s="54" t="s">
        <v>60</v>
      </c>
      <c r="O144" s="53" t="s">
        <v>323</v>
      </c>
      <c r="P144" s="55">
        <v>2053.1999999999998</v>
      </c>
      <c r="Q144" s="55" t="s">
        <v>321</v>
      </c>
      <c r="R144" s="55" t="s">
        <v>50</v>
      </c>
      <c r="S144" s="56">
        <v>48.6</v>
      </c>
      <c r="T144" s="56" t="s">
        <v>321</v>
      </c>
      <c r="U144" s="56" t="s">
        <v>60</v>
      </c>
      <c r="V144" s="69" t="s">
        <v>322</v>
      </c>
      <c r="AD144" s="77" t="s">
        <v>509</v>
      </c>
    </row>
    <row r="145" spans="1:30" x14ac:dyDescent="0.2">
      <c r="A145" s="36">
        <v>89</v>
      </c>
      <c r="B145" s="112" t="str">
        <f>IF(AND(A145&lt;&gt;"",ISNUMBER(A145)),VLOOKUP(A145,Studies!A:BR,2,FALSE),"")</f>
        <v>Barone 1998a</v>
      </c>
      <c r="C145" s="112" t="str">
        <f>IF(AND(A145&lt;&gt;"",ISNUMBER(A145)),VLOOKUP(A145,Studies!A:BR,3,FALSE),"")</f>
        <v>https://www.ncbi.nlm.nih.gov/pubmed/9545149</v>
      </c>
      <c r="D145" s="112" t="str">
        <f>IF(AND(A145&lt;&gt;"",ISNUMBER(A145)),VLOOKUP(A145,Studies!A:BR,4,FALSE),"")</f>
        <v>day 1 fed</v>
      </c>
      <c r="E145" s="112" t="str">
        <f>IF(AND(A145&lt;&gt;"",ISNUMBER(A145)),VLOOKUP(A145,Studies!A:BR,5,FALSE),"")</f>
        <v>Itraconazole</v>
      </c>
      <c r="F145" s="65">
        <v>0</v>
      </c>
      <c r="G145" s="65">
        <v>24</v>
      </c>
      <c r="H145" s="65" t="s">
        <v>54</v>
      </c>
      <c r="I145" s="53">
        <v>3161.7</v>
      </c>
      <c r="J145" s="53" t="s">
        <v>319</v>
      </c>
      <c r="K145" s="53" t="s">
        <v>50</v>
      </c>
      <c r="L145" s="54">
        <v>160.19999999999999</v>
      </c>
      <c r="M145" s="54" t="s">
        <v>430</v>
      </c>
      <c r="N145" s="54" t="s">
        <v>60</v>
      </c>
      <c r="O145" s="53" t="s">
        <v>403</v>
      </c>
      <c r="P145" s="55">
        <v>306.89999999999998</v>
      </c>
      <c r="Q145" s="55" t="s">
        <v>321</v>
      </c>
      <c r="R145" s="55" t="s">
        <v>50</v>
      </c>
      <c r="S145" s="56">
        <v>22</v>
      </c>
      <c r="T145" s="56" t="s">
        <v>321</v>
      </c>
      <c r="U145" s="56" t="s">
        <v>60</v>
      </c>
      <c r="V145" s="69" t="s">
        <v>322</v>
      </c>
      <c r="AD145" s="77" t="s">
        <v>509</v>
      </c>
    </row>
    <row r="146" spans="1:30" x14ac:dyDescent="0.2">
      <c r="A146" s="36">
        <v>90</v>
      </c>
      <c r="B146" s="112" t="str">
        <f>IF(AND(A146&lt;&gt;"",ISNUMBER(A146)),VLOOKUP(A146,Studies!A:BR,2,FALSE),"")</f>
        <v>Barone 1998a</v>
      </c>
      <c r="C146" s="112" t="str">
        <f>IF(AND(A146&lt;&gt;"",ISNUMBER(A146)),VLOOKUP(A146,Studies!A:BR,3,FALSE),"")</f>
        <v>https://www.ncbi.nlm.nih.gov/pubmed/9545149</v>
      </c>
      <c r="D146" s="112" t="str">
        <f>IF(AND(A146&lt;&gt;"",ISNUMBER(A146)),VLOOKUP(A146,Studies!A:BR,4,FALSE),"")</f>
        <v>day 1 fed</v>
      </c>
      <c r="E146" s="112" t="str">
        <f>IF(AND(A146&lt;&gt;"",ISNUMBER(A146)),VLOOKUP(A146,Studies!A:BR,5,FALSE),"")</f>
        <v>Hydroxy-Itraconazole</v>
      </c>
      <c r="F146" s="65">
        <v>0</v>
      </c>
      <c r="G146" s="65">
        <v>24</v>
      </c>
      <c r="H146" s="65" t="s">
        <v>54</v>
      </c>
      <c r="I146" s="53">
        <v>6904.3</v>
      </c>
      <c r="J146" s="53" t="s">
        <v>319</v>
      </c>
      <c r="K146" s="53" t="s">
        <v>50</v>
      </c>
      <c r="L146" s="54">
        <v>199.8</v>
      </c>
      <c r="M146" s="54" t="s">
        <v>430</v>
      </c>
      <c r="N146" s="54" t="s">
        <v>60</v>
      </c>
      <c r="O146" s="53" t="s">
        <v>403</v>
      </c>
      <c r="P146" s="55">
        <v>424.3</v>
      </c>
      <c r="Q146" s="55" t="s">
        <v>321</v>
      </c>
      <c r="R146" s="55" t="s">
        <v>50</v>
      </c>
      <c r="S146" s="56">
        <v>15.2</v>
      </c>
      <c r="T146" s="56" t="s">
        <v>321</v>
      </c>
      <c r="U146" s="56" t="s">
        <v>60</v>
      </c>
      <c r="V146" s="69" t="s">
        <v>322</v>
      </c>
      <c r="AD146" s="77" t="s">
        <v>509</v>
      </c>
    </row>
    <row r="147" spans="1:30" x14ac:dyDescent="0.2">
      <c r="A147" s="36">
        <v>91</v>
      </c>
      <c r="B147" s="112" t="str">
        <f>IF(AND(A147&lt;&gt;"",ISNUMBER(A147)),VLOOKUP(A147,Studies!A:BR,2,FALSE),"")</f>
        <v>Barone 1998a</v>
      </c>
      <c r="C147" s="112" t="str">
        <f>IF(AND(A147&lt;&gt;"",ISNUMBER(A147)),VLOOKUP(A147,Studies!A:BR,3,FALSE),"")</f>
        <v>https://www.ncbi.nlm.nih.gov/pubmed/9545149</v>
      </c>
      <c r="D147" s="112" t="str">
        <f>IF(AND(A147&lt;&gt;"",ISNUMBER(A147)),VLOOKUP(A147,Studies!A:BR,4,FALSE),"")</f>
        <v>day 15 fed</v>
      </c>
      <c r="E147" s="112" t="str">
        <f>IF(AND(A147&lt;&gt;"",ISNUMBER(A147)),VLOOKUP(A147,Studies!A:BR,5,FALSE),"")</f>
        <v>Itraconazole</v>
      </c>
      <c r="F147" s="65">
        <v>336</v>
      </c>
      <c r="G147" s="65">
        <f>F147+24</f>
        <v>360</v>
      </c>
      <c r="H147" s="65" t="s">
        <v>54</v>
      </c>
      <c r="I147" s="53">
        <v>22738.400000000001</v>
      </c>
      <c r="J147" s="53" t="s">
        <v>319</v>
      </c>
      <c r="K147" s="53" t="s">
        <v>50</v>
      </c>
      <c r="L147" s="54">
        <v>841.2</v>
      </c>
      <c r="M147" s="54" t="s">
        <v>430</v>
      </c>
      <c r="N147" s="54" t="s">
        <v>60</v>
      </c>
      <c r="O147" s="53" t="s">
        <v>323</v>
      </c>
      <c r="P147" s="55">
        <v>1429.8</v>
      </c>
      <c r="Q147" s="55" t="s">
        <v>321</v>
      </c>
      <c r="R147" s="55" t="s">
        <v>50</v>
      </c>
      <c r="S147" s="56">
        <v>54.5</v>
      </c>
      <c r="T147" s="56" t="s">
        <v>321</v>
      </c>
      <c r="U147" s="56" t="s">
        <v>60</v>
      </c>
      <c r="V147" s="69" t="s">
        <v>322</v>
      </c>
      <c r="AD147" s="77" t="s">
        <v>509</v>
      </c>
    </row>
    <row r="148" spans="1:30" x14ac:dyDescent="0.2">
      <c r="A148" s="36">
        <v>92</v>
      </c>
      <c r="B148" s="112" t="str">
        <f>IF(AND(A148&lt;&gt;"",ISNUMBER(A148)),VLOOKUP(A148,Studies!A:BR,2,FALSE),"")</f>
        <v>Barone 1998a</v>
      </c>
      <c r="C148" s="112" t="str">
        <f>IF(AND(A148&lt;&gt;"",ISNUMBER(A148)),VLOOKUP(A148,Studies!A:BR,3,FALSE),"")</f>
        <v>https://www.ncbi.nlm.nih.gov/pubmed/9545149</v>
      </c>
      <c r="D148" s="112" t="str">
        <f>IF(AND(A148&lt;&gt;"",ISNUMBER(A148)),VLOOKUP(A148,Studies!A:BR,4,FALSE),"")</f>
        <v>day 15 fed</v>
      </c>
      <c r="E148" s="112" t="str">
        <f>IF(AND(A148&lt;&gt;"",ISNUMBER(A148)),VLOOKUP(A148,Studies!A:BR,5,FALSE),"")</f>
        <v>Hydroxy-Itraconazole</v>
      </c>
      <c r="F148" s="65">
        <v>336</v>
      </c>
      <c r="G148" s="65">
        <f>F148+24</f>
        <v>360</v>
      </c>
      <c r="H148" s="65" t="s">
        <v>54</v>
      </c>
      <c r="I148" s="53">
        <v>38717.599999999999</v>
      </c>
      <c r="J148" s="53" t="s">
        <v>319</v>
      </c>
      <c r="K148" s="53" t="s">
        <v>50</v>
      </c>
      <c r="L148" s="54">
        <v>1061.5999999999999</v>
      </c>
      <c r="M148" s="54" t="s">
        <v>430</v>
      </c>
      <c r="N148" s="54" t="s">
        <v>60</v>
      </c>
      <c r="O148" s="53" t="s">
        <v>323</v>
      </c>
      <c r="P148" s="55">
        <v>1776.2</v>
      </c>
      <c r="Q148" s="55" t="s">
        <v>321</v>
      </c>
      <c r="R148" s="55" t="s">
        <v>50</v>
      </c>
      <c r="S148" s="56">
        <v>48.6</v>
      </c>
      <c r="T148" s="56" t="s">
        <v>321</v>
      </c>
      <c r="U148" s="56" t="s">
        <v>60</v>
      </c>
      <c r="V148" s="69" t="s">
        <v>322</v>
      </c>
      <c r="AD148" s="77" t="s">
        <v>509</v>
      </c>
    </row>
    <row r="149" spans="1:30" x14ac:dyDescent="0.2">
      <c r="A149" s="36">
        <v>1</v>
      </c>
      <c r="B149" s="112" t="str">
        <f>IF(AND(A149&lt;&gt;"",ISNUMBER(A149)),VLOOKUP(A149,Studies!A:BR,2,FALSE),"")</f>
        <v>Acocella 1972a</v>
      </c>
      <c r="C149" s="112" t="str">
        <f>IF(AND(A149&lt;&gt;"",ISNUMBER(A149)),VLOOKUP(A149,Studies!A:BR,3,FALSE),"")</f>
        <v>https://doi.org/10.1007/BF00561755</v>
      </c>
      <c r="D149" s="112" t="str">
        <f>IF(AND(A149&lt;&gt;"",ISNUMBER(A149)),VLOOKUP(A149,Studies!A:BR,4,FALSE),"")</f>
        <v>day 1</v>
      </c>
      <c r="E149" s="112" t="str">
        <f>IF(AND(A149&lt;&gt;"",ISNUMBER(A149)),VLOOKUP(A149,Studies!A:BR,5,FALSE),"")</f>
        <v>Rifampicin</v>
      </c>
      <c r="F149" s="65">
        <v>0</v>
      </c>
      <c r="G149" s="65">
        <v>12</v>
      </c>
      <c r="H149" s="65" t="s">
        <v>54</v>
      </c>
      <c r="P149" s="55">
        <v>13.4</v>
      </c>
      <c r="Q149" s="55" t="s">
        <v>353</v>
      </c>
      <c r="R149" s="55" t="s">
        <v>50</v>
      </c>
      <c r="S149" s="56">
        <v>1.5</v>
      </c>
      <c r="T149" s="56" t="s">
        <v>353</v>
      </c>
      <c r="U149" s="56" t="s">
        <v>330</v>
      </c>
      <c r="V149" s="69" t="s">
        <v>322</v>
      </c>
    </row>
    <row r="150" spans="1:30" ht="13.5" customHeight="1" x14ac:dyDescent="0.2">
      <c r="A150" s="36">
        <v>2</v>
      </c>
      <c r="B150" s="112" t="str">
        <f>IF(AND(A150&lt;&gt;"",ISNUMBER(A150)),VLOOKUP(A150,Studies!A:BR,2,FALSE),"")</f>
        <v>Acocella 1972a</v>
      </c>
      <c r="C150" s="112" t="str">
        <f>IF(AND(A150&lt;&gt;"",ISNUMBER(A150)),VLOOKUP(A150,Studies!A:BR,3,FALSE),"")</f>
        <v>https://doi.org/10.1007/BF00561755</v>
      </c>
      <c r="D150" s="112" t="str">
        <f>IF(AND(A150&lt;&gt;"",ISNUMBER(A150)),VLOOKUP(A150,Studies!A:BR,4,FALSE),"")</f>
        <v>day 7</v>
      </c>
      <c r="E150" s="112" t="str">
        <f>IF(AND(A150&lt;&gt;"",ISNUMBER(A150)),VLOOKUP(A150,Studies!A:BR,5,FALSE),"")</f>
        <v>Rifampicin</v>
      </c>
      <c r="F150" s="65">
        <v>144</v>
      </c>
      <c r="G150" s="65">
        <f>144+12</f>
        <v>156</v>
      </c>
      <c r="H150" s="65" t="s">
        <v>54</v>
      </c>
      <c r="P150" s="55">
        <v>8.9</v>
      </c>
      <c r="Q150" s="55" t="s">
        <v>353</v>
      </c>
      <c r="R150" s="55" t="s">
        <v>50</v>
      </c>
      <c r="S150" s="56">
        <v>2.8</v>
      </c>
      <c r="T150" s="56" t="s">
        <v>353</v>
      </c>
      <c r="U150" s="56" t="s">
        <v>330</v>
      </c>
      <c r="V150" s="69" t="s">
        <v>322</v>
      </c>
    </row>
    <row r="151" spans="1:30" x14ac:dyDescent="0.2">
      <c r="A151" s="36">
        <v>355</v>
      </c>
      <c r="B151" s="112" t="str">
        <f>IF(AND(A151&lt;&gt;"",ISNUMBER(A151)),VLOOKUP(A151,Studies!A:BR,2,FALSE),"")</f>
        <v>Nitti 1977</v>
      </c>
      <c r="C151" s="112" t="str">
        <f>IF(AND(A151&lt;&gt;"",ISNUMBER(A151)),VLOOKUP(A151,Studies!A:BR,3,FALSE),"")</f>
        <v>https://www.ncbi.nlm.nih.gov/pubmed/832508</v>
      </c>
      <c r="D151" s="112" t="str">
        <f>IF(AND(A151&lt;&gt;"",ISNUMBER(A151)),VLOOKUP(A151,Studies!A:BR,4,FALSE),"")</f>
        <v>300 mg</v>
      </c>
      <c r="E151" s="112" t="str">
        <f>IF(AND(A151&lt;&gt;"",ISNUMBER(A151)),VLOOKUP(A151,Studies!A:BR,5,FALSE),"")</f>
        <v>Rifampicin</v>
      </c>
      <c r="F151" s="65">
        <v>0</v>
      </c>
      <c r="G151" s="65">
        <v>12</v>
      </c>
      <c r="H151" s="65" t="s">
        <v>54</v>
      </c>
      <c r="I151" s="53">
        <v>17.641999999999999</v>
      </c>
      <c r="J151" s="53" t="s">
        <v>430</v>
      </c>
      <c r="K151" s="53" t="s">
        <v>50</v>
      </c>
      <c r="L151" s="54">
        <v>6.76</v>
      </c>
      <c r="M151" s="54" t="s">
        <v>430</v>
      </c>
      <c r="N151" s="54" t="s">
        <v>330</v>
      </c>
      <c r="O151" s="53" t="s">
        <v>403</v>
      </c>
    </row>
    <row r="152" spans="1:30" x14ac:dyDescent="0.2">
      <c r="A152" s="36">
        <v>356</v>
      </c>
      <c r="B152" s="112" t="str">
        <f>IF(AND(A152&lt;&gt;"",ISNUMBER(A152)),VLOOKUP(A152,Studies!A:BR,2,FALSE),"")</f>
        <v>Nitti 1977</v>
      </c>
      <c r="C152" s="112" t="str">
        <f>IF(AND(A152&lt;&gt;"",ISNUMBER(A152)),VLOOKUP(A152,Studies!A:BR,3,FALSE),"")</f>
        <v>https://www.ncbi.nlm.nih.gov/pubmed/832508</v>
      </c>
      <c r="D152" s="112" t="str">
        <f>IF(AND(A152&lt;&gt;"",ISNUMBER(A152)),VLOOKUP(A152,Studies!A:BR,4,FALSE),"")</f>
        <v>450 mg</v>
      </c>
      <c r="E152" s="112" t="str">
        <f>IF(AND(A152&lt;&gt;"",ISNUMBER(A152)),VLOOKUP(A152,Studies!A:BR,5,FALSE),"")</f>
        <v>Rifampicin</v>
      </c>
      <c r="F152" s="65">
        <v>0</v>
      </c>
      <c r="G152" s="65">
        <v>12</v>
      </c>
      <c r="H152" s="65" t="s">
        <v>54</v>
      </c>
      <c r="I152" s="53">
        <v>50.48</v>
      </c>
      <c r="J152" s="53" t="s">
        <v>430</v>
      </c>
      <c r="K152" s="53" t="s">
        <v>50</v>
      </c>
      <c r="L152" s="54">
        <v>12.47</v>
      </c>
      <c r="M152" s="54" t="s">
        <v>430</v>
      </c>
      <c r="N152" s="54" t="s">
        <v>330</v>
      </c>
      <c r="O152" s="53" t="s">
        <v>403</v>
      </c>
    </row>
    <row r="153" spans="1:30" x14ac:dyDescent="0.2">
      <c r="A153" s="36">
        <v>357</v>
      </c>
      <c r="B153" s="112" t="str">
        <f>IF(AND(A153&lt;&gt;"",ISNUMBER(A153)),VLOOKUP(A153,Studies!A:BR,2,FALSE),"")</f>
        <v>Nitti 1977</v>
      </c>
      <c r="C153" s="112" t="str">
        <f>IF(AND(A153&lt;&gt;"",ISNUMBER(A153)),VLOOKUP(A153,Studies!A:BR,3,FALSE),"")</f>
        <v>https://www.ncbi.nlm.nih.gov/pubmed/832508</v>
      </c>
      <c r="D153" s="112" t="str">
        <f>IF(AND(A153&lt;&gt;"",ISNUMBER(A153)),VLOOKUP(A153,Studies!A:BR,4,FALSE),"")</f>
        <v>600 mg</v>
      </c>
      <c r="E153" s="112" t="str">
        <f>IF(AND(A153&lt;&gt;"",ISNUMBER(A153)),VLOOKUP(A153,Studies!A:BR,5,FALSE),"")</f>
        <v>Rifampicin</v>
      </c>
      <c r="F153" s="65">
        <v>0</v>
      </c>
      <c r="G153" s="65">
        <v>12</v>
      </c>
      <c r="H153" s="65" t="s">
        <v>54</v>
      </c>
      <c r="I153" s="53">
        <v>64.12</v>
      </c>
      <c r="J153" s="53" t="s">
        <v>430</v>
      </c>
      <c r="K153" s="53" t="s">
        <v>50</v>
      </c>
      <c r="L153" s="54">
        <v>5.8</v>
      </c>
      <c r="M153" s="54" t="s">
        <v>430</v>
      </c>
      <c r="N153" s="54" t="s">
        <v>330</v>
      </c>
      <c r="O153" s="53" t="s">
        <v>403</v>
      </c>
    </row>
    <row r="154" spans="1:30" x14ac:dyDescent="0.2">
      <c r="A154" s="96">
        <v>100</v>
      </c>
      <c r="B154" s="112" t="str">
        <f>IF(AND(A154&lt;&gt;"",ISNUMBER(A154)),VLOOKUP(A154,Studies!A:BR,2,FALSE),"")</f>
        <v>Blume 1989</v>
      </c>
      <c r="C154" s="112" t="str">
        <f>IF(AND(A154&lt;&gt;"",ISNUMBER(A154)),VLOOKUP(A154,Studies!A:BR,3,FALSE),"")</f>
        <v>https://doi.org/10.1002/pauz.19900190516</v>
      </c>
      <c r="D154" s="112" t="str">
        <f>IF(AND(A154&lt;&gt;"",ISNUMBER(A154)),VLOOKUP(A154,Studies!A:BR,4,FALSE),"")</f>
        <v>450 mg REFERENZ</v>
      </c>
      <c r="E154" s="112" t="str">
        <f>IF(AND(A154&lt;&gt;"",ISNUMBER(A154)),VLOOKUP(A154,Studies!A:BR,5,FALSE),"")</f>
        <v>Rifampicin</v>
      </c>
      <c r="F154" s="65">
        <v>0</v>
      </c>
      <c r="G154" s="65" t="s">
        <v>318</v>
      </c>
      <c r="H154" s="65" t="s">
        <v>54</v>
      </c>
      <c r="I154" s="53">
        <v>34</v>
      </c>
      <c r="J154" s="53" t="s">
        <v>401</v>
      </c>
      <c r="K154" s="53" t="s">
        <v>50</v>
      </c>
      <c r="L154" s="54">
        <v>36</v>
      </c>
      <c r="M154" s="54" t="s">
        <v>206</v>
      </c>
      <c r="N154" s="54" t="s">
        <v>790</v>
      </c>
      <c r="O154" s="53" t="s">
        <v>320</v>
      </c>
      <c r="P154" s="55">
        <v>5.8</v>
      </c>
      <c r="Q154" s="55" t="s">
        <v>352</v>
      </c>
      <c r="R154" s="55" t="s">
        <v>50</v>
      </c>
      <c r="S154" s="56">
        <v>40</v>
      </c>
      <c r="T154" s="56" t="s">
        <v>206</v>
      </c>
      <c r="U154" s="56" t="s">
        <v>790</v>
      </c>
      <c r="V154" s="69" t="s">
        <v>322</v>
      </c>
    </row>
    <row r="155" spans="1:30" x14ac:dyDescent="0.2">
      <c r="A155" s="96">
        <v>101</v>
      </c>
      <c r="B155" s="112" t="str">
        <f>IF(AND(A155&lt;&gt;"",ISNUMBER(A155)),VLOOKUP(A155,Studies!A:BR,2,FALSE),"")</f>
        <v>Blume 1989</v>
      </c>
      <c r="C155" s="112" t="str">
        <f>IF(AND(A155&lt;&gt;"",ISNUMBER(A155)),VLOOKUP(A155,Studies!A:BR,3,FALSE),"")</f>
        <v>https://doi.org/10.1002/pauz.19900190516</v>
      </c>
      <c r="D155" s="112" t="str">
        <f>IF(AND(A155&lt;&gt;"",ISNUMBER(A155)),VLOOKUP(A155,Studies!A:BR,4,FALSE),"")</f>
        <v>600 mg REFERENZ</v>
      </c>
      <c r="E155" s="112" t="str">
        <f>IF(AND(A155&lt;&gt;"",ISNUMBER(A155)),VLOOKUP(A155,Studies!A:BR,5,FALSE),"")</f>
        <v>Rifampicin</v>
      </c>
      <c r="F155" s="65">
        <v>0</v>
      </c>
      <c r="G155" s="65" t="s">
        <v>318</v>
      </c>
      <c r="H155" s="65" t="s">
        <v>54</v>
      </c>
      <c r="I155" s="53">
        <v>48.9</v>
      </c>
      <c r="J155" s="53" t="s">
        <v>401</v>
      </c>
      <c r="K155" s="53" t="s">
        <v>50</v>
      </c>
      <c r="L155" s="54">
        <v>39</v>
      </c>
      <c r="M155" s="54" t="s">
        <v>206</v>
      </c>
      <c r="N155" s="54" t="s">
        <v>790</v>
      </c>
      <c r="O155" s="53" t="s">
        <v>320</v>
      </c>
      <c r="P155" s="55">
        <v>10</v>
      </c>
      <c r="Q155" s="55" t="s">
        <v>352</v>
      </c>
      <c r="R155" s="55" t="s">
        <v>50</v>
      </c>
      <c r="S155" s="56">
        <v>40</v>
      </c>
      <c r="T155" s="56" t="s">
        <v>206</v>
      </c>
      <c r="U155" s="56" t="s">
        <v>790</v>
      </c>
      <c r="V155" s="69" t="s">
        <v>322</v>
      </c>
    </row>
    <row r="156" spans="1:30" x14ac:dyDescent="0.2">
      <c r="A156" s="36">
        <v>93</v>
      </c>
      <c r="B156" s="112" t="str">
        <f>IF(AND(A156&lt;&gt;"",ISNUMBER(A156)),VLOOKUP(A156,Studies!A:BR,2,FALSE),"")</f>
        <v>Barone 1998b</v>
      </c>
      <c r="C156" s="112" t="str">
        <f>IF(AND(A156&lt;&gt;"",ISNUMBER(A156)),VLOOKUP(A156,Studies!A:BR,3,FALSE),"")</f>
        <v>https://www.ncbi.nlm.nih.gov/pubmed/9661037</v>
      </c>
      <c r="D156" s="112" t="str">
        <f>IF(AND(A156&lt;&gt;"",ISNUMBER(A156)),VLOOKUP(A156,Studies!A:BR,4,FALSE),"")</f>
        <v>Solution</v>
      </c>
      <c r="E156" s="112" t="str">
        <f>IF(AND(A156&lt;&gt;"",ISNUMBER(A156)),VLOOKUP(A156,Studies!A:BR,5,FALSE),"")</f>
        <v>Itraconazole</v>
      </c>
      <c r="F156" s="65">
        <v>0</v>
      </c>
      <c r="G156" s="65" t="s">
        <v>318</v>
      </c>
      <c r="H156" s="65" t="s">
        <v>54</v>
      </c>
      <c r="I156" s="53">
        <v>5838</v>
      </c>
      <c r="J156" s="53" t="s">
        <v>319</v>
      </c>
      <c r="K156" s="53" t="s">
        <v>50</v>
      </c>
      <c r="O156" s="53" t="s">
        <v>320</v>
      </c>
      <c r="P156" s="55">
        <v>306.39999999999998</v>
      </c>
      <c r="Q156" s="55" t="s">
        <v>321</v>
      </c>
      <c r="R156" s="55" t="s">
        <v>50</v>
      </c>
      <c r="V156" s="69" t="s">
        <v>322</v>
      </c>
    </row>
    <row r="157" spans="1:30" x14ac:dyDescent="0.2">
      <c r="A157" s="36">
        <v>94</v>
      </c>
      <c r="B157" s="112" t="str">
        <f>IF(AND(A157&lt;&gt;"",ISNUMBER(A157)),VLOOKUP(A157,Studies!A:BR,2,FALSE),"")</f>
        <v>Barone 1998b</v>
      </c>
      <c r="C157" s="112" t="str">
        <f>IF(AND(A157&lt;&gt;"",ISNUMBER(A157)),VLOOKUP(A157,Studies!A:BR,3,FALSE),"")</f>
        <v>https://www.ncbi.nlm.nih.gov/pubmed/9661037</v>
      </c>
      <c r="D157" s="112" t="str">
        <f>IF(AND(A157&lt;&gt;"",ISNUMBER(A157)),VLOOKUP(A157,Studies!A:BR,4,FALSE),"")</f>
        <v>Solution</v>
      </c>
      <c r="E157" s="112" t="str">
        <f>IF(AND(A157&lt;&gt;"",ISNUMBER(A157)),VLOOKUP(A157,Studies!A:BR,5,FALSE),"")</f>
        <v>Hydroxy-Itraconazole</v>
      </c>
      <c r="F157" s="65">
        <v>0</v>
      </c>
      <c r="G157" s="65" t="s">
        <v>318</v>
      </c>
      <c r="H157" s="65" t="s">
        <v>54</v>
      </c>
      <c r="I157" s="53">
        <v>15025.5</v>
      </c>
      <c r="J157" s="53" t="s">
        <v>319</v>
      </c>
      <c r="K157" s="53" t="s">
        <v>50</v>
      </c>
      <c r="O157" s="53" t="s">
        <v>320</v>
      </c>
      <c r="P157" s="55">
        <v>527</v>
      </c>
      <c r="Q157" s="55" t="s">
        <v>321</v>
      </c>
      <c r="R157" s="55" t="s">
        <v>50</v>
      </c>
      <c r="V157" s="69" t="s">
        <v>322</v>
      </c>
    </row>
    <row r="158" spans="1:30" x14ac:dyDescent="0.2">
      <c r="A158" s="36">
        <v>95</v>
      </c>
      <c r="B158" s="112" t="str">
        <f>IF(AND(A158&lt;&gt;"",ISNUMBER(A158)),VLOOKUP(A158,Studies!A:BR,2,FALSE),"")</f>
        <v>Barone 1998b</v>
      </c>
      <c r="C158" s="112" t="str">
        <f>IF(AND(A158&lt;&gt;"",ISNUMBER(A158)),VLOOKUP(A158,Studies!A:BR,3,FALSE),"")</f>
        <v>https://www.ncbi.nlm.nih.gov/pubmed/9661037</v>
      </c>
      <c r="D158" s="112" t="str">
        <f>IF(AND(A158&lt;&gt;"",ISNUMBER(A158)),VLOOKUP(A158,Studies!A:BR,4,FALSE),"")</f>
        <v>F05 Capsule</v>
      </c>
      <c r="E158" s="112" t="str">
        <f>IF(AND(A158&lt;&gt;"",ISNUMBER(A158)),VLOOKUP(A158,Studies!A:BR,5,FALSE),"")</f>
        <v>Itraconazole</v>
      </c>
      <c r="F158" s="65">
        <v>0</v>
      </c>
      <c r="G158" s="65" t="s">
        <v>318</v>
      </c>
      <c r="H158" s="65" t="s">
        <v>54</v>
      </c>
      <c r="I158" s="53">
        <v>4475.8</v>
      </c>
      <c r="J158" s="53" t="s">
        <v>319</v>
      </c>
      <c r="K158" s="53" t="s">
        <v>50</v>
      </c>
      <c r="O158" s="53" t="s">
        <v>320</v>
      </c>
      <c r="P158" s="55">
        <v>314.7</v>
      </c>
      <c r="Q158" s="55" t="s">
        <v>321</v>
      </c>
      <c r="R158" s="55" t="s">
        <v>50</v>
      </c>
      <c r="V158" s="69" t="s">
        <v>322</v>
      </c>
    </row>
    <row r="159" spans="1:30" x14ac:dyDescent="0.2">
      <c r="A159" s="36">
        <v>96</v>
      </c>
      <c r="B159" s="112" t="str">
        <f>IF(AND(A159&lt;&gt;"",ISNUMBER(A159)),VLOOKUP(A159,Studies!A:BR,2,FALSE),"")</f>
        <v>Barone 1998b</v>
      </c>
      <c r="C159" s="112" t="str">
        <f>IF(AND(A159&lt;&gt;"",ISNUMBER(A159)),VLOOKUP(A159,Studies!A:BR,3,FALSE),"")</f>
        <v>https://www.ncbi.nlm.nih.gov/pubmed/9661037</v>
      </c>
      <c r="D159" s="112" t="str">
        <f>IF(AND(A159&lt;&gt;"",ISNUMBER(A159)),VLOOKUP(A159,Studies!A:BR,4,FALSE),"")</f>
        <v>F05 Capsule</v>
      </c>
      <c r="E159" s="112" t="str">
        <f>IF(AND(A159&lt;&gt;"",ISNUMBER(A159)),VLOOKUP(A159,Studies!A:BR,5,FALSE),"")</f>
        <v>Hydroxy-Itraconazole</v>
      </c>
      <c r="F159" s="65">
        <v>0</v>
      </c>
      <c r="G159" s="65" t="s">
        <v>318</v>
      </c>
      <c r="H159" s="65" t="s">
        <v>54</v>
      </c>
      <c r="I159" s="53">
        <v>10937.8</v>
      </c>
      <c r="J159" s="53" t="s">
        <v>319</v>
      </c>
      <c r="K159" s="53" t="s">
        <v>50</v>
      </c>
      <c r="O159" s="53" t="s">
        <v>320</v>
      </c>
      <c r="P159" s="55">
        <v>501</v>
      </c>
      <c r="Q159" s="55" t="s">
        <v>321</v>
      </c>
      <c r="R159" s="55" t="s">
        <v>50</v>
      </c>
      <c r="V159" s="69" t="s">
        <v>322</v>
      </c>
    </row>
    <row r="160" spans="1:30" x14ac:dyDescent="0.2">
      <c r="A160" s="36">
        <v>97</v>
      </c>
      <c r="B160" s="112" t="str">
        <f>IF(AND(A160&lt;&gt;"",ISNUMBER(A160)),VLOOKUP(A160,Studies!A:BR,2,FALSE),"")</f>
        <v>Barone 1998b</v>
      </c>
      <c r="C160" s="112" t="str">
        <f>IF(AND(A160&lt;&gt;"",ISNUMBER(A160)),VLOOKUP(A160,Studies!A:BR,3,FALSE),"")</f>
        <v>https://www.ncbi.nlm.nih.gov/pubmed/9661037</v>
      </c>
      <c r="D160" s="112" t="str">
        <f>IF(AND(A160&lt;&gt;"",ISNUMBER(A160)),VLOOKUP(A160,Studies!A:BR,4,FALSE),"")</f>
        <v>F12 Capsule</v>
      </c>
      <c r="E160" s="112" t="str">
        <f>IF(AND(A160&lt;&gt;"",ISNUMBER(A160)),VLOOKUP(A160,Studies!A:BR,5,FALSE),"")</f>
        <v>Itraconazole</v>
      </c>
      <c r="F160" s="65">
        <v>0</v>
      </c>
      <c r="G160" s="65" t="s">
        <v>318</v>
      </c>
      <c r="H160" s="65" t="s">
        <v>54</v>
      </c>
      <c r="I160" s="53">
        <v>4441.3</v>
      </c>
      <c r="J160" s="53" t="s">
        <v>319</v>
      </c>
      <c r="K160" s="53" t="s">
        <v>50</v>
      </c>
      <c r="O160" s="53" t="s">
        <v>320</v>
      </c>
      <c r="P160" s="55">
        <v>301.89999999999998</v>
      </c>
      <c r="Q160" s="55" t="s">
        <v>321</v>
      </c>
      <c r="R160" s="55" t="s">
        <v>50</v>
      </c>
      <c r="V160" s="69" t="s">
        <v>322</v>
      </c>
    </row>
    <row r="161" spans="1:30" x14ac:dyDescent="0.2">
      <c r="A161" s="36">
        <v>98</v>
      </c>
      <c r="B161" s="112" t="str">
        <f>IF(AND(A161&lt;&gt;"",ISNUMBER(A161)),VLOOKUP(A161,Studies!A:BR,2,FALSE),"")</f>
        <v>Barone 1998b</v>
      </c>
      <c r="C161" s="112" t="str">
        <f>IF(AND(A161&lt;&gt;"",ISNUMBER(A161)),VLOOKUP(A161,Studies!A:BR,3,FALSE),"")</f>
        <v>https://www.ncbi.nlm.nih.gov/pubmed/9661037</v>
      </c>
      <c r="D161" s="112" t="str">
        <f>IF(AND(A161&lt;&gt;"",ISNUMBER(A161)),VLOOKUP(A161,Studies!A:BR,4,FALSE),"")</f>
        <v>F12 Capsule</v>
      </c>
      <c r="E161" s="112" t="str">
        <f>IF(AND(A161&lt;&gt;"",ISNUMBER(A161)),VLOOKUP(A161,Studies!A:BR,5,FALSE),"")</f>
        <v>Hydroxy-Itraconazole</v>
      </c>
      <c r="F161" s="65">
        <v>0</v>
      </c>
      <c r="G161" s="65" t="s">
        <v>318</v>
      </c>
      <c r="H161" s="65" t="s">
        <v>54</v>
      </c>
      <c r="I161" s="53">
        <v>11148.1</v>
      </c>
      <c r="J161" s="53" t="s">
        <v>319</v>
      </c>
      <c r="K161" s="53" t="s">
        <v>50</v>
      </c>
      <c r="O161" s="53" t="s">
        <v>320</v>
      </c>
      <c r="P161" s="55">
        <v>504.3</v>
      </c>
      <c r="Q161" s="55" t="s">
        <v>321</v>
      </c>
      <c r="R161" s="55" t="s">
        <v>50</v>
      </c>
      <c r="V161" s="69" t="s">
        <v>322</v>
      </c>
    </row>
    <row r="162" spans="1:30" x14ac:dyDescent="0.2">
      <c r="A162" s="36">
        <v>232</v>
      </c>
      <c r="B162" s="112" t="str">
        <f>IF(AND(A162&lt;&gt;"",ISNUMBER(A162)),VLOOKUP(A162,Studies!A:BR,2,FALSE),"")</f>
        <v>Hardin 1988</v>
      </c>
      <c r="C162" s="112" t="str">
        <f>IF(AND(A162&lt;&gt;"",ISNUMBER(A162)),VLOOKUP(A162,Studies!A:BR,3,FALSE),"")</f>
        <v>https://www.ncbi.nlm.nih.gov/pubmed/2848442</v>
      </c>
      <c r="D162" s="112" t="str">
        <f>IF(AND(A162&lt;&gt;"",ISNUMBER(A162)),VLOOKUP(A162,Studies!A:BR,4,FALSE),"")</f>
        <v>A 100 mg OD (day 1)</v>
      </c>
      <c r="E162" s="112" t="str">
        <f>IF(AND(A162&lt;&gt;"",ISNUMBER(A162)),VLOOKUP(A162,Studies!A:BR,5,FALSE),"")</f>
        <v>Itraconazole</v>
      </c>
      <c r="F162" s="65">
        <v>0</v>
      </c>
      <c r="G162" s="65" t="s">
        <v>318</v>
      </c>
      <c r="H162" s="65" t="s">
        <v>54</v>
      </c>
      <c r="I162" s="53">
        <v>1320</v>
      </c>
      <c r="J162" s="53" t="s">
        <v>319</v>
      </c>
      <c r="K162" s="53" t="s">
        <v>50</v>
      </c>
      <c r="L162" s="54">
        <v>651</v>
      </c>
      <c r="M162" s="54" t="s">
        <v>319</v>
      </c>
      <c r="N162" s="54" t="s">
        <v>60</v>
      </c>
      <c r="O162" s="53" t="s">
        <v>320</v>
      </c>
      <c r="P162" s="55">
        <v>110</v>
      </c>
      <c r="Q162" s="55" t="s">
        <v>321</v>
      </c>
      <c r="R162" s="55" t="s">
        <v>50</v>
      </c>
      <c r="S162" s="56">
        <v>57.5</v>
      </c>
      <c r="T162" s="56" t="s">
        <v>321</v>
      </c>
      <c r="U162" s="56" t="s">
        <v>60</v>
      </c>
      <c r="V162" s="69" t="s">
        <v>322</v>
      </c>
      <c r="W162" s="61">
        <v>1.5109999999999999</v>
      </c>
      <c r="X162" s="61" t="s">
        <v>328</v>
      </c>
      <c r="Y162" s="61" t="s">
        <v>50</v>
      </c>
      <c r="Z162" s="63">
        <v>0.86299999999999999</v>
      </c>
      <c r="AA162" s="63" t="s">
        <v>328</v>
      </c>
      <c r="AB162" s="63" t="s">
        <v>60</v>
      </c>
      <c r="AC162" s="68" t="s">
        <v>329</v>
      </c>
    </row>
    <row r="163" spans="1:30" x14ac:dyDescent="0.2">
      <c r="A163" s="36">
        <v>234</v>
      </c>
      <c r="B163" s="112" t="str">
        <f>IF(AND(A163&lt;&gt;"",ISNUMBER(A163)),VLOOKUP(A163,Studies!A:BR,2,FALSE),"")</f>
        <v>Hardin 1988</v>
      </c>
      <c r="C163" s="112" t="str">
        <f>IF(AND(A163&lt;&gt;"",ISNUMBER(A163)),VLOOKUP(A163,Studies!A:BR,3,FALSE),"")</f>
        <v>https://www.ncbi.nlm.nih.gov/pubmed/2848442</v>
      </c>
      <c r="D163" s="112" t="str">
        <f>IF(AND(A163&lt;&gt;"",ISNUMBER(A163)),VLOOKUP(A163,Studies!A:BR,4,FALSE),"")</f>
        <v>A 100 mg OD (day 15)</v>
      </c>
      <c r="E163" s="112" t="str">
        <f>IF(AND(A163&lt;&gt;"",ISNUMBER(A163)),VLOOKUP(A163,Studies!A:BR,5,FALSE),"")</f>
        <v>Itraconazole</v>
      </c>
      <c r="F163" s="65">
        <v>360</v>
      </c>
      <c r="G163" s="65">
        <f>F163+24</f>
        <v>384</v>
      </c>
      <c r="H163" s="65" t="s">
        <v>54</v>
      </c>
      <c r="I163" s="53">
        <v>5330</v>
      </c>
      <c r="J163" s="53" t="s">
        <v>319</v>
      </c>
      <c r="K163" s="53" t="s">
        <v>50</v>
      </c>
      <c r="L163" s="54">
        <v>1470</v>
      </c>
      <c r="M163" s="54" t="s">
        <v>319</v>
      </c>
      <c r="N163" s="54" t="s">
        <v>60</v>
      </c>
      <c r="O163" s="53" t="s">
        <v>323</v>
      </c>
      <c r="P163" s="55">
        <v>412</v>
      </c>
      <c r="Q163" s="55" t="s">
        <v>321</v>
      </c>
      <c r="R163" s="55" t="s">
        <v>50</v>
      </c>
      <c r="S163" s="56">
        <v>79.5</v>
      </c>
      <c r="T163" s="56" t="s">
        <v>321</v>
      </c>
      <c r="U163" s="56" t="s">
        <v>60</v>
      </c>
      <c r="V163" s="69" t="s">
        <v>322</v>
      </c>
      <c r="W163" s="61">
        <v>0.308</v>
      </c>
      <c r="X163" s="61" t="s">
        <v>328</v>
      </c>
      <c r="Y163" s="61" t="s">
        <v>50</v>
      </c>
      <c r="Z163" s="63">
        <v>7.2999999999999995E-2</v>
      </c>
      <c r="AA163" s="63" t="s">
        <v>328</v>
      </c>
      <c r="AB163" s="63" t="s">
        <v>60</v>
      </c>
      <c r="AC163" s="68" t="s">
        <v>329</v>
      </c>
    </row>
    <row r="164" spans="1:30" x14ac:dyDescent="0.2">
      <c r="A164" s="36">
        <v>235</v>
      </c>
      <c r="B164" s="112" t="str">
        <f>IF(AND(A164&lt;&gt;"",ISNUMBER(A164)),VLOOKUP(A164,Studies!A:BR,2,FALSE),"")</f>
        <v>Hardin 1988</v>
      </c>
      <c r="C164" s="112" t="str">
        <f>IF(AND(A164&lt;&gt;"",ISNUMBER(A164)),VLOOKUP(A164,Studies!A:BR,3,FALSE),"")</f>
        <v>https://www.ncbi.nlm.nih.gov/pubmed/2848442</v>
      </c>
      <c r="D164" s="112" t="str">
        <f>IF(AND(A164&lt;&gt;"",ISNUMBER(A164)),VLOOKUP(A164,Studies!A:BR,4,FALSE),"")</f>
        <v>B 200 mg OD (day 1)</v>
      </c>
      <c r="E164" s="112" t="str">
        <f>IF(AND(A164&lt;&gt;"",ISNUMBER(A164)),VLOOKUP(A164,Studies!A:BR,5,FALSE),"")</f>
        <v>Itraconazole</v>
      </c>
      <c r="F164" s="65">
        <v>0</v>
      </c>
      <c r="G164" s="65" t="s">
        <v>318</v>
      </c>
      <c r="H164" s="65" t="s">
        <v>54</v>
      </c>
      <c r="I164" s="53">
        <v>4160</v>
      </c>
      <c r="J164" s="53" t="s">
        <v>319</v>
      </c>
      <c r="K164" s="53" t="s">
        <v>50</v>
      </c>
      <c r="L164" s="54">
        <v>1949</v>
      </c>
      <c r="M164" s="54" t="s">
        <v>319</v>
      </c>
      <c r="N164" s="54" t="s">
        <v>60</v>
      </c>
      <c r="O164" s="53" t="s">
        <v>320</v>
      </c>
      <c r="P164" s="55">
        <v>272</v>
      </c>
      <c r="Q164" s="55" t="s">
        <v>321</v>
      </c>
      <c r="R164" s="55" t="s">
        <v>50</v>
      </c>
      <c r="S164" s="56">
        <v>81.2</v>
      </c>
      <c r="T164" s="56" t="s">
        <v>321</v>
      </c>
      <c r="U164" s="56" t="s">
        <v>60</v>
      </c>
      <c r="V164" s="69" t="s">
        <v>322</v>
      </c>
      <c r="W164" s="61">
        <v>0.93700000000000006</v>
      </c>
      <c r="X164" s="61" t="s">
        <v>328</v>
      </c>
      <c r="Y164" s="61" t="s">
        <v>50</v>
      </c>
      <c r="Z164" s="63">
        <v>0.58699999999999997</v>
      </c>
      <c r="AA164" s="63" t="s">
        <v>328</v>
      </c>
      <c r="AB164" s="63" t="s">
        <v>60</v>
      </c>
      <c r="AC164" s="68" t="s">
        <v>329</v>
      </c>
    </row>
    <row r="165" spans="1:30" x14ac:dyDescent="0.2">
      <c r="A165" s="36">
        <v>237</v>
      </c>
      <c r="B165" s="112" t="str">
        <f>IF(AND(A165&lt;&gt;"",ISNUMBER(A165)),VLOOKUP(A165,Studies!A:BR,2,FALSE),"")</f>
        <v>Hardin 1988</v>
      </c>
      <c r="C165" s="112" t="str">
        <f>IF(AND(A165&lt;&gt;"",ISNUMBER(A165)),VLOOKUP(A165,Studies!A:BR,3,FALSE),"")</f>
        <v>https://www.ncbi.nlm.nih.gov/pubmed/2848442</v>
      </c>
      <c r="D165" s="112" t="str">
        <f>IF(AND(A165&lt;&gt;"",ISNUMBER(A165)),VLOOKUP(A165,Studies!A:BR,4,FALSE),"")</f>
        <v>B 200 mg OD (day 15)</v>
      </c>
      <c r="E165" s="112" t="str">
        <f>IF(AND(A165&lt;&gt;"",ISNUMBER(A165)),VLOOKUP(A165,Studies!A:BR,5,FALSE),"")</f>
        <v>Itraconazole</v>
      </c>
      <c r="F165" s="65">
        <v>360</v>
      </c>
      <c r="G165" s="65">
        <f>F165+24</f>
        <v>384</v>
      </c>
      <c r="H165" s="65" t="s">
        <v>54</v>
      </c>
      <c r="I165" s="53">
        <v>15400</v>
      </c>
      <c r="J165" s="53" t="s">
        <v>319</v>
      </c>
      <c r="K165" s="53" t="s">
        <v>50</v>
      </c>
      <c r="L165" s="54">
        <v>6880</v>
      </c>
      <c r="M165" s="54" t="s">
        <v>319</v>
      </c>
      <c r="N165" s="54" t="s">
        <v>60</v>
      </c>
      <c r="O165" s="53" t="s">
        <v>323</v>
      </c>
      <c r="P165" s="55">
        <v>1070</v>
      </c>
      <c r="Q165" s="55" t="s">
        <v>321</v>
      </c>
      <c r="R165" s="55" t="s">
        <v>50</v>
      </c>
      <c r="S165" s="56">
        <v>499</v>
      </c>
      <c r="T165" s="56" t="s">
        <v>321</v>
      </c>
      <c r="U165" s="56" t="s">
        <v>60</v>
      </c>
      <c r="V165" s="69" t="s">
        <v>322</v>
      </c>
      <c r="W165" s="61">
        <v>0.23300000000000001</v>
      </c>
      <c r="X165" s="61" t="s">
        <v>328</v>
      </c>
      <c r="Y165" s="61" t="s">
        <v>50</v>
      </c>
      <c r="Z165" s="63">
        <v>8.6999999999999994E-2</v>
      </c>
      <c r="AA165" s="63" t="s">
        <v>328</v>
      </c>
      <c r="AB165" s="63" t="s">
        <v>60</v>
      </c>
      <c r="AC165" s="68" t="s">
        <v>329</v>
      </c>
    </row>
    <row r="166" spans="1:30" s="104" customFormat="1" x14ac:dyDescent="0.2">
      <c r="B166" s="124"/>
      <c r="C166" s="124"/>
      <c r="D166" s="124"/>
      <c r="E166" s="124"/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6"/>
      <c r="T166" s="126"/>
      <c r="U166" s="126"/>
      <c r="V166" s="126"/>
      <c r="W166" s="125"/>
      <c r="X166" s="125"/>
      <c r="Y166" s="125"/>
      <c r="Z166" s="126"/>
      <c r="AA166" s="126"/>
      <c r="AB166" s="126"/>
      <c r="AC166" s="126"/>
      <c r="AD166" s="127"/>
    </row>
    <row r="167" spans="1:30" x14ac:dyDescent="0.2">
      <c r="A167" s="105">
        <v>472</v>
      </c>
      <c r="B167" s="112" t="str">
        <f>IF(AND(A167&lt;&gt;"",ISNUMBER(A167)),VLOOKUP(A167,Studies!A:BR,2,FALSE),"")</f>
        <v>Templeton 2008</v>
      </c>
      <c r="C167" s="112" t="str">
        <f>IF(AND(A167&lt;&gt;"",ISNUMBER(A167)),VLOOKUP(A167,Studies!A:BR,3,FALSE),"")</f>
        <v>https://www.ncbi.nlm.nih.gov/pubmed/17495874</v>
      </c>
      <c r="D167" s="112" t="str">
        <f>IF(AND(A167&lt;&gt;"",ISNUMBER(A167)),VLOOKUP(A167,Studies!A:BR,4,FALSE),"")</f>
        <v>ITZ day 1</v>
      </c>
      <c r="E167" s="112" t="str">
        <f>IF(AND(A167&lt;&gt;"",ISNUMBER(A167)),VLOOKUP(A167,Studies!A:BR,5,FALSE),"")</f>
        <v>Itraconazole</v>
      </c>
      <c r="F167" s="65">
        <v>0</v>
      </c>
      <c r="G167" s="65" t="s">
        <v>318</v>
      </c>
      <c r="H167" s="65" t="s">
        <v>54</v>
      </c>
      <c r="I167" s="53">
        <v>2862</v>
      </c>
      <c r="J167" s="53" t="s">
        <v>436</v>
      </c>
      <c r="K167" s="53" t="s">
        <v>50</v>
      </c>
      <c r="L167" s="54">
        <v>2158</v>
      </c>
      <c r="M167" s="54" t="s">
        <v>436</v>
      </c>
      <c r="N167" s="54" t="s">
        <v>60</v>
      </c>
      <c r="O167" s="53" t="s">
        <v>320</v>
      </c>
      <c r="P167" s="55">
        <v>362</v>
      </c>
      <c r="Q167" s="55" t="s">
        <v>435</v>
      </c>
      <c r="R167" s="55" t="s">
        <v>50</v>
      </c>
      <c r="S167" s="56">
        <v>148</v>
      </c>
      <c r="T167" s="56" t="s">
        <v>435</v>
      </c>
      <c r="U167" s="56" t="s">
        <v>60</v>
      </c>
      <c r="V167" s="69" t="s">
        <v>322</v>
      </c>
    </row>
    <row r="168" spans="1:30" x14ac:dyDescent="0.2">
      <c r="A168" s="105">
        <v>473</v>
      </c>
      <c r="B168" s="112" t="str">
        <f>IF(AND(A168&lt;&gt;"",ISNUMBER(A168)),VLOOKUP(A168,Studies!A:BR,2,FALSE),"")</f>
        <v>Templeton 2008</v>
      </c>
      <c r="C168" s="112" t="str">
        <f>IF(AND(A168&lt;&gt;"",ISNUMBER(A168)),VLOOKUP(A168,Studies!A:BR,3,FALSE),"")</f>
        <v>https://www.ncbi.nlm.nih.gov/pubmed/17495874</v>
      </c>
      <c r="D168" s="112" t="str">
        <f>IF(AND(A168&lt;&gt;"",ISNUMBER(A168)),VLOOKUP(A168,Studies!A:BR,4,FALSE),"")</f>
        <v>ITZ day 7</v>
      </c>
      <c r="E168" s="112" t="str">
        <f>IF(AND(A168&lt;&gt;"",ISNUMBER(A168)),VLOOKUP(A168,Studies!A:BR,5,FALSE),"")</f>
        <v>Itraconazole</v>
      </c>
      <c r="F168" s="65">
        <v>144</v>
      </c>
      <c r="G168" s="65">
        <f>F168+24</f>
        <v>168</v>
      </c>
      <c r="H168" s="65" t="s">
        <v>54</v>
      </c>
      <c r="I168" s="53">
        <v>7240</v>
      </c>
      <c r="J168" s="53" t="s">
        <v>436</v>
      </c>
      <c r="K168" s="53" t="s">
        <v>50</v>
      </c>
      <c r="L168" s="54">
        <v>3177</v>
      </c>
      <c r="M168" s="54" t="s">
        <v>436</v>
      </c>
      <c r="N168" s="54" t="s">
        <v>60</v>
      </c>
      <c r="O168" s="53" t="s">
        <v>323</v>
      </c>
      <c r="P168" s="55">
        <v>1152</v>
      </c>
      <c r="Q168" s="55" t="s">
        <v>435</v>
      </c>
      <c r="R168" s="55" t="s">
        <v>50</v>
      </c>
      <c r="S168" s="56">
        <v>203</v>
      </c>
      <c r="T168" s="56" t="s">
        <v>435</v>
      </c>
      <c r="U168" s="56" t="s">
        <v>60</v>
      </c>
      <c r="V168" s="69" t="s">
        <v>322</v>
      </c>
    </row>
    <row r="169" spans="1:30" x14ac:dyDescent="0.2">
      <c r="A169" s="105">
        <v>474</v>
      </c>
      <c r="B169" s="112" t="str">
        <f>IF(AND(A169&lt;&gt;"",ISNUMBER(A169)),VLOOKUP(A169,Studies!A:BR,2,FALSE),"")</f>
        <v>Templeton 2008</v>
      </c>
      <c r="C169" s="112" t="str">
        <f>IF(AND(A169&lt;&gt;"",ISNUMBER(A169)),VLOOKUP(A169,Studies!A:BR,3,FALSE),"")</f>
        <v>https://www.ncbi.nlm.nih.gov/pubmed/17495874</v>
      </c>
      <c r="D169" s="112" t="str">
        <f>IF(AND(A169&lt;&gt;"",ISNUMBER(A169)),VLOOKUP(A169,Studies!A:BR,4,FALSE),"")</f>
        <v>OH-ITZ day 1</v>
      </c>
      <c r="E169" s="112" t="str">
        <f>IF(AND(A169&lt;&gt;"",ISNUMBER(A169)),VLOOKUP(A169,Studies!A:BR,5,FALSE),"")</f>
        <v>Hydroxy-Itraconazole</v>
      </c>
      <c r="F169" s="65">
        <v>0</v>
      </c>
      <c r="G169" s="65" t="s">
        <v>318</v>
      </c>
      <c r="H169" s="65" t="s">
        <v>54</v>
      </c>
      <c r="I169" s="53">
        <v>4237</v>
      </c>
      <c r="J169" s="53" t="s">
        <v>436</v>
      </c>
      <c r="K169" s="53" t="s">
        <v>50</v>
      </c>
      <c r="L169" s="54">
        <v>2175</v>
      </c>
      <c r="M169" s="54" t="s">
        <v>436</v>
      </c>
      <c r="N169" s="54" t="s">
        <v>60</v>
      </c>
      <c r="O169" s="53" t="s">
        <v>320</v>
      </c>
      <c r="P169" s="55">
        <v>358</v>
      </c>
      <c r="Q169" s="55" t="s">
        <v>435</v>
      </c>
      <c r="R169" s="55" t="s">
        <v>50</v>
      </c>
      <c r="S169" s="56">
        <v>118</v>
      </c>
      <c r="T169" s="56" t="s">
        <v>435</v>
      </c>
      <c r="U169" s="56" t="s">
        <v>60</v>
      </c>
      <c r="V169" s="69" t="s">
        <v>322</v>
      </c>
    </row>
    <row r="170" spans="1:30" x14ac:dyDescent="0.2">
      <c r="A170" s="105">
        <v>475</v>
      </c>
      <c r="B170" s="112" t="str">
        <f>IF(AND(A170&lt;&gt;"",ISNUMBER(A170)),VLOOKUP(A170,Studies!A:BR,2,FALSE),"")</f>
        <v>Templeton 2008</v>
      </c>
      <c r="C170" s="112" t="str">
        <f>IF(AND(A170&lt;&gt;"",ISNUMBER(A170)),VLOOKUP(A170,Studies!A:BR,3,FALSE),"")</f>
        <v>https://www.ncbi.nlm.nih.gov/pubmed/17495874</v>
      </c>
      <c r="D170" s="112" t="str">
        <f>IF(AND(A170&lt;&gt;"",ISNUMBER(A170)),VLOOKUP(A170,Studies!A:BR,4,FALSE),"")</f>
        <v>OH-ITZ day 7</v>
      </c>
      <c r="E170" s="112" t="str">
        <f>IF(AND(A170&lt;&gt;"",ISNUMBER(A170)),VLOOKUP(A170,Studies!A:BR,5,FALSE),"")</f>
        <v>Hydroxy-Itraconazole</v>
      </c>
      <c r="F170" s="65">
        <v>144</v>
      </c>
      <c r="G170" s="65">
        <f>F170+24</f>
        <v>168</v>
      </c>
      <c r="H170" s="65" t="s">
        <v>54</v>
      </c>
      <c r="I170" s="53">
        <v>9811</v>
      </c>
      <c r="J170" s="53" t="s">
        <v>436</v>
      </c>
      <c r="K170" s="53" t="s">
        <v>50</v>
      </c>
      <c r="L170" s="54">
        <v>5263</v>
      </c>
      <c r="M170" s="54" t="s">
        <v>436</v>
      </c>
      <c r="N170" s="54" t="s">
        <v>60</v>
      </c>
      <c r="O170" s="53" t="s">
        <v>323</v>
      </c>
      <c r="P170" s="55">
        <v>608</v>
      </c>
      <c r="Q170" s="55" t="s">
        <v>435</v>
      </c>
      <c r="R170" s="55" t="s">
        <v>50</v>
      </c>
      <c r="S170" s="56">
        <v>206</v>
      </c>
      <c r="T170" s="56" t="s">
        <v>435</v>
      </c>
      <c r="U170" s="56" t="s">
        <v>60</v>
      </c>
      <c r="V170" s="69" t="s">
        <v>322</v>
      </c>
    </row>
    <row r="171" spans="1:30" x14ac:dyDescent="0.2">
      <c r="A171" s="105">
        <v>476</v>
      </c>
      <c r="B171" s="112" t="str">
        <f>IF(AND(A171&lt;&gt;"",ISNUMBER(A171)),VLOOKUP(A171,Studies!A:BR,2,FALSE),"")</f>
        <v>Templeton 2008</v>
      </c>
      <c r="C171" s="112" t="str">
        <f>IF(AND(A171&lt;&gt;"",ISNUMBER(A171)),VLOOKUP(A171,Studies!A:BR,3,FALSE),"")</f>
        <v>https://www.ncbi.nlm.nih.gov/pubmed/17495874</v>
      </c>
      <c r="D171" s="112" t="str">
        <f>IF(AND(A171&lt;&gt;"",ISNUMBER(A171)),VLOOKUP(A171,Studies!A:BR,4,FALSE),"")</f>
        <v>keto-ITZ day 1</v>
      </c>
      <c r="E171" s="112" t="str">
        <f>IF(AND(A171&lt;&gt;"",ISNUMBER(A171)),VLOOKUP(A171,Studies!A:BR,5,FALSE),"")</f>
        <v>Keto-Itraconazole</v>
      </c>
      <c r="F171" s="65">
        <v>0</v>
      </c>
      <c r="G171" s="65" t="s">
        <v>318</v>
      </c>
      <c r="H171" s="65" t="s">
        <v>54</v>
      </c>
      <c r="I171" s="53">
        <v>322</v>
      </c>
      <c r="J171" s="53" t="s">
        <v>436</v>
      </c>
      <c r="K171" s="53" t="s">
        <v>50</v>
      </c>
      <c r="L171" s="54">
        <v>96</v>
      </c>
      <c r="M171" s="54" t="s">
        <v>436</v>
      </c>
      <c r="N171" s="54" t="s">
        <v>60</v>
      </c>
      <c r="O171" s="53" t="s">
        <v>320</v>
      </c>
      <c r="P171" s="55">
        <v>39</v>
      </c>
      <c r="Q171" s="55" t="s">
        <v>435</v>
      </c>
      <c r="R171" s="55" t="s">
        <v>50</v>
      </c>
      <c r="S171" s="56">
        <v>11</v>
      </c>
      <c r="T171" s="56" t="s">
        <v>435</v>
      </c>
      <c r="U171" s="56" t="s">
        <v>60</v>
      </c>
      <c r="V171" s="69" t="s">
        <v>322</v>
      </c>
    </row>
    <row r="172" spans="1:30" x14ac:dyDescent="0.2">
      <c r="A172" s="105">
        <v>477</v>
      </c>
      <c r="B172" s="112" t="str">
        <f>IF(AND(A172&lt;&gt;"",ISNUMBER(A172)),VLOOKUP(A172,Studies!A:BR,2,FALSE),"")</f>
        <v>Templeton 2008</v>
      </c>
      <c r="C172" s="112" t="str">
        <f>IF(AND(A172&lt;&gt;"",ISNUMBER(A172)),VLOOKUP(A172,Studies!A:BR,3,FALSE),"")</f>
        <v>https://www.ncbi.nlm.nih.gov/pubmed/17495874</v>
      </c>
      <c r="D172" s="112" t="str">
        <f>IF(AND(A172&lt;&gt;"",ISNUMBER(A172)),VLOOKUP(A172,Studies!A:BR,4,FALSE),"")</f>
        <v>keto-ITZ day 7</v>
      </c>
      <c r="E172" s="112" t="str">
        <f>IF(AND(A172&lt;&gt;"",ISNUMBER(A172)),VLOOKUP(A172,Studies!A:BR,5,FALSE),"")</f>
        <v>Keto-Itraconazole</v>
      </c>
      <c r="F172" s="65">
        <v>144</v>
      </c>
      <c r="G172" s="65">
        <f>F172+24</f>
        <v>168</v>
      </c>
      <c r="H172" s="65" t="s">
        <v>54</v>
      </c>
      <c r="I172" s="53">
        <v>308</v>
      </c>
      <c r="J172" s="53" t="s">
        <v>436</v>
      </c>
      <c r="K172" s="53" t="s">
        <v>50</v>
      </c>
      <c r="L172" s="54">
        <v>81</v>
      </c>
      <c r="M172" s="54" t="s">
        <v>436</v>
      </c>
      <c r="N172" s="54" t="s">
        <v>60</v>
      </c>
      <c r="O172" s="53" t="s">
        <v>323</v>
      </c>
      <c r="P172" s="55">
        <v>23</v>
      </c>
      <c r="Q172" s="55" t="s">
        <v>435</v>
      </c>
      <c r="R172" s="55" t="s">
        <v>50</v>
      </c>
      <c r="S172" s="56">
        <v>9</v>
      </c>
      <c r="T172" s="56" t="s">
        <v>435</v>
      </c>
      <c r="U172" s="56" t="s">
        <v>60</v>
      </c>
      <c r="V172" s="69" t="s">
        <v>322</v>
      </c>
    </row>
    <row r="173" spans="1:30" x14ac:dyDescent="0.2">
      <c r="A173" s="105">
        <v>478</v>
      </c>
      <c r="B173" s="112" t="str">
        <f>IF(AND(A173&lt;&gt;"",ISNUMBER(A173)),VLOOKUP(A173,Studies!A:BR,2,FALSE),"")</f>
        <v>Templeton 2008</v>
      </c>
      <c r="C173" s="112" t="str">
        <f>IF(AND(A173&lt;&gt;"",ISNUMBER(A173)),VLOOKUP(A173,Studies!A:BR,3,FALSE),"")</f>
        <v>https://www.ncbi.nlm.nih.gov/pubmed/17495874</v>
      </c>
      <c r="D173" s="112" t="str">
        <f>IF(AND(A173&lt;&gt;"",ISNUMBER(A173)),VLOOKUP(A173,Studies!A:BR,4,FALSE),"")</f>
        <v>ND-OH-ITZ day 1</v>
      </c>
      <c r="E173" s="112" t="str">
        <f>IF(AND(A173&lt;&gt;"",ISNUMBER(A173)),VLOOKUP(A173,Studies!A:BR,5,FALSE),"")</f>
        <v>N-desalkyl-Itraconazole</v>
      </c>
      <c r="F173" s="65">
        <v>0</v>
      </c>
      <c r="G173" s="65" t="s">
        <v>318</v>
      </c>
      <c r="H173" s="65" t="s">
        <v>54</v>
      </c>
      <c r="I173" s="53">
        <v>389</v>
      </c>
      <c r="J173" s="53" t="s">
        <v>436</v>
      </c>
      <c r="K173" s="53" t="s">
        <v>50</v>
      </c>
      <c r="L173" s="54">
        <v>150</v>
      </c>
      <c r="M173" s="54" t="s">
        <v>436</v>
      </c>
      <c r="N173" s="54" t="s">
        <v>60</v>
      </c>
      <c r="O173" s="53" t="s">
        <v>320</v>
      </c>
      <c r="P173" s="55">
        <v>15</v>
      </c>
      <c r="Q173" s="55" t="s">
        <v>435</v>
      </c>
      <c r="R173" s="55" t="s">
        <v>50</v>
      </c>
      <c r="S173" s="56">
        <v>7</v>
      </c>
      <c r="T173" s="56" t="s">
        <v>435</v>
      </c>
      <c r="U173" s="56" t="s">
        <v>60</v>
      </c>
      <c r="V173" s="69" t="s">
        <v>322</v>
      </c>
    </row>
    <row r="174" spans="1:30" x14ac:dyDescent="0.2">
      <c r="A174" s="105">
        <v>479</v>
      </c>
      <c r="B174" s="112" t="str">
        <f>IF(AND(A174&lt;&gt;"",ISNUMBER(A174)),VLOOKUP(A174,Studies!A:BR,2,FALSE),"")</f>
        <v>Templeton 2008</v>
      </c>
      <c r="C174" s="112" t="str">
        <f>IF(AND(A174&lt;&gt;"",ISNUMBER(A174)),VLOOKUP(A174,Studies!A:BR,3,FALSE),"")</f>
        <v>https://www.ncbi.nlm.nih.gov/pubmed/17495874</v>
      </c>
      <c r="D174" s="112" t="str">
        <f>IF(AND(A174&lt;&gt;"",ISNUMBER(A174)),VLOOKUP(A174,Studies!A:BR,4,FALSE),"")</f>
        <v>ND-OH-ITZ day 7</v>
      </c>
      <c r="E174" s="112" t="str">
        <f>IF(AND(A174&lt;&gt;"",ISNUMBER(A174)),VLOOKUP(A174,Studies!A:BR,5,FALSE),"")</f>
        <v>N-desalkyl-Itraconazole</v>
      </c>
      <c r="F174" s="65">
        <v>144</v>
      </c>
      <c r="G174" s="65">
        <f>F174+24</f>
        <v>168</v>
      </c>
      <c r="H174" s="65" t="s">
        <v>54</v>
      </c>
      <c r="I174" s="53">
        <v>394</v>
      </c>
      <c r="J174" s="53" t="s">
        <v>436</v>
      </c>
      <c r="K174" s="53" t="s">
        <v>50</v>
      </c>
      <c r="L174" s="54">
        <v>133</v>
      </c>
      <c r="M174" s="54" t="s">
        <v>436</v>
      </c>
      <c r="N174" s="54" t="s">
        <v>60</v>
      </c>
      <c r="O174" s="53" t="s">
        <v>323</v>
      </c>
      <c r="P174" s="55">
        <v>22</v>
      </c>
      <c r="Q174" s="55" t="s">
        <v>435</v>
      </c>
      <c r="R174" s="55" t="s">
        <v>50</v>
      </c>
      <c r="S174" s="56">
        <v>3</v>
      </c>
      <c r="T174" s="56" t="s">
        <v>435</v>
      </c>
      <c r="U174" s="56" t="s">
        <v>60</v>
      </c>
      <c r="V174" s="69" t="s">
        <v>322</v>
      </c>
    </row>
    <row r="175" spans="1:30" x14ac:dyDescent="0.2">
      <c r="A175" s="105">
        <v>480</v>
      </c>
      <c r="B175" s="112" t="str">
        <f>IF(AND(A175&lt;&gt;"",ISNUMBER(A175)),VLOOKUP(A175,Studies!A:BR,2,FALSE),"")</f>
        <v>Van de Velde 1996</v>
      </c>
      <c r="C175" s="112" t="str">
        <f>IF(AND(A175&lt;&gt;"",ISNUMBER(A175)),VLOOKUP(A175,Studies!A:BR,3,FALSE),"")</f>
        <v>https://www.ncbi.nlm.nih.gov/pubmed/8726601</v>
      </c>
      <c r="D175" s="112" t="str">
        <f>IF(AND(A175&lt;&gt;"",ISNUMBER(A175)),VLOOKUP(A175,Studies!A:BR,4,FALSE),"")</f>
        <v>Fasting ITZ</v>
      </c>
      <c r="E175" s="112" t="str">
        <f>IF(AND(A175&lt;&gt;"",ISNUMBER(A175)),VLOOKUP(A175,Studies!A:BR,5,FALSE),"")</f>
        <v>Itraconazole</v>
      </c>
      <c r="F175" s="65">
        <v>0</v>
      </c>
      <c r="G175" s="65" t="s">
        <v>318</v>
      </c>
      <c r="H175" s="65" t="s">
        <v>54</v>
      </c>
      <c r="I175" s="53">
        <v>3716</v>
      </c>
      <c r="J175" s="53" t="s">
        <v>319</v>
      </c>
      <c r="K175" s="53" t="s">
        <v>50</v>
      </c>
      <c r="L175" s="54">
        <v>2711</v>
      </c>
      <c r="M175" s="54" t="s">
        <v>319</v>
      </c>
      <c r="N175" s="54" t="s">
        <v>60</v>
      </c>
      <c r="O175" s="53" t="s">
        <v>320</v>
      </c>
      <c r="P175" s="55">
        <v>349</v>
      </c>
      <c r="Q175" s="55" t="s">
        <v>321</v>
      </c>
      <c r="R175" s="55" t="s">
        <v>50</v>
      </c>
      <c r="S175" s="56">
        <v>239</v>
      </c>
      <c r="T175" s="56" t="s">
        <v>321</v>
      </c>
      <c r="U175" s="56" t="s">
        <v>60</v>
      </c>
      <c r="V175" s="69" t="s">
        <v>322</v>
      </c>
    </row>
    <row r="176" spans="1:30" x14ac:dyDescent="0.2">
      <c r="A176" s="105">
        <v>481</v>
      </c>
      <c r="B176" s="112" t="str">
        <f>IF(AND(A176&lt;&gt;"",ISNUMBER(A176)),VLOOKUP(A176,Studies!A:BR,2,FALSE),"")</f>
        <v>Van de Velde 1996</v>
      </c>
      <c r="C176" s="112" t="str">
        <f>IF(AND(A176&lt;&gt;"",ISNUMBER(A176)),VLOOKUP(A176,Studies!A:BR,3,FALSE),"")</f>
        <v>https://www.ncbi.nlm.nih.gov/pubmed/8726601</v>
      </c>
      <c r="D176" s="112" t="str">
        <f>IF(AND(A176&lt;&gt;"",ISNUMBER(A176)),VLOOKUP(A176,Studies!A:BR,4,FALSE),"")</f>
        <v>Fasting OH-ITZ</v>
      </c>
      <c r="E176" s="112" t="str">
        <f>IF(AND(A176&lt;&gt;"",ISNUMBER(A176)),VLOOKUP(A176,Studies!A:BR,5,FALSE),"")</f>
        <v>Hydroxy-Itraconazole</v>
      </c>
      <c r="F176" s="65">
        <v>0</v>
      </c>
      <c r="G176" s="65" t="s">
        <v>318</v>
      </c>
      <c r="H176" s="65" t="s">
        <v>54</v>
      </c>
      <c r="I176" s="53">
        <v>8007</v>
      </c>
      <c r="J176" s="53" t="s">
        <v>319</v>
      </c>
      <c r="K176" s="53" t="s">
        <v>50</v>
      </c>
      <c r="L176" s="54">
        <v>5185</v>
      </c>
      <c r="M176" s="54" t="s">
        <v>319</v>
      </c>
      <c r="N176" s="54" t="s">
        <v>60</v>
      </c>
      <c r="O176" s="53" t="s">
        <v>320</v>
      </c>
      <c r="P176" s="55">
        <v>424</v>
      </c>
      <c r="Q176" s="55" t="s">
        <v>321</v>
      </c>
      <c r="R176" s="55" t="s">
        <v>50</v>
      </c>
      <c r="S176" s="56">
        <v>147</v>
      </c>
      <c r="T176" s="56" t="s">
        <v>321</v>
      </c>
      <c r="U176" s="56" t="s">
        <v>60</v>
      </c>
      <c r="V176" s="69" t="s">
        <v>322</v>
      </c>
    </row>
    <row r="177" spans="1:29" x14ac:dyDescent="0.2">
      <c r="A177" s="105">
        <v>482</v>
      </c>
      <c r="B177" s="112" t="str">
        <f>IF(AND(A177&lt;&gt;"",ISNUMBER(A177)),VLOOKUP(A177,Studies!A:BR,2,FALSE),"")</f>
        <v>Van de Velde 1996</v>
      </c>
      <c r="C177" s="112" t="str">
        <f>IF(AND(A177&lt;&gt;"",ISNUMBER(A177)),VLOOKUP(A177,Studies!A:BR,3,FALSE),"")</f>
        <v>https://www.ncbi.nlm.nih.gov/pubmed/8726601</v>
      </c>
      <c r="D177" s="112" t="str">
        <f>IF(AND(A177&lt;&gt;"",ISNUMBER(A177)),VLOOKUP(A177,Studies!A:BR,4,FALSE),"")</f>
        <v>Fed ITZ</v>
      </c>
      <c r="E177" s="112" t="str">
        <f>IF(AND(A177&lt;&gt;"",ISNUMBER(A177)),VLOOKUP(A177,Studies!A:BR,5,FALSE),"")</f>
        <v>Itraconazole</v>
      </c>
      <c r="F177" s="65">
        <v>0</v>
      </c>
      <c r="G177" s="65" t="s">
        <v>318</v>
      </c>
      <c r="H177" s="65" t="s">
        <v>54</v>
      </c>
      <c r="I177" s="53">
        <v>2861</v>
      </c>
      <c r="J177" s="53" t="s">
        <v>319</v>
      </c>
      <c r="K177" s="53" t="s">
        <v>50</v>
      </c>
      <c r="L177" s="54">
        <v>1914</v>
      </c>
      <c r="M177" s="54" t="s">
        <v>319</v>
      </c>
      <c r="N177" s="54" t="s">
        <v>60</v>
      </c>
      <c r="O177" s="53" t="s">
        <v>320</v>
      </c>
      <c r="P177" s="55">
        <v>147</v>
      </c>
      <c r="Q177" s="55" t="s">
        <v>321</v>
      </c>
      <c r="R177" s="55" t="s">
        <v>50</v>
      </c>
      <c r="S177" s="56">
        <v>74</v>
      </c>
      <c r="T177" s="56" t="s">
        <v>321</v>
      </c>
      <c r="U177" s="56" t="s">
        <v>60</v>
      </c>
      <c r="V177" s="69" t="s">
        <v>322</v>
      </c>
    </row>
    <row r="178" spans="1:29" x14ac:dyDescent="0.2">
      <c r="A178" s="105">
        <v>483</v>
      </c>
      <c r="B178" s="112" t="str">
        <f>IF(AND(A178&lt;&gt;"",ISNUMBER(A178)),VLOOKUP(A178,Studies!A:BR,2,FALSE),"")</f>
        <v>Van de Velde 1996</v>
      </c>
      <c r="C178" s="112" t="str">
        <f>IF(AND(A178&lt;&gt;"",ISNUMBER(A178)),VLOOKUP(A178,Studies!A:BR,3,FALSE),"")</f>
        <v>https://www.ncbi.nlm.nih.gov/pubmed/8726601</v>
      </c>
      <c r="D178" s="112" t="str">
        <f>IF(AND(A178&lt;&gt;"",ISNUMBER(A178)),VLOOKUP(A178,Studies!A:BR,4,FALSE),"")</f>
        <v>Fed OH-ITZ</v>
      </c>
      <c r="E178" s="112" t="str">
        <f>IF(AND(A178&lt;&gt;"",ISNUMBER(A178)),VLOOKUP(A178,Studies!A:BR,5,FALSE),"")</f>
        <v>Hydroxy-Itraconazole</v>
      </c>
      <c r="F178" s="65">
        <v>0</v>
      </c>
      <c r="G178" s="65" t="s">
        <v>318</v>
      </c>
      <c r="H178" s="65" t="s">
        <v>54</v>
      </c>
      <c r="I178" s="53">
        <v>6132</v>
      </c>
      <c r="J178" s="53" t="s">
        <v>319</v>
      </c>
      <c r="K178" s="53" t="s">
        <v>50</v>
      </c>
      <c r="L178" s="54">
        <v>4448</v>
      </c>
      <c r="M178" s="54" t="s">
        <v>319</v>
      </c>
      <c r="N178" s="54" t="s">
        <v>60</v>
      </c>
      <c r="O178" s="53" t="s">
        <v>320</v>
      </c>
      <c r="P178" s="55">
        <v>250</v>
      </c>
      <c r="Q178" s="55" t="s">
        <v>321</v>
      </c>
      <c r="R178" s="55" t="s">
        <v>50</v>
      </c>
      <c r="S178" s="56">
        <v>76</v>
      </c>
      <c r="T178" s="56" t="s">
        <v>321</v>
      </c>
      <c r="U178" s="56" t="s">
        <v>60</v>
      </c>
      <c r="V178" s="69" t="s">
        <v>322</v>
      </c>
    </row>
    <row r="179" spans="1:29" x14ac:dyDescent="0.2">
      <c r="A179" s="105">
        <v>484</v>
      </c>
      <c r="B179" s="112" t="str">
        <f>IF(AND(A179&lt;&gt;"",ISNUMBER(A179)),VLOOKUP(A179,Studies!A:BR,2,FALSE),"")</f>
        <v>Van Peer 1989</v>
      </c>
      <c r="C179" s="112" t="str">
        <f>IF(AND(A179&lt;&gt;"",ISNUMBER(A179)),VLOOKUP(A179,Studies!A:BR,3,FALSE),"")</f>
        <v>https://www.ncbi.nlm.nih.gov/pubmed/2544431</v>
      </c>
      <c r="D179" s="112" t="str">
        <f>IF(AND(A179&lt;&gt;"",ISNUMBER(A179)),VLOOKUP(A179,Studies!A:BR,4,FALSE),"")</f>
        <v>100 mg Solution, fasting</v>
      </c>
      <c r="E179" s="112" t="str">
        <f>IF(AND(A179&lt;&gt;"",ISNUMBER(A179)),VLOOKUP(A179,Studies!A:BR,5,FALSE),"")</f>
        <v>Itraconazole</v>
      </c>
      <c r="F179" s="65">
        <v>0</v>
      </c>
      <c r="G179" s="65" t="s">
        <v>318</v>
      </c>
      <c r="H179" s="65" t="s">
        <v>54</v>
      </c>
      <c r="I179" s="53">
        <v>1920</v>
      </c>
      <c r="J179" s="53" t="s">
        <v>319</v>
      </c>
      <c r="K179" s="53" t="s">
        <v>50</v>
      </c>
      <c r="L179" s="54">
        <v>679</v>
      </c>
      <c r="M179" s="54" t="s">
        <v>319</v>
      </c>
      <c r="N179" s="54" t="s">
        <v>60</v>
      </c>
      <c r="O179" s="53" t="s">
        <v>320</v>
      </c>
      <c r="P179" s="55">
        <v>223</v>
      </c>
      <c r="Q179" s="55" t="s">
        <v>321</v>
      </c>
      <c r="R179" s="55" t="s">
        <v>50</v>
      </c>
      <c r="S179" s="56">
        <v>84</v>
      </c>
      <c r="T179" s="56" t="s">
        <v>321</v>
      </c>
      <c r="U179" s="56" t="s">
        <v>60</v>
      </c>
      <c r="V179" s="69" t="s">
        <v>322</v>
      </c>
    </row>
    <row r="180" spans="1:29" x14ac:dyDescent="0.2">
      <c r="A180" s="105">
        <v>485</v>
      </c>
      <c r="B180" s="112" t="str">
        <f>IF(AND(A180&lt;&gt;"",ISNUMBER(A180)),VLOOKUP(A180,Studies!A:BR,2,FALSE),"")</f>
        <v>Van Peer 1989</v>
      </c>
      <c r="C180" s="112" t="str">
        <f>IF(AND(A180&lt;&gt;"",ISNUMBER(A180)),VLOOKUP(A180,Studies!A:BR,3,FALSE),"")</f>
        <v>https://www.ncbi.nlm.nih.gov/pubmed/2544431</v>
      </c>
      <c r="D180" s="112" t="str">
        <f>IF(AND(A180&lt;&gt;"",ISNUMBER(A180)),VLOOKUP(A180,Studies!A:BR,4,FALSE),"")</f>
        <v>100 mg Capsules, fasting</v>
      </c>
      <c r="E180" s="112" t="str">
        <f>IF(AND(A180&lt;&gt;"",ISNUMBER(A180)),VLOOKUP(A180,Studies!A:BR,5,FALSE),"")</f>
        <v>Itraconazole</v>
      </c>
      <c r="F180" s="65">
        <v>0</v>
      </c>
      <c r="G180" s="65" t="s">
        <v>318</v>
      </c>
      <c r="H180" s="65" t="s">
        <v>54</v>
      </c>
      <c r="I180" s="53">
        <v>722</v>
      </c>
      <c r="J180" s="53" t="s">
        <v>319</v>
      </c>
      <c r="K180" s="53" t="s">
        <v>50</v>
      </c>
      <c r="L180" s="54">
        <v>289</v>
      </c>
      <c r="M180" s="54" t="s">
        <v>319</v>
      </c>
      <c r="N180" s="54" t="s">
        <v>60</v>
      </c>
      <c r="O180" s="53" t="s">
        <v>320</v>
      </c>
      <c r="P180" s="55">
        <v>38.4</v>
      </c>
      <c r="Q180" s="55" t="s">
        <v>321</v>
      </c>
      <c r="R180" s="55" t="s">
        <v>50</v>
      </c>
      <c r="S180" s="56">
        <v>19.899999999999999</v>
      </c>
      <c r="T180" s="56" t="s">
        <v>321</v>
      </c>
      <c r="U180" s="56" t="s">
        <v>60</v>
      </c>
      <c r="V180" s="69" t="s">
        <v>322</v>
      </c>
    </row>
    <row r="181" spans="1:29" x14ac:dyDescent="0.2">
      <c r="A181" s="105">
        <v>486</v>
      </c>
      <c r="B181" s="112" t="str">
        <f>IF(AND(A181&lt;&gt;"",ISNUMBER(A181)),VLOOKUP(A181,Studies!A:BR,2,FALSE),"")</f>
        <v>Van Peer 1989</v>
      </c>
      <c r="C181" s="112" t="str">
        <f>IF(AND(A181&lt;&gt;"",ISNUMBER(A181)),VLOOKUP(A181,Studies!A:BR,3,FALSE),"")</f>
        <v>https://www.ncbi.nlm.nih.gov/pubmed/2544431</v>
      </c>
      <c r="D181" s="112" t="str">
        <f>IF(AND(A181&lt;&gt;"",ISNUMBER(A181)),VLOOKUP(A181,Studies!A:BR,4,FALSE),"")</f>
        <v>100 mg Capsules, with food</v>
      </c>
      <c r="E181" s="112" t="str">
        <f>IF(AND(A181&lt;&gt;"",ISNUMBER(A181)),VLOOKUP(A181,Studies!A:BR,5,FALSE),"")</f>
        <v>Itraconazole</v>
      </c>
      <c r="F181" s="65">
        <v>0</v>
      </c>
      <c r="G181" s="65" t="s">
        <v>318</v>
      </c>
      <c r="H181" s="65" t="s">
        <v>54</v>
      </c>
      <c r="I181" s="53">
        <v>1900</v>
      </c>
      <c r="J181" s="53" t="s">
        <v>319</v>
      </c>
      <c r="K181" s="53" t="s">
        <v>50</v>
      </c>
      <c r="L181" s="54">
        <v>838</v>
      </c>
      <c r="M181" s="54" t="s">
        <v>319</v>
      </c>
      <c r="N181" s="54" t="s">
        <v>60</v>
      </c>
      <c r="O181" s="53" t="s">
        <v>320</v>
      </c>
      <c r="P181" s="55">
        <v>132</v>
      </c>
      <c r="Q181" s="55" t="s">
        <v>321</v>
      </c>
      <c r="R181" s="55" t="s">
        <v>50</v>
      </c>
      <c r="S181" s="56">
        <v>67</v>
      </c>
      <c r="T181" s="56" t="s">
        <v>321</v>
      </c>
      <c r="U181" s="56" t="s">
        <v>60</v>
      </c>
      <c r="V181" s="69" t="s">
        <v>322</v>
      </c>
    </row>
    <row r="182" spans="1:29" x14ac:dyDescent="0.2">
      <c r="A182" s="105">
        <v>488</v>
      </c>
      <c r="B182" s="112" t="str">
        <f>IF(AND(A182&lt;&gt;"",ISNUMBER(A182)),VLOOKUP(A182,Studies!A:BR,2,FALSE),"")</f>
        <v>Van Peer 1989</v>
      </c>
      <c r="C182" s="112" t="str">
        <f>IF(AND(A182&lt;&gt;"",ISNUMBER(A182)),VLOOKUP(A182,Studies!A:BR,3,FALSE),"")</f>
        <v>https://www.ncbi.nlm.nih.gov/pubmed/2544431</v>
      </c>
      <c r="D182" s="112" t="str">
        <f>IF(AND(A182&lt;&gt;"",ISNUMBER(A182)),VLOOKUP(A182,Studies!A:BR,4,FALSE),"")</f>
        <v>50 mg Capsules, with food</v>
      </c>
      <c r="E182" s="112" t="str">
        <f>IF(AND(A182&lt;&gt;"",ISNUMBER(A182)),VLOOKUP(A182,Studies!A:BR,5,FALSE),"")</f>
        <v>Itraconazole</v>
      </c>
      <c r="F182" s="65">
        <v>0</v>
      </c>
      <c r="G182" s="65" t="s">
        <v>318</v>
      </c>
      <c r="H182" s="65" t="s">
        <v>54</v>
      </c>
      <c r="I182" s="53">
        <v>567</v>
      </c>
      <c r="J182" s="53" t="s">
        <v>319</v>
      </c>
      <c r="K182" s="53" t="s">
        <v>50</v>
      </c>
      <c r="L182" s="54">
        <v>264</v>
      </c>
      <c r="M182" s="54" t="s">
        <v>319</v>
      </c>
      <c r="N182" s="54" t="s">
        <v>60</v>
      </c>
      <c r="O182" s="53" t="s">
        <v>320</v>
      </c>
      <c r="P182" s="55">
        <v>44.5</v>
      </c>
      <c r="Q182" s="55" t="s">
        <v>321</v>
      </c>
      <c r="R182" s="55" t="s">
        <v>50</v>
      </c>
      <c r="S182" s="56">
        <v>16.399999999999999</v>
      </c>
      <c r="T182" s="56" t="s">
        <v>321</v>
      </c>
      <c r="U182" s="56" t="s">
        <v>60</v>
      </c>
      <c r="V182" s="69" t="s">
        <v>322</v>
      </c>
    </row>
    <row r="183" spans="1:29" x14ac:dyDescent="0.2">
      <c r="A183" s="105">
        <v>489</v>
      </c>
      <c r="B183" s="112" t="str">
        <f>IF(AND(A183&lt;&gt;"",ISNUMBER(A183)),VLOOKUP(A183,Studies!A:BR,2,FALSE),"")</f>
        <v>Van Peer 1989</v>
      </c>
      <c r="C183" s="112" t="str">
        <f>IF(AND(A183&lt;&gt;"",ISNUMBER(A183)),VLOOKUP(A183,Studies!A:BR,3,FALSE),"")</f>
        <v>https://www.ncbi.nlm.nih.gov/pubmed/2544431</v>
      </c>
      <c r="D183" s="112" t="str">
        <f>IF(AND(A183&lt;&gt;"",ISNUMBER(A183)),VLOOKUP(A183,Studies!A:BR,4,FALSE),"")</f>
        <v>200 mg Capsules, with food</v>
      </c>
      <c r="E183" s="112" t="str">
        <f>IF(AND(A183&lt;&gt;"",ISNUMBER(A183)),VLOOKUP(A183,Studies!A:BR,5,FALSE),"")</f>
        <v>Itraconazole</v>
      </c>
      <c r="F183" s="65">
        <v>0</v>
      </c>
      <c r="G183" s="65" t="s">
        <v>318</v>
      </c>
      <c r="H183" s="65" t="s">
        <v>54</v>
      </c>
      <c r="I183" s="53">
        <v>5210</v>
      </c>
      <c r="J183" s="53" t="s">
        <v>319</v>
      </c>
      <c r="K183" s="53" t="s">
        <v>50</v>
      </c>
      <c r="L183" s="54">
        <v>2120</v>
      </c>
      <c r="M183" s="54" t="s">
        <v>319</v>
      </c>
      <c r="N183" s="54" t="s">
        <v>60</v>
      </c>
      <c r="O183" s="53" t="s">
        <v>320</v>
      </c>
      <c r="P183" s="55">
        <v>289</v>
      </c>
      <c r="Q183" s="55" t="s">
        <v>321</v>
      </c>
      <c r="R183" s="55" t="s">
        <v>50</v>
      </c>
      <c r="S183" s="56">
        <v>100</v>
      </c>
      <c r="T183" s="56" t="s">
        <v>321</v>
      </c>
      <c r="U183" s="56" t="s">
        <v>60</v>
      </c>
      <c r="V183" s="69" t="s">
        <v>322</v>
      </c>
    </row>
    <row r="184" spans="1:29" x14ac:dyDescent="0.2">
      <c r="A184" s="105">
        <v>490</v>
      </c>
      <c r="B184" s="112" t="str">
        <f>IF(AND(A184&lt;&gt;"",ISNUMBER(A184)),VLOOKUP(A184,Studies!A:BR,2,FALSE),"")</f>
        <v>Heykants 1989</v>
      </c>
      <c r="C184" s="112" t="str">
        <f>IF(AND(A184&lt;&gt;"",ISNUMBER(A184)),VLOOKUP(A184,Studies!A:BR,3,FALSE),"")</f>
        <v>https://www.ncbi.nlm.nih.gov/pubmed/2561187</v>
      </c>
      <c r="D184" s="112" t="str">
        <f>IF(AND(A184&lt;&gt;"",ISNUMBER(A184)),VLOOKUP(A184,Studies!A:BR,4,FALSE),"")</f>
        <v>iv 100 mg SD</v>
      </c>
      <c r="E184" s="112" t="str">
        <f>IF(AND(A184&lt;&gt;"",ISNUMBER(A184)),VLOOKUP(A184,Studies!A:BR,5,FALSE),"")</f>
        <v>Itraconazole</v>
      </c>
      <c r="F184" s="65">
        <v>0</v>
      </c>
      <c r="G184" s="65" t="s">
        <v>318</v>
      </c>
      <c r="H184" s="65" t="s">
        <v>54</v>
      </c>
      <c r="I184" s="53">
        <v>4.5999999999999996</v>
      </c>
      <c r="J184" s="53" t="s">
        <v>430</v>
      </c>
      <c r="K184" s="53" t="s">
        <v>50</v>
      </c>
      <c r="L184" s="54">
        <v>1.0900000000000001</v>
      </c>
      <c r="M184" s="54" t="s">
        <v>430</v>
      </c>
      <c r="N184" s="54" t="s">
        <v>60</v>
      </c>
      <c r="O184" s="53" t="s">
        <v>320</v>
      </c>
      <c r="P184" s="55">
        <v>664</v>
      </c>
      <c r="Q184" s="55" t="s">
        <v>321</v>
      </c>
      <c r="R184" s="55" t="s">
        <v>50</v>
      </c>
      <c r="S184" s="56">
        <v>234</v>
      </c>
      <c r="T184" s="56" t="s">
        <v>321</v>
      </c>
      <c r="U184" s="56" t="s">
        <v>60</v>
      </c>
      <c r="V184" s="69" t="s">
        <v>322</v>
      </c>
    </row>
    <row r="185" spans="1:29" x14ac:dyDescent="0.2">
      <c r="A185" s="105">
        <v>491</v>
      </c>
      <c r="B185" s="112" t="str">
        <f>IF(AND(A185&lt;&gt;"",ISNUMBER(A185)),VLOOKUP(A185,Studies!A:BR,2,FALSE),"")</f>
        <v>Heykants 1989</v>
      </c>
      <c r="C185" s="112" t="str">
        <f>IF(AND(A185&lt;&gt;"",ISNUMBER(A185)),VLOOKUP(A185,Studies!A:BR,3,FALSE),"")</f>
        <v>https://www.ncbi.nlm.nih.gov/pubmed/2561187</v>
      </c>
      <c r="D185" s="112" t="str">
        <f>IF(AND(A185&lt;&gt;"",ISNUMBER(A185)),VLOOKUP(A185,Studies!A:BR,4,FALSE),"")</f>
        <v>po 100 mg SD fed</v>
      </c>
      <c r="E185" s="112" t="str">
        <f>IF(AND(A185&lt;&gt;"",ISNUMBER(A185)),VLOOKUP(A185,Studies!A:BR,5,FALSE),"")</f>
        <v>Itraconazole</v>
      </c>
      <c r="F185" s="65">
        <v>0</v>
      </c>
      <c r="G185" s="65" t="s">
        <v>318</v>
      </c>
      <c r="H185" s="65" t="s">
        <v>54</v>
      </c>
      <c r="I185" s="53">
        <v>2.48</v>
      </c>
      <c r="J185" s="53" t="s">
        <v>430</v>
      </c>
      <c r="K185" s="53" t="s">
        <v>50</v>
      </c>
      <c r="L185" s="54">
        <v>0.74</v>
      </c>
      <c r="M185" s="54" t="s">
        <v>430</v>
      </c>
      <c r="N185" s="54" t="s">
        <v>60</v>
      </c>
      <c r="O185" s="53" t="s">
        <v>320</v>
      </c>
      <c r="P185" s="55">
        <v>127</v>
      </c>
      <c r="Q185" s="55" t="s">
        <v>321</v>
      </c>
      <c r="R185" s="55" t="s">
        <v>50</v>
      </c>
      <c r="S185" s="56">
        <v>37</v>
      </c>
      <c r="T185" s="56" t="s">
        <v>321</v>
      </c>
      <c r="U185" s="56" t="s">
        <v>60</v>
      </c>
      <c r="V185" s="69" t="s">
        <v>322</v>
      </c>
    </row>
    <row r="186" spans="1:29" x14ac:dyDescent="0.2">
      <c r="A186" s="105">
        <v>492</v>
      </c>
      <c r="B186" s="112" t="str">
        <f>IF(AND(A186&lt;&gt;"",ISNUMBER(A186)),VLOOKUP(A186,Studies!A:BR,2,FALSE),"")</f>
        <v>Heykants 1989</v>
      </c>
      <c r="C186" s="112" t="str">
        <f>IF(AND(A186&lt;&gt;"",ISNUMBER(A186)),VLOOKUP(A186,Studies!A:BR,3,FALSE),"")</f>
        <v>https://www.ncbi.nlm.nih.gov/pubmed/2561187</v>
      </c>
      <c r="D186" s="112" t="str">
        <f>IF(AND(A186&lt;&gt;"",ISNUMBER(A186)),VLOOKUP(A186,Studies!A:BR,4,FALSE),"")</f>
        <v>po 100 mg SD (metabolite screening)</v>
      </c>
      <c r="E186" s="112" t="str">
        <f>IF(AND(A186&lt;&gt;"",ISNUMBER(A186)),VLOOKUP(A186,Studies!A:BR,5,FALSE),"")</f>
        <v>Itraconazole</v>
      </c>
      <c r="F186" s="65">
        <v>0</v>
      </c>
      <c r="G186" s="65" t="s">
        <v>318</v>
      </c>
      <c r="H186" s="65" t="s">
        <v>54</v>
      </c>
      <c r="I186" s="53">
        <v>2.0099999999999998</v>
      </c>
      <c r="J186" s="53" t="s">
        <v>430</v>
      </c>
      <c r="K186" s="53" t="s">
        <v>50</v>
      </c>
      <c r="L186" s="54">
        <v>1.08</v>
      </c>
      <c r="M186" s="54" t="s">
        <v>430</v>
      </c>
      <c r="N186" s="54" t="s">
        <v>60</v>
      </c>
      <c r="O186" s="53" t="s">
        <v>320</v>
      </c>
      <c r="P186" s="55">
        <v>149</v>
      </c>
      <c r="Q186" s="55" t="s">
        <v>321</v>
      </c>
      <c r="R186" s="55" t="s">
        <v>50</v>
      </c>
      <c r="S186" s="56">
        <v>112</v>
      </c>
      <c r="T186" s="56" t="s">
        <v>321</v>
      </c>
      <c r="U186" s="56" t="s">
        <v>60</v>
      </c>
      <c r="V186" s="69" t="s">
        <v>322</v>
      </c>
    </row>
    <row r="187" spans="1:29" x14ac:dyDescent="0.2">
      <c r="A187" s="105">
        <v>493</v>
      </c>
      <c r="B187" s="112" t="str">
        <f>IF(AND(A187&lt;&gt;"",ISNUMBER(A187)),VLOOKUP(A187,Studies!A:BR,2,FALSE),"")</f>
        <v>Heykants 1989</v>
      </c>
      <c r="C187" s="112" t="str">
        <f>IF(AND(A187&lt;&gt;"",ISNUMBER(A187)),VLOOKUP(A187,Studies!A:BR,3,FALSE),"")</f>
        <v>https://www.ncbi.nlm.nih.gov/pubmed/2561187</v>
      </c>
      <c r="D187" s="112" t="str">
        <f>IF(AND(A187&lt;&gt;"",ISNUMBER(A187)),VLOOKUP(A187,Studies!A:BR,4,FALSE),"")</f>
        <v>po 100 mg SD (metabolite screening)</v>
      </c>
      <c r="E187" s="112" t="str">
        <f>IF(AND(A187&lt;&gt;"",ISNUMBER(A187)),VLOOKUP(A187,Studies!A:BR,5,FALSE),"")</f>
        <v>Hydroxy-Itraconazole</v>
      </c>
      <c r="F187" s="65">
        <v>0</v>
      </c>
      <c r="G187" s="65" t="s">
        <v>318</v>
      </c>
      <c r="H187" s="65" t="s">
        <v>54</v>
      </c>
      <c r="I187" s="53">
        <v>4.67</v>
      </c>
      <c r="J187" s="53" t="s">
        <v>430</v>
      </c>
      <c r="K187" s="53" t="s">
        <v>50</v>
      </c>
      <c r="L187" s="54">
        <v>1.97</v>
      </c>
      <c r="M187" s="54" t="s">
        <v>430</v>
      </c>
      <c r="N187" s="54" t="s">
        <v>60</v>
      </c>
      <c r="O187" s="53" t="s">
        <v>320</v>
      </c>
      <c r="P187" s="55">
        <v>255</v>
      </c>
      <c r="Q187" s="55" t="s">
        <v>321</v>
      </c>
      <c r="R187" s="55" t="s">
        <v>50</v>
      </c>
      <c r="S187" s="56">
        <v>74</v>
      </c>
      <c r="T187" s="56" t="s">
        <v>321</v>
      </c>
      <c r="U187" s="56" t="s">
        <v>60</v>
      </c>
      <c r="V187" s="69" t="s">
        <v>322</v>
      </c>
    </row>
    <row r="188" spans="1:29" x14ac:dyDescent="0.2">
      <c r="A188" s="105">
        <v>494</v>
      </c>
      <c r="B188" s="112" t="str">
        <f>IF(AND(A188&lt;&gt;"",ISNUMBER(A188)),VLOOKUP(A188,Studies!A:BR,2,FALSE),"")</f>
        <v>Heykants 1989</v>
      </c>
      <c r="C188" s="112" t="str">
        <f>IF(AND(A188&lt;&gt;"",ISNUMBER(A188)),VLOOKUP(A188,Studies!A:BR,3,FALSE),"")</f>
        <v>https://www.ncbi.nlm.nih.gov/pubmed/2561187</v>
      </c>
      <c r="D188" s="112" t="str">
        <f>IF(AND(A188&lt;&gt;"",ISNUMBER(A188)),VLOOKUP(A188,Studies!A:BR,4,FALSE),"")</f>
        <v>po 100 mg MD OD</v>
      </c>
      <c r="E188" s="112" t="str">
        <f>IF(AND(A188&lt;&gt;"",ISNUMBER(A188)),VLOOKUP(A188,Studies!A:BR,5,FALSE),"")</f>
        <v>Itraconazole</v>
      </c>
      <c r="F188" s="65">
        <v>672</v>
      </c>
      <c r="G188" s="65">
        <f>F188+24</f>
        <v>696</v>
      </c>
      <c r="H188" s="65" t="s">
        <v>54</v>
      </c>
      <c r="I188" s="53">
        <v>8.17</v>
      </c>
      <c r="J188" s="53" t="s">
        <v>430</v>
      </c>
      <c r="K188" s="53" t="s">
        <v>50</v>
      </c>
      <c r="L188" s="54">
        <v>5.23</v>
      </c>
      <c r="M188" s="54" t="s">
        <v>430</v>
      </c>
      <c r="N188" s="54" t="s">
        <v>60</v>
      </c>
      <c r="O188" s="53" t="s">
        <v>323</v>
      </c>
      <c r="P188" s="55">
        <v>621</v>
      </c>
      <c r="Q188" s="55" t="s">
        <v>321</v>
      </c>
      <c r="R188" s="55" t="s">
        <v>50</v>
      </c>
      <c r="S188" s="56">
        <v>337</v>
      </c>
      <c r="T188" s="56" t="s">
        <v>321</v>
      </c>
      <c r="U188" s="56" t="s">
        <v>60</v>
      </c>
      <c r="V188" s="69" t="s">
        <v>322</v>
      </c>
    </row>
    <row r="189" spans="1:29" x14ac:dyDescent="0.2">
      <c r="A189" s="108">
        <v>496</v>
      </c>
      <c r="B189" s="112" t="str">
        <f>IF(AND(A189&lt;&gt;"",ISNUMBER(A189)),VLOOKUP(A189,Studies!A:BR,2,FALSE),"")</f>
        <v>Miura 2010</v>
      </c>
      <c r="C189" s="112" t="str">
        <f>IF(AND(A189&lt;&gt;"",ISNUMBER(A189)),VLOOKUP(A189,Studies!A:BR,3,FALSE),"")</f>
        <v>https://www.ncbi.nlm.nih.gov/pubmed/20595406</v>
      </c>
      <c r="D189" s="112" t="str">
        <f>IF(AND(A189&lt;&gt;"",ISNUMBER(A189)),VLOOKUP(A189,Studies!A:BR,4,FALSE),"")</f>
        <v>po 100 mg MD Japanese</v>
      </c>
      <c r="E189" s="112" t="str">
        <f>IF(AND(A189&lt;&gt;"",ISNUMBER(A189)),VLOOKUP(A189,Studies!A:BR,5,FALSE),"")</f>
        <v>Itraconazole</v>
      </c>
      <c r="F189" s="65">
        <f>9*24</f>
        <v>216</v>
      </c>
      <c r="G189" s="65">
        <f>F189+24</f>
        <v>240</v>
      </c>
      <c r="H189" s="65" t="s">
        <v>54</v>
      </c>
      <c r="I189" s="53">
        <v>7908</v>
      </c>
      <c r="J189" s="53" t="s">
        <v>319</v>
      </c>
      <c r="K189" s="53" t="s">
        <v>50</v>
      </c>
      <c r="L189" s="54">
        <v>2542</v>
      </c>
      <c r="M189" s="54" t="s">
        <v>319</v>
      </c>
      <c r="N189" s="54" t="s">
        <v>60</v>
      </c>
      <c r="O189" s="53" t="s">
        <v>323</v>
      </c>
      <c r="P189" s="55">
        <v>653</v>
      </c>
      <c r="Q189" s="55" t="s">
        <v>321</v>
      </c>
      <c r="R189" s="55" t="s">
        <v>50</v>
      </c>
      <c r="S189" s="56">
        <v>269</v>
      </c>
      <c r="T189" s="56" t="s">
        <v>321</v>
      </c>
      <c r="U189" s="56" t="s">
        <v>60</v>
      </c>
      <c r="V189" s="69" t="s">
        <v>322</v>
      </c>
    </row>
    <row r="190" spans="1:29" x14ac:dyDescent="0.2">
      <c r="A190" s="108">
        <v>497</v>
      </c>
      <c r="B190" s="112" t="str">
        <f>IF(AND(A190&lt;&gt;"",ISNUMBER(A190)),VLOOKUP(A190,Studies!A:BR,2,FALSE),"")</f>
        <v>Miura 2010</v>
      </c>
      <c r="C190" s="112" t="str">
        <f>IF(AND(A190&lt;&gt;"",ISNUMBER(A190)),VLOOKUP(A190,Studies!A:BR,3,FALSE),"")</f>
        <v>https://www.ncbi.nlm.nih.gov/pubmed/20595406</v>
      </c>
      <c r="D190" s="112" t="str">
        <f>IF(AND(A190&lt;&gt;"",ISNUMBER(A190)),VLOOKUP(A190,Studies!A:BR,4,FALSE),"")</f>
        <v>po 100 mg MD Japanese</v>
      </c>
      <c r="E190" s="112" t="str">
        <f>IF(AND(A190&lt;&gt;"",ISNUMBER(A190)),VLOOKUP(A190,Studies!A:BR,5,FALSE),"")</f>
        <v>Hydroxy-Itraconazole</v>
      </c>
      <c r="F190" s="65">
        <f>9*24</f>
        <v>216</v>
      </c>
      <c r="G190" s="65">
        <f>F190+24</f>
        <v>240</v>
      </c>
      <c r="H190" s="65" t="s">
        <v>54</v>
      </c>
      <c r="I190" s="53">
        <v>15795</v>
      </c>
      <c r="J190" s="53" t="s">
        <v>319</v>
      </c>
      <c r="K190" s="53" t="s">
        <v>50</v>
      </c>
      <c r="L190" s="54">
        <v>5286</v>
      </c>
      <c r="M190" s="54" t="s">
        <v>319</v>
      </c>
      <c r="N190" s="54" t="s">
        <v>60</v>
      </c>
      <c r="O190" s="53" t="s">
        <v>323</v>
      </c>
      <c r="P190" s="55">
        <v>1059</v>
      </c>
      <c r="Q190" s="55" t="s">
        <v>321</v>
      </c>
      <c r="R190" s="55" t="s">
        <v>50</v>
      </c>
      <c r="S190" s="56">
        <v>598</v>
      </c>
      <c r="T190" s="56" t="s">
        <v>321</v>
      </c>
      <c r="U190" s="56" t="s">
        <v>60</v>
      </c>
      <c r="V190" s="69" t="s">
        <v>322</v>
      </c>
    </row>
    <row r="191" spans="1:29" x14ac:dyDescent="0.2">
      <c r="A191">
        <v>498</v>
      </c>
      <c r="B191" s="112" t="str">
        <f>IF(AND(A191&lt;&gt;"",ISNUMBER(A191)),VLOOKUP(A191,Studies!A:BR,2,FALSE),"")</f>
        <v>Gubbins 2004</v>
      </c>
      <c r="C191" s="112" t="str">
        <f>IF(AND(A191&lt;&gt;"",ISNUMBER(A191)),VLOOKUP(A191,Studies!A:BR,3,FALSE),"")</f>
        <v>https://www.ncbi.nlm.nih.gov/pubmed/15098799</v>
      </c>
      <c r="D191" s="112" t="str">
        <f>IF(AND(A191&lt;&gt;"",ISNUMBER(A191)),VLOOKUP(A191,Studies!A:BR,4,FALSE),"")</f>
        <v>po 200 mg solution with water</v>
      </c>
      <c r="E191" s="112" t="str">
        <f>IF(AND(A191&lt;&gt;"",ISNUMBER(A191)),VLOOKUP(A191,Studies!A:BR,5,FALSE),"")</f>
        <v>Itraconazole</v>
      </c>
      <c r="F191" s="65">
        <v>0</v>
      </c>
      <c r="G191" s="65" t="s">
        <v>318</v>
      </c>
      <c r="H191" s="65" t="s">
        <v>54</v>
      </c>
      <c r="I191" s="53">
        <v>7.07</v>
      </c>
      <c r="J191" s="53" t="s">
        <v>401</v>
      </c>
      <c r="K191" s="53" t="s">
        <v>50</v>
      </c>
      <c r="L191" s="54">
        <v>1.77</v>
      </c>
      <c r="M191" s="54" t="s">
        <v>429</v>
      </c>
      <c r="N191" s="54" t="s">
        <v>60</v>
      </c>
      <c r="O191" s="53" t="s">
        <v>320</v>
      </c>
      <c r="P191" s="55">
        <v>589.9</v>
      </c>
      <c r="Q191" s="55" t="s">
        <v>321</v>
      </c>
      <c r="R191" s="55" t="s">
        <v>50</v>
      </c>
      <c r="S191" s="56">
        <v>244.2</v>
      </c>
      <c r="T191" s="56" t="s">
        <v>321</v>
      </c>
      <c r="U191" s="56" t="s">
        <v>60</v>
      </c>
      <c r="V191" s="69" t="s">
        <v>322</v>
      </c>
      <c r="W191" s="61">
        <v>0.43</v>
      </c>
      <c r="X191" s="61" t="s">
        <v>328</v>
      </c>
      <c r="Y191" s="61" t="s">
        <v>50</v>
      </c>
      <c r="Z191" s="63">
        <v>0.17</v>
      </c>
      <c r="AA191" s="63" t="s">
        <v>328</v>
      </c>
      <c r="AB191" s="63" t="s">
        <v>60</v>
      </c>
      <c r="AC191" s="68" t="s">
        <v>329</v>
      </c>
    </row>
    <row r="192" spans="1:29" x14ac:dyDescent="0.2">
      <c r="A192">
        <v>499</v>
      </c>
      <c r="B192" s="112" t="str">
        <f>IF(AND(A192&lt;&gt;"",ISNUMBER(A192)),VLOOKUP(A192,Studies!A:BR,2,FALSE),"")</f>
        <v>Gubbins 2004</v>
      </c>
      <c r="C192" s="112" t="str">
        <f>IF(AND(A192&lt;&gt;"",ISNUMBER(A192)),VLOOKUP(A192,Studies!A:BR,3,FALSE),"")</f>
        <v>https://www.ncbi.nlm.nih.gov/pubmed/15098799</v>
      </c>
      <c r="D192" s="112" t="str">
        <f>IF(AND(A192&lt;&gt;"",ISNUMBER(A192)),VLOOKUP(A192,Studies!A:BR,4,FALSE),"")</f>
        <v>po 200 mg solution with water</v>
      </c>
      <c r="E192" s="112" t="str">
        <f>IF(AND(A192&lt;&gt;"",ISNUMBER(A192)),VLOOKUP(A192,Studies!A:BR,5,FALSE),"")</f>
        <v>Hydroxy-Itraconazole</v>
      </c>
      <c r="F192" s="65">
        <v>0</v>
      </c>
      <c r="G192" s="65" t="s">
        <v>318</v>
      </c>
      <c r="H192" s="65" t="s">
        <v>54</v>
      </c>
      <c r="I192" s="53">
        <v>16.5</v>
      </c>
      <c r="J192" s="53" t="s">
        <v>401</v>
      </c>
      <c r="K192" s="53" t="s">
        <v>50</v>
      </c>
      <c r="L192" s="54">
        <v>5</v>
      </c>
      <c r="M192" s="54" t="s">
        <v>429</v>
      </c>
      <c r="N192" s="54" t="s">
        <v>60</v>
      </c>
      <c r="O192" s="53" t="s">
        <v>320</v>
      </c>
      <c r="P192" s="55">
        <v>766.1</v>
      </c>
      <c r="Q192" s="55" t="s">
        <v>321</v>
      </c>
      <c r="R192" s="55" t="s">
        <v>50</v>
      </c>
      <c r="S192" s="56">
        <v>218.4</v>
      </c>
      <c r="T192" s="56" t="s">
        <v>321</v>
      </c>
      <c r="U192" s="56" t="s">
        <v>60</v>
      </c>
      <c r="V192" s="69" t="s">
        <v>322</v>
      </c>
    </row>
    <row r="193" spans="1:29" x14ac:dyDescent="0.2">
      <c r="A193">
        <v>500</v>
      </c>
      <c r="B193" s="112" t="str">
        <f>IF(AND(A193&lt;&gt;"",ISNUMBER(A193)),VLOOKUP(A193,Studies!A:BR,2,FALSE),"")</f>
        <v>Gubbins 2004</v>
      </c>
      <c r="C193" s="112" t="str">
        <f>IF(AND(A193&lt;&gt;"",ISNUMBER(A193)),VLOOKUP(A193,Studies!A:BR,3,FALSE),"")</f>
        <v>https://www.ncbi.nlm.nih.gov/pubmed/15098799</v>
      </c>
      <c r="D193" s="112" t="str">
        <f>IF(AND(A193&lt;&gt;"",ISNUMBER(A193)),VLOOKUP(A193,Studies!A:BR,4,FALSE),"")</f>
        <v>po 200 mg solution with GFJ</v>
      </c>
      <c r="E193" s="112" t="str">
        <f>IF(AND(A193&lt;&gt;"",ISNUMBER(A193)),VLOOKUP(A193,Studies!A:BR,5,FALSE),"")</f>
        <v>Itraconazole</v>
      </c>
      <c r="F193" s="65">
        <v>0</v>
      </c>
      <c r="G193" s="65" t="s">
        <v>318</v>
      </c>
      <c r="H193" s="65" t="s">
        <v>54</v>
      </c>
      <c r="I193" s="53">
        <v>8.4499999999999993</v>
      </c>
      <c r="J193" s="53" t="s">
        <v>401</v>
      </c>
      <c r="K193" s="53" t="s">
        <v>50</v>
      </c>
      <c r="L193" s="54">
        <v>2.91</v>
      </c>
      <c r="M193" s="54" t="s">
        <v>429</v>
      </c>
      <c r="N193" s="54" t="s">
        <v>60</v>
      </c>
      <c r="O193" s="53" t="s">
        <v>320</v>
      </c>
      <c r="P193" s="55">
        <v>580.6</v>
      </c>
      <c r="Q193" s="55" t="s">
        <v>321</v>
      </c>
      <c r="R193" s="55" t="s">
        <v>50</v>
      </c>
      <c r="S193" s="56">
        <v>252.8</v>
      </c>
      <c r="T193" s="56" t="s">
        <v>321</v>
      </c>
      <c r="U193" s="56" t="s">
        <v>60</v>
      </c>
      <c r="V193" s="69" t="s">
        <v>322</v>
      </c>
      <c r="W193" s="61">
        <v>0.37</v>
      </c>
      <c r="X193" s="61" t="s">
        <v>328</v>
      </c>
      <c r="Y193" s="61" t="s">
        <v>50</v>
      </c>
      <c r="Z193" s="63">
        <v>0.16</v>
      </c>
      <c r="AA193" s="63" t="s">
        <v>328</v>
      </c>
      <c r="AB193" s="63" t="s">
        <v>60</v>
      </c>
      <c r="AC193" s="68" t="s">
        <v>329</v>
      </c>
    </row>
    <row r="194" spans="1:29" x14ac:dyDescent="0.2">
      <c r="A194">
        <v>501</v>
      </c>
      <c r="B194" s="112" t="str">
        <f>IF(AND(A194&lt;&gt;"",ISNUMBER(A194)),VLOOKUP(A194,Studies!A:BR,2,FALSE),"")</f>
        <v>Gubbins 2004</v>
      </c>
      <c r="C194" s="112" t="str">
        <f>IF(AND(A194&lt;&gt;"",ISNUMBER(A194)),VLOOKUP(A194,Studies!A:BR,3,FALSE),"")</f>
        <v>https://www.ncbi.nlm.nih.gov/pubmed/15098799</v>
      </c>
      <c r="D194" s="112" t="str">
        <f>IF(AND(A194&lt;&gt;"",ISNUMBER(A194)),VLOOKUP(A194,Studies!A:BR,4,FALSE),"")</f>
        <v>po 200 mg solution with GFJ</v>
      </c>
      <c r="E194" s="112" t="str">
        <f>IF(AND(A194&lt;&gt;"",ISNUMBER(A194)),VLOOKUP(A194,Studies!A:BR,5,FALSE),"")</f>
        <v>Hydroxy-Itraconazole</v>
      </c>
      <c r="F194" s="65">
        <v>0</v>
      </c>
      <c r="G194" s="65" t="s">
        <v>318</v>
      </c>
      <c r="H194" s="65" t="s">
        <v>54</v>
      </c>
      <c r="I194" s="53">
        <v>17.899999999999999</v>
      </c>
      <c r="J194" s="53" t="s">
        <v>401</v>
      </c>
      <c r="K194" s="53" t="s">
        <v>50</v>
      </c>
      <c r="L194" s="54">
        <v>6.7</v>
      </c>
      <c r="M194" s="54" t="s">
        <v>429</v>
      </c>
      <c r="N194" s="54" t="s">
        <v>60</v>
      </c>
      <c r="O194" s="53" t="s">
        <v>320</v>
      </c>
      <c r="P194" s="55">
        <v>690.7</v>
      </c>
      <c r="Q194" s="55" t="s">
        <v>321</v>
      </c>
      <c r="R194" s="55" t="s">
        <v>50</v>
      </c>
      <c r="S194" s="56">
        <v>248.3</v>
      </c>
      <c r="T194" s="56" t="s">
        <v>321</v>
      </c>
      <c r="U194" s="56" t="s">
        <v>60</v>
      </c>
      <c r="V194" s="69" t="s">
        <v>322</v>
      </c>
    </row>
    <row r="195" spans="1:29" x14ac:dyDescent="0.2">
      <c r="A195">
        <v>502</v>
      </c>
      <c r="B195" s="112" t="str">
        <f>IF(AND(A195&lt;&gt;"",ISNUMBER(A195)),VLOOKUP(A195,Studies!A:BR,2,FALSE),"")</f>
        <v>Gubbins 2007</v>
      </c>
      <c r="C195" s="112" t="str">
        <f>IF(AND(A195&lt;&gt;"",ISNUMBER(A195)),VLOOKUP(A195,Studies!A:BR,3,FALSE),"")</f>
        <v>https://www.ncbi.nlm.nih.gov/pubmed/18172627</v>
      </c>
      <c r="D195" s="112" t="str">
        <f>IF(AND(A195&lt;&gt;"",ISNUMBER(A195)),VLOOKUP(A195,Studies!A:BR,4,FALSE),"")</f>
        <v>po 200 mg solution female with water</v>
      </c>
      <c r="E195" s="112" t="str">
        <f>IF(AND(A195&lt;&gt;"",ISNUMBER(A195)),VLOOKUP(A195,Studies!A:BR,5,FALSE),"")</f>
        <v>Itraconazole</v>
      </c>
      <c r="F195" s="65">
        <v>0</v>
      </c>
      <c r="G195" s="65" t="s">
        <v>318</v>
      </c>
      <c r="H195" s="65" t="s">
        <v>54</v>
      </c>
      <c r="I195" s="53">
        <v>6.7</v>
      </c>
      <c r="J195" s="53" t="s">
        <v>401</v>
      </c>
      <c r="K195" s="53" t="s">
        <v>50</v>
      </c>
      <c r="L195" s="54">
        <v>1.8</v>
      </c>
      <c r="M195" s="54" t="s">
        <v>429</v>
      </c>
      <c r="N195" s="54" t="s">
        <v>60</v>
      </c>
      <c r="O195" s="53" t="s">
        <v>320</v>
      </c>
      <c r="P195" s="55">
        <v>545.5</v>
      </c>
      <c r="Q195" s="55" t="s">
        <v>321</v>
      </c>
      <c r="R195" s="55" t="s">
        <v>50</v>
      </c>
      <c r="S195" s="56">
        <v>212.5</v>
      </c>
      <c r="T195" s="56" t="s">
        <v>321</v>
      </c>
      <c r="U195" s="56" t="s">
        <v>60</v>
      </c>
      <c r="V195" s="69" t="s">
        <v>322</v>
      </c>
      <c r="W195" s="61">
        <v>0.53</v>
      </c>
      <c r="X195" s="61" t="s">
        <v>328</v>
      </c>
      <c r="Y195" s="61" t="s">
        <v>50</v>
      </c>
      <c r="Z195" s="63">
        <v>0.19</v>
      </c>
      <c r="AA195" s="63" t="s">
        <v>328</v>
      </c>
      <c r="AB195" s="63" t="s">
        <v>60</v>
      </c>
      <c r="AC195" s="68" t="s">
        <v>329</v>
      </c>
    </row>
    <row r="196" spans="1:29" x14ac:dyDescent="0.2">
      <c r="A196">
        <v>503</v>
      </c>
      <c r="B196" s="112" t="str">
        <f>IF(AND(A196&lt;&gt;"",ISNUMBER(A196)),VLOOKUP(A196,Studies!A:BR,2,FALSE),"")</f>
        <v>Gubbins 2007</v>
      </c>
      <c r="C196" s="112" t="str">
        <f>IF(AND(A196&lt;&gt;"",ISNUMBER(A196)),VLOOKUP(A196,Studies!A:BR,3,FALSE),"")</f>
        <v>https://www.ncbi.nlm.nih.gov/pubmed/18172627</v>
      </c>
      <c r="D196" s="112" t="str">
        <f>IF(AND(A196&lt;&gt;"",ISNUMBER(A196)),VLOOKUP(A196,Studies!A:BR,4,FALSE),"")</f>
        <v>po 200 mg solution female with water</v>
      </c>
      <c r="E196" s="112" t="str">
        <f>IF(AND(A196&lt;&gt;"",ISNUMBER(A196)),VLOOKUP(A196,Studies!A:BR,5,FALSE),"")</f>
        <v>Hydroxy-Itraconazole</v>
      </c>
      <c r="F196" s="65">
        <v>0</v>
      </c>
      <c r="G196" s="65" t="s">
        <v>318</v>
      </c>
      <c r="H196" s="65" t="s">
        <v>54</v>
      </c>
      <c r="I196" s="53">
        <v>16.7</v>
      </c>
      <c r="J196" s="53" t="s">
        <v>401</v>
      </c>
      <c r="K196" s="53" t="s">
        <v>50</v>
      </c>
      <c r="L196" s="54">
        <v>6.3</v>
      </c>
      <c r="M196" s="54" t="s">
        <v>429</v>
      </c>
      <c r="N196" s="54" t="s">
        <v>60</v>
      </c>
      <c r="O196" s="53" t="s">
        <v>320</v>
      </c>
      <c r="P196" s="55">
        <v>799.3</v>
      </c>
      <c r="Q196" s="55" t="s">
        <v>321</v>
      </c>
      <c r="R196" s="55" t="s">
        <v>50</v>
      </c>
      <c r="S196" s="56">
        <v>281.89999999999998</v>
      </c>
      <c r="T196" s="56" t="s">
        <v>321</v>
      </c>
      <c r="U196" s="56" t="s">
        <v>60</v>
      </c>
      <c r="V196" s="69" t="s">
        <v>322</v>
      </c>
    </row>
    <row r="197" spans="1:29" x14ac:dyDescent="0.2">
      <c r="A197">
        <v>504</v>
      </c>
      <c r="B197" s="112" t="str">
        <f>IF(AND(A197&lt;&gt;"",ISNUMBER(A197)),VLOOKUP(A197,Studies!A:BR,2,FALSE),"")</f>
        <v>Gubbins 2007</v>
      </c>
      <c r="C197" s="112" t="str">
        <f>IF(AND(A197&lt;&gt;"",ISNUMBER(A197)),VLOOKUP(A197,Studies!A:BR,3,FALSE),"")</f>
        <v>https://www.ncbi.nlm.nih.gov/pubmed/18172627</v>
      </c>
      <c r="D197" s="112" t="str">
        <f>IF(AND(A197&lt;&gt;"",ISNUMBER(A197)),VLOOKUP(A197,Studies!A:BR,4,FALSE),"")</f>
        <v>po 200 mg solution male with water</v>
      </c>
      <c r="E197" s="112" t="str">
        <f>IF(AND(A197&lt;&gt;"",ISNUMBER(A197)),VLOOKUP(A197,Studies!A:BR,5,FALSE),"")</f>
        <v>Itraconazole</v>
      </c>
      <c r="F197" s="65">
        <v>0</v>
      </c>
      <c r="G197" s="65" t="s">
        <v>318</v>
      </c>
      <c r="H197" s="65" t="s">
        <v>54</v>
      </c>
      <c r="I197" s="53">
        <v>7.4</v>
      </c>
      <c r="J197" s="53" t="s">
        <v>401</v>
      </c>
      <c r="K197" s="53" t="s">
        <v>50</v>
      </c>
      <c r="L197" s="54">
        <v>1.8</v>
      </c>
      <c r="M197" s="54" t="s">
        <v>429</v>
      </c>
      <c r="N197" s="54" t="s">
        <v>60</v>
      </c>
      <c r="O197" s="53" t="s">
        <v>320</v>
      </c>
      <c r="P197" s="55">
        <v>634.20000000000005</v>
      </c>
      <c r="Q197" s="55" t="s">
        <v>321</v>
      </c>
      <c r="R197" s="55" t="s">
        <v>50</v>
      </c>
      <c r="S197" s="56">
        <v>276.3</v>
      </c>
      <c r="T197" s="56" t="s">
        <v>321</v>
      </c>
      <c r="U197" s="56" t="s">
        <v>60</v>
      </c>
      <c r="V197" s="69" t="s">
        <v>322</v>
      </c>
      <c r="W197" s="61">
        <v>0.43</v>
      </c>
      <c r="X197" s="61" t="s">
        <v>328</v>
      </c>
      <c r="Y197" s="61" t="s">
        <v>50</v>
      </c>
      <c r="Z197" s="63">
        <v>0.19</v>
      </c>
      <c r="AA197" s="63" t="s">
        <v>328</v>
      </c>
      <c r="AB197" s="63" t="s">
        <v>60</v>
      </c>
      <c r="AC197" s="68" t="s">
        <v>329</v>
      </c>
    </row>
    <row r="198" spans="1:29" x14ac:dyDescent="0.2">
      <c r="A198">
        <v>505</v>
      </c>
      <c r="B198" s="112" t="str">
        <f>IF(AND(A198&lt;&gt;"",ISNUMBER(A198)),VLOOKUP(A198,Studies!A:BR,2,FALSE),"")</f>
        <v>Gubbins 2007</v>
      </c>
      <c r="C198" s="112" t="str">
        <f>IF(AND(A198&lt;&gt;"",ISNUMBER(A198)),VLOOKUP(A198,Studies!A:BR,3,FALSE),"")</f>
        <v>https://www.ncbi.nlm.nih.gov/pubmed/18172627</v>
      </c>
      <c r="D198" s="112" t="str">
        <f>IF(AND(A198&lt;&gt;"",ISNUMBER(A198)),VLOOKUP(A198,Studies!A:BR,4,FALSE),"")</f>
        <v>po 200 mg solution male with water</v>
      </c>
      <c r="E198" s="112" t="str">
        <f>IF(AND(A198&lt;&gt;"",ISNUMBER(A198)),VLOOKUP(A198,Studies!A:BR,5,FALSE),"")</f>
        <v>Hydroxy-Itraconazole</v>
      </c>
      <c r="F198" s="65">
        <v>0</v>
      </c>
      <c r="G198" s="65" t="s">
        <v>318</v>
      </c>
      <c r="H198" s="65" t="s">
        <v>54</v>
      </c>
      <c r="I198" s="53">
        <v>16.399999999999999</v>
      </c>
      <c r="J198" s="53" t="s">
        <v>401</v>
      </c>
      <c r="K198" s="53" t="s">
        <v>50</v>
      </c>
      <c r="L198" s="54">
        <v>3.6</v>
      </c>
      <c r="M198" s="54" t="s">
        <v>429</v>
      </c>
      <c r="N198" s="54" t="s">
        <v>60</v>
      </c>
      <c r="O198" s="53" t="s">
        <v>320</v>
      </c>
      <c r="P198" s="55">
        <v>732.8</v>
      </c>
      <c r="Q198" s="55" t="s">
        <v>321</v>
      </c>
      <c r="R198" s="55" t="s">
        <v>50</v>
      </c>
      <c r="S198" s="56">
        <v>137.1</v>
      </c>
      <c r="T198" s="56" t="s">
        <v>321</v>
      </c>
      <c r="U198" s="56" t="s">
        <v>60</v>
      </c>
      <c r="V198" s="69" t="s">
        <v>322</v>
      </c>
    </row>
    <row r="199" spans="1:29" x14ac:dyDescent="0.2">
      <c r="A199">
        <v>506</v>
      </c>
      <c r="B199" s="112" t="str">
        <f>IF(AND(A199&lt;&gt;"",ISNUMBER(A199)),VLOOKUP(A199,Studies!A:BR,2,FALSE),"")</f>
        <v>Gubbins 2007</v>
      </c>
      <c r="C199" s="112" t="str">
        <f>IF(AND(A199&lt;&gt;"",ISNUMBER(A199)),VLOOKUP(A199,Studies!A:BR,3,FALSE),"")</f>
        <v>https://www.ncbi.nlm.nih.gov/pubmed/18172627</v>
      </c>
      <c r="D199" s="112" t="str">
        <f>IF(AND(A199&lt;&gt;"",ISNUMBER(A199)),VLOOKUP(A199,Studies!A:BR,4,FALSE),"")</f>
        <v>po 200 mg solution female with GFJ</v>
      </c>
      <c r="E199" s="112" t="str">
        <f>IF(AND(A199&lt;&gt;"",ISNUMBER(A199)),VLOOKUP(A199,Studies!A:BR,5,FALSE),"")</f>
        <v>Itraconazole</v>
      </c>
      <c r="F199" s="65">
        <v>0</v>
      </c>
      <c r="G199" s="65" t="s">
        <v>318</v>
      </c>
      <c r="H199" s="65" t="s">
        <v>54</v>
      </c>
      <c r="I199" s="53">
        <v>8.6999999999999993</v>
      </c>
      <c r="J199" s="53" t="s">
        <v>401</v>
      </c>
      <c r="K199" s="53" t="s">
        <v>50</v>
      </c>
      <c r="L199" s="54">
        <v>3.6</v>
      </c>
      <c r="M199" s="54" t="s">
        <v>429</v>
      </c>
      <c r="N199" s="54" t="s">
        <v>60</v>
      </c>
      <c r="O199" s="53" t="s">
        <v>320</v>
      </c>
      <c r="P199" s="55">
        <v>577.20000000000005</v>
      </c>
      <c r="Q199" s="55" t="s">
        <v>321</v>
      </c>
      <c r="R199" s="55" t="s">
        <v>50</v>
      </c>
      <c r="S199" s="56">
        <v>256.60000000000002</v>
      </c>
      <c r="T199" s="56" t="s">
        <v>321</v>
      </c>
      <c r="U199" s="56" t="s">
        <v>60</v>
      </c>
      <c r="V199" s="69" t="s">
        <v>322</v>
      </c>
      <c r="W199" s="61">
        <v>0.34</v>
      </c>
      <c r="X199" s="61" t="s">
        <v>328</v>
      </c>
      <c r="Y199" s="61" t="s">
        <v>50</v>
      </c>
      <c r="Z199" s="63">
        <v>0.08</v>
      </c>
      <c r="AA199" s="63" t="s">
        <v>328</v>
      </c>
      <c r="AB199" s="63" t="s">
        <v>60</v>
      </c>
      <c r="AC199" s="68" t="s">
        <v>329</v>
      </c>
    </row>
    <row r="200" spans="1:29" x14ac:dyDescent="0.2">
      <c r="A200">
        <v>507</v>
      </c>
      <c r="B200" s="112" t="str">
        <f>IF(AND(A200&lt;&gt;"",ISNUMBER(A200)),VLOOKUP(A200,Studies!A:BR,2,FALSE),"")</f>
        <v>Gubbins 2007</v>
      </c>
      <c r="C200" s="112" t="str">
        <f>IF(AND(A200&lt;&gt;"",ISNUMBER(A200)),VLOOKUP(A200,Studies!A:BR,3,FALSE),"")</f>
        <v>https://www.ncbi.nlm.nih.gov/pubmed/18172627</v>
      </c>
      <c r="D200" s="112" t="str">
        <f>IF(AND(A200&lt;&gt;"",ISNUMBER(A200)),VLOOKUP(A200,Studies!A:BR,4,FALSE),"")</f>
        <v>po 200 mg solution female with GFJ</v>
      </c>
      <c r="E200" s="112" t="str">
        <f>IF(AND(A200&lt;&gt;"",ISNUMBER(A200)),VLOOKUP(A200,Studies!A:BR,5,FALSE),"")</f>
        <v>Hydroxy-Itraconazole</v>
      </c>
      <c r="F200" s="65">
        <v>0</v>
      </c>
      <c r="G200" s="65" t="s">
        <v>318</v>
      </c>
      <c r="H200" s="65" t="s">
        <v>54</v>
      </c>
      <c r="I200" s="53">
        <v>19.3</v>
      </c>
      <c r="J200" s="53" t="s">
        <v>401</v>
      </c>
      <c r="K200" s="53" t="s">
        <v>50</v>
      </c>
      <c r="L200" s="54">
        <v>8.8000000000000007</v>
      </c>
      <c r="M200" s="54" t="s">
        <v>429</v>
      </c>
      <c r="N200" s="54" t="s">
        <v>60</v>
      </c>
      <c r="O200" s="53" t="s">
        <v>320</v>
      </c>
      <c r="P200" s="55">
        <v>748.3</v>
      </c>
      <c r="Q200" s="55" t="s">
        <v>321</v>
      </c>
      <c r="R200" s="55" t="s">
        <v>50</v>
      </c>
      <c r="S200" s="56">
        <v>317.2</v>
      </c>
      <c r="T200" s="56" t="s">
        <v>321</v>
      </c>
      <c r="U200" s="56" t="s">
        <v>60</v>
      </c>
      <c r="V200" s="69" t="s">
        <v>322</v>
      </c>
    </row>
    <row r="201" spans="1:29" x14ac:dyDescent="0.2">
      <c r="A201">
        <v>508</v>
      </c>
      <c r="B201" s="112" t="str">
        <f>IF(AND(A201&lt;&gt;"",ISNUMBER(A201)),VLOOKUP(A201,Studies!A:BR,2,FALSE),"")</f>
        <v>Gubbins 2007</v>
      </c>
      <c r="C201" s="112" t="str">
        <f>IF(AND(A201&lt;&gt;"",ISNUMBER(A201)),VLOOKUP(A201,Studies!A:BR,3,FALSE),"")</f>
        <v>https://www.ncbi.nlm.nih.gov/pubmed/18172627</v>
      </c>
      <c r="D201" s="112" t="str">
        <f>IF(AND(A201&lt;&gt;"",ISNUMBER(A201)),VLOOKUP(A201,Studies!A:BR,4,FALSE),"")</f>
        <v>po 200 mg solution male with GFJ</v>
      </c>
      <c r="E201" s="112" t="str">
        <f>IF(AND(A201&lt;&gt;"",ISNUMBER(A201)),VLOOKUP(A201,Studies!A:BR,5,FALSE),"")</f>
        <v>Itraconazole</v>
      </c>
      <c r="F201" s="65">
        <v>0</v>
      </c>
      <c r="G201" s="65" t="s">
        <v>318</v>
      </c>
      <c r="H201" s="65" t="s">
        <v>54</v>
      </c>
      <c r="I201" s="53">
        <v>8.1999999999999993</v>
      </c>
      <c r="J201" s="53" t="s">
        <v>401</v>
      </c>
      <c r="K201" s="53" t="s">
        <v>50</v>
      </c>
      <c r="L201" s="54">
        <v>2.2999999999999998</v>
      </c>
      <c r="M201" s="54" t="s">
        <v>429</v>
      </c>
      <c r="N201" s="54" t="s">
        <v>60</v>
      </c>
      <c r="O201" s="53" t="s">
        <v>320</v>
      </c>
      <c r="P201" s="55">
        <v>584</v>
      </c>
      <c r="Q201" s="55" t="s">
        <v>321</v>
      </c>
      <c r="R201" s="55" t="s">
        <v>50</v>
      </c>
      <c r="S201" s="56">
        <v>262.8</v>
      </c>
      <c r="T201" s="56" t="s">
        <v>321</v>
      </c>
      <c r="U201" s="56" t="s">
        <v>60</v>
      </c>
      <c r="V201" s="69" t="s">
        <v>322</v>
      </c>
      <c r="W201" s="61">
        <v>0.31</v>
      </c>
      <c r="X201" s="61" t="s">
        <v>328</v>
      </c>
      <c r="Y201" s="61" t="s">
        <v>50</v>
      </c>
      <c r="Z201" s="63">
        <v>0.09</v>
      </c>
      <c r="AA201" s="63" t="s">
        <v>328</v>
      </c>
      <c r="AB201" s="63" t="s">
        <v>60</v>
      </c>
      <c r="AC201" s="68" t="s">
        <v>329</v>
      </c>
    </row>
    <row r="202" spans="1:29" x14ac:dyDescent="0.2">
      <c r="A202">
        <v>509</v>
      </c>
      <c r="B202" s="112" t="str">
        <f>IF(AND(A202&lt;&gt;"",ISNUMBER(A202)),VLOOKUP(A202,Studies!A:BR,2,FALSE),"")</f>
        <v>Gubbins 2007</v>
      </c>
      <c r="C202" s="112" t="str">
        <f>IF(AND(A202&lt;&gt;"",ISNUMBER(A202)),VLOOKUP(A202,Studies!A:BR,3,FALSE),"")</f>
        <v>https://www.ncbi.nlm.nih.gov/pubmed/18172627</v>
      </c>
      <c r="D202" s="112" t="str">
        <f>IF(AND(A202&lt;&gt;"",ISNUMBER(A202)),VLOOKUP(A202,Studies!A:BR,4,FALSE),"")</f>
        <v>po 200 mg solution male with GFJ</v>
      </c>
      <c r="E202" s="112" t="str">
        <f>IF(AND(A202&lt;&gt;"",ISNUMBER(A202)),VLOOKUP(A202,Studies!A:BR,5,FALSE),"")</f>
        <v>Hydroxy-Itraconazole</v>
      </c>
      <c r="F202" s="65">
        <v>0</v>
      </c>
      <c r="G202" s="65" t="s">
        <v>318</v>
      </c>
      <c r="H202" s="65" t="s">
        <v>54</v>
      </c>
      <c r="I202" s="53">
        <v>16.399999999999999</v>
      </c>
      <c r="J202" s="53" t="s">
        <v>401</v>
      </c>
      <c r="K202" s="53" t="s">
        <v>50</v>
      </c>
      <c r="L202" s="54">
        <v>3.7</v>
      </c>
      <c r="M202" s="54" t="s">
        <v>429</v>
      </c>
      <c r="N202" s="54" t="s">
        <v>60</v>
      </c>
      <c r="O202" s="53" t="s">
        <v>320</v>
      </c>
      <c r="P202" s="55">
        <v>633.20000000000005</v>
      </c>
      <c r="Q202" s="55" t="s">
        <v>321</v>
      </c>
      <c r="R202" s="55" t="s">
        <v>50</v>
      </c>
      <c r="S202" s="56">
        <v>148.9</v>
      </c>
      <c r="T202" s="56" t="s">
        <v>321</v>
      </c>
      <c r="U202" s="56" t="s">
        <v>60</v>
      </c>
      <c r="V202" s="69" t="s">
        <v>322</v>
      </c>
    </row>
    <row r="203" spans="1:29" x14ac:dyDescent="0.2">
      <c r="A203" s="105">
        <v>510</v>
      </c>
      <c r="B203" s="112" t="str">
        <f>IF(AND(A203&lt;&gt;"",ISNUMBER(A203)),VLOOKUP(A203,Studies!A:BR,2,FALSE),"")</f>
        <v>Uno 2006</v>
      </c>
      <c r="C203" s="112" t="str">
        <f>IF(AND(A203&lt;&gt;"",ISNUMBER(A203)),VLOOKUP(A203,Studies!A:BR,3,FALSE),"")</f>
        <v>https://www.ncbi.nlm.nih.gov/pubmed/16885720</v>
      </c>
      <c r="D203" s="112" t="str">
        <f>IF(AND(A203&lt;&gt;"",ISNUMBER(A203)),VLOOKUP(A203,Studies!A:BR,4,FALSE),"")</f>
        <v>day 1 (Japanese)</v>
      </c>
      <c r="E203" s="112" t="str">
        <f>IF(AND(A203&lt;&gt;"",ISNUMBER(A203)),VLOOKUP(A203,Studies!A:BR,5,FALSE),"")</f>
        <v>Itraconazole</v>
      </c>
      <c r="F203" s="65">
        <v>0</v>
      </c>
      <c r="G203" s="65">
        <v>24</v>
      </c>
      <c r="H203" s="65" t="s">
        <v>54</v>
      </c>
      <c r="I203" s="53">
        <v>932.5</v>
      </c>
      <c r="J203" s="53" t="s">
        <v>319</v>
      </c>
      <c r="K203" s="53" t="s">
        <v>50</v>
      </c>
      <c r="L203" s="54">
        <v>378.9</v>
      </c>
      <c r="M203" s="54" t="s">
        <v>319</v>
      </c>
      <c r="N203" s="54" t="s">
        <v>60</v>
      </c>
      <c r="O203" s="53" t="s">
        <v>403</v>
      </c>
      <c r="P203" s="55">
        <v>107.1</v>
      </c>
      <c r="Q203" s="55" t="s">
        <v>321</v>
      </c>
      <c r="R203" s="55" t="s">
        <v>50</v>
      </c>
      <c r="S203" s="56">
        <v>44.1</v>
      </c>
      <c r="T203" s="56" t="s">
        <v>321</v>
      </c>
      <c r="U203" s="56" t="s">
        <v>60</v>
      </c>
      <c r="V203" s="69" t="s">
        <v>322</v>
      </c>
      <c r="W203" s="61">
        <v>3.4</v>
      </c>
      <c r="X203" s="61" t="s">
        <v>402</v>
      </c>
      <c r="Y203" s="61" t="s">
        <v>50</v>
      </c>
      <c r="Z203" s="63">
        <v>2.1</v>
      </c>
      <c r="AA203" s="63" t="s">
        <v>402</v>
      </c>
      <c r="AB203" s="63" t="s">
        <v>60</v>
      </c>
      <c r="AC203" s="68" t="s">
        <v>329</v>
      </c>
    </row>
    <row r="204" spans="1:29" x14ac:dyDescent="0.2">
      <c r="A204" s="105">
        <v>511</v>
      </c>
      <c r="B204" s="112" t="str">
        <f>IF(AND(A204&lt;&gt;"",ISNUMBER(A204)),VLOOKUP(A204,Studies!A:BR,2,FALSE),"")</f>
        <v>Uno 2006</v>
      </c>
      <c r="C204" s="112" t="str">
        <f>IF(AND(A204&lt;&gt;"",ISNUMBER(A204)),VLOOKUP(A204,Studies!A:BR,3,FALSE),"")</f>
        <v>https://www.ncbi.nlm.nih.gov/pubmed/16885720</v>
      </c>
      <c r="D204" s="112" t="str">
        <f>IF(AND(A204&lt;&gt;"",ISNUMBER(A204)),VLOOKUP(A204,Studies!A:BR,4,FALSE),"")</f>
        <v>day 1 (Japanese)</v>
      </c>
      <c r="E204" s="112" t="str">
        <f>IF(AND(A204&lt;&gt;"",ISNUMBER(A204)),VLOOKUP(A204,Studies!A:BR,5,FALSE),"")</f>
        <v>Hydroxy-Itraconazole</v>
      </c>
      <c r="F204" s="65">
        <v>0</v>
      </c>
      <c r="G204" s="65">
        <f>F204+24</f>
        <v>24</v>
      </c>
      <c r="H204" s="65" t="s">
        <v>54</v>
      </c>
      <c r="I204" s="53">
        <v>2610.6999999999998</v>
      </c>
      <c r="J204" s="53" t="s">
        <v>319</v>
      </c>
      <c r="K204" s="53" t="s">
        <v>50</v>
      </c>
      <c r="L204" s="54">
        <v>1129</v>
      </c>
      <c r="M204" s="54" t="s">
        <v>319</v>
      </c>
      <c r="N204" s="54" t="s">
        <v>60</v>
      </c>
      <c r="O204" s="53" t="s">
        <v>403</v>
      </c>
      <c r="P204" s="55">
        <v>230.2</v>
      </c>
      <c r="Q204" s="55" t="s">
        <v>321</v>
      </c>
      <c r="R204" s="55" t="s">
        <v>50</v>
      </c>
      <c r="S204" s="56">
        <v>87.3</v>
      </c>
      <c r="T204" s="56" t="s">
        <v>321</v>
      </c>
      <c r="U204" s="56" t="s">
        <v>60</v>
      </c>
      <c r="V204" s="69" t="s">
        <v>322</v>
      </c>
    </row>
    <row r="205" spans="1:29" x14ac:dyDescent="0.2">
      <c r="A205" s="105">
        <v>512</v>
      </c>
      <c r="B205" s="112" t="str">
        <f>IF(AND(A205&lt;&gt;"",ISNUMBER(A205)),VLOOKUP(A205,Studies!A:BR,2,FALSE),"")</f>
        <v>Uno 2006</v>
      </c>
      <c r="C205" s="112" t="str">
        <f>IF(AND(A205&lt;&gt;"",ISNUMBER(A205)),VLOOKUP(A205,Studies!A:BR,3,FALSE),"")</f>
        <v>https://www.ncbi.nlm.nih.gov/pubmed/16885720</v>
      </c>
      <c r="D205" s="112" t="str">
        <f>IF(AND(A205&lt;&gt;"",ISNUMBER(A205)),VLOOKUP(A205,Studies!A:BR,4,FALSE),"")</f>
        <v>day 6 (Japanese)</v>
      </c>
      <c r="E205" s="112" t="str">
        <f>IF(AND(A205&lt;&gt;"",ISNUMBER(A205)),VLOOKUP(A205,Studies!A:BR,5,FALSE),"")</f>
        <v>Itraconazole</v>
      </c>
      <c r="F205" s="65">
        <f>5*24</f>
        <v>120</v>
      </c>
      <c r="G205" s="65">
        <f>F205+24</f>
        <v>144</v>
      </c>
      <c r="H205" s="65" t="s">
        <v>54</v>
      </c>
      <c r="I205" s="53">
        <v>3485.5</v>
      </c>
      <c r="J205" s="53" t="s">
        <v>319</v>
      </c>
      <c r="K205" s="53" t="s">
        <v>50</v>
      </c>
      <c r="L205" s="54">
        <v>1159.5999999999999</v>
      </c>
      <c r="M205" s="54" t="s">
        <v>319</v>
      </c>
      <c r="N205" s="54" t="s">
        <v>60</v>
      </c>
      <c r="O205" s="53" t="s">
        <v>323</v>
      </c>
      <c r="P205" s="55">
        <v>287.7</v>
      </c>
      <c r="Q205" s="55" t="s">
        <v>321</v>
      </c>
      <c r="R205" s="55" t="s">
        <v>50</v>
      </c>
      <c r="S205" s="56">
        <v>82.9</v>
      </c>
      <c r="T205" s="56" t="s">
        <v>321</v>
      </c>
      <c r="U205" s="56" t="s">
        <v>60</v>
      </c>
      <c r="V205" s="69" t="s">
        <v>322</v>
      </c>
      <c r="W205" s="61">
        <v>0.7</v>
      </c>
      <c r="X205" s="61" t="s">
        <v>402</v>
      </c>
      <c r="Y205" s="61" t="s">
        <v>50</v>
      </c>
      <c r="Z205" s="63">
        <v>0.3</v>
      </c>
      <c r="AA205" s="63" t="s">
        <v>402</v>
      </c>
      <c r="AB205" s="63" t="s">
        <v>60</v>
      </c>
      <c r="AC205" s="68" t="s">
        <v>329</v>
      </c>
    </row>
    <row r="206" spans="1:29" x14ac:dyDescent="0.2">
      <c r="A206" s="105">
        <v>513</v>
      </c>
      <c r="B206" s="112" t="str">
        <f>IF(AND(A206&lt;&gt;"",ISNUMBER(A206)),VLOOKUP(A206,Studies!A:BR,2,FALSE),"")</f>
        <v>Uno 2006</v>
      </c>
      <c r="C206" s="112" t="str">
        <f>IF(AND(A206&lt;&gt;"",ISNUMBER(A206)),VLOOKUP(A206,Studies!A:BR,3,FALSE),"")</f>
        <v>https://www.ncbi.nlm.nih.gov/pubmed/16885720</v>
      </c>
      <c r="D206" s="112" t="str">
        <f>IF(AND(A206&lt;&gt;"",ISNUMBER(A206)),VLOOKUP(A206,Studies!A:BR,4,FALSE),"")</f>
        <v>day 6 (Japanese)</v>
      </c>
      <c r="E206" s="112" t="str">
        <f>IF(AND(A206&lt;&gt;"",ISNUMBER(A206)),VLOOKUP(A206,Studies!A:BR,5,FALSE),"")</f>
        <v>Hydroxy-Itraconazole</v>
      </c>
      <c r="F206" s="65">
        <f>5*24</f>
        <v>120</v>
      </c>
      <c r="G206" s="65">
        <f>F206+24</f>
        <v>144</v>
      </c>
      <c r="H206" s="65" t="s">
        <v>54</v>
      </c>
      <c r="I206" s="53">
        <v>7664.7</v>
      </c>
      <c r="J206" s="53" t="s">
        <v>319</v>
      </c>
      <c r="K206" s="53" t="s">
        <v>50</v>
      </c>
      <c r="L206" s="54">
        <v>1961.5</v>
      </c>
      <c r="M206" s="54" t="s">
        <v>319</v>
      </c>
      <c r="N206" s="54" t="s">
        <v>60</v>
      </c>
      <c r="O206" s="53" t="s">
        <v>323</v>
      </c>
      <c r="P206" s="55">
        <v>523.70000000000005</v>
      </c>
      <c r="Q206" s="55" t="s">
        <v>321</v>
      </c>
      <c r="R206" s="55" t="s">
        <v>50</v>
      </c>
      <c r="S206" s="56">
        <v>158.1</v>
      </c>
      <c r="T206" s="56" t="s">
        <v>321</v>
      </c>
      <c r="U206" s="56" t="s">
        <v>60</v>
      </c>
      <c r="V206" s="69" t="s">
        <v>322</v>
      </c>
    </row>
    <row r="207" spans="1:29" x14ac:dyDescent="0.2">
      <c r="A207" s="105">
        <v>514</v>
      </c>
      <c r="B207" s="112" t="str">
        <f>IF(AND(A207&lt;&gt;"",ISNUMBER(A207)),VLOOKUP(A207,Studies!A:BR,2,FALSE),"")</f>
        <v>Bae 2011</v>
      </c>
      <c r="C207" s="112" t="str">
        <f>IF(AND(A207&lt;&gt;"",ISNUMBER(A207)),VLOOKUP(A207,Studies!A:BR,3,FALSE),"")</f>
        <v>https://www.ncbi.nlm.nih.gov/pubmed/20400647</v>
      </c>
      <c r="D207" s="112" t="str">
        <f>IF(AND(A207&lt;&gt;"",ISNUMBER(A207)),VLOOKUP(A207,Studies!A:BR,4,FALSE),"")</f>
        <v>po 200 mg capsule with water (Korean)</v>
      </c>
      <c r="E207" s="112" t="str">
        <f>IF(AND(A207&lt;&gt;"",ISNUMBER(A207)),VLOOKUP(A207,Studies!A:BR,5,FALSE),"")</f>
        <v>Itraconazole</v>
      </c>
      <c r="F207" s="65">
        <v>0</v>
      </c>
      <c r="G207" s="65" t="s">
        <v>318</v>
      </c>
      <c r="H207" s="65" t="s">
        <v>54</v>
      </c>
      <c r="I207" s="53">
        <v>2290</v>
      </c>
      <c r="J207" s="53" t="s">
        <v>319</v>
      </c>
      <c r="K207" s="53" t="s">
        <v>50</v>
      </c>
      <c r="L207" s="54">
        <v>1430</v>
      </c>
      <c r="M207" s="54" t="s">
        <v>319</v>
      </c>
      <c r="N207" s="54" t="s">
        <v>60</v>
      </c>
      <c r="O207" s="53" t="s">
        <v>320</v>
      </c>
      <c r="P207" s="55">
        <v>248</v>
      </c>
      <c r="Q207" s="55" t="s">
        <v>321</v>
      </c>
      <c r="R207" s="55" t="s">
        <v>50</v>
      </c>
      <c r="S207" s="56">
        <v>137</v>
      </c>
      <c r="T207" s="56" t="s">
        <v>321</v>
      </c>
      <c r="U207" s="56" t="s">
        <v>60</v>
      </c>
      <c r="V207" s="69" t="s">
        <v>322</v>
      </c>
    </row>
    <row r="208" spans="1:29" x14ac:dyDescent="0.2">
      <c r="A208" s="105">
        <v>515</v>
      </c>
      <c r="B208" s="112" t="str">
        <f>IF(AND(A208&lt;&gt;"",ISNUMBER(A208)),VLOOKUP(A208,Studies!A:BR,2,FALSE),"")</f>
        <v>Bae 2011</v>
      </c>
      <c r="C208" s="112" t="str">
        <f>IF(AND(A208&lt;&gt;"",ISNUMBER(A208)),VLOOKUP(A208,Studies!A:BR,3,FALSE),"")</f>
        <v>https://www.ncbi.nlm.nih.gov/pubmed/20400647</v>
      </c>
      <c r="D208" s="112" t="str">
        <f>IF(AND(A208&lt;&gt;"",ISNUMBER(A208)),VLOOKUP(A208,Studies!A:BR,4,FALSE),"")</f>
        <v>po 200 mg capsule with water (Korean)</v>
      </c>
      <c r="E208" s="112" t="str">
        <f>IF(AND(A208&lt;&gt;"",ISNUMBER(A208)),VLOOKUP(A208,Studies!A:BR,5,FALSE),"")</f>
        <v>Hydroxy-Itraconazole</v>
      </c>
      <c r="F208" s="65">
        <v>0</v>
      </c>
      <c r="G208" s="65" t="s">
        <v>318</v>
      </c>
      <c r="H208" s="65" t="s">
        <v>54</v>
      </c>
      <c r="I208" s="53">
        <v>7580</v>
      </c>
      <c r="J208" s="53" t="s">
        <v>319</v>
      </c>
      <c r="K208" s="53" t="s">
        <v>50</v>
      </c>
      <c r="L208" s="54">
        <v>5000</v>
      </c>
      <c r="M208" s="54" t="s">
        <v>319</v>
      </c>
      <c r="N208" s="54" t="s">
        <v>60</v>
      </c>
      <c r="O208" s="53" t="s">
        <v>320</v>
      </c>
      <c r="P208" s="55">
        <v>519</v>
      </c>
      <c r="Q208" s="55" t="s">
        <v>321</v>
      </c>
      <c r="R208" s="55" t="s">
        <v>50</v>
      </c>
      <c r="S208" s="56">
        <v>272</v>
      </c>
      <c r="T208" s="56" t="s">
        <v>321</v>
      </c>
      <c r="U208" s="56" t="s">
        <v>60</v>
      </c>
      <c r="V208" s="69" t="s">
        <v>322</v>
      </c>
    </row>
    <row r="209" spans="1:29" x14ac:dyDescent="0.2">
      <c r="A209" s="105">
        <v>516</v>
      </c>
      <c r="B209" s="112" t="str">
        <f>IF(AND(A209&lt;&gt;"",ISNUMBER(A209)),VLOOKUP(A209,Studies!A:BR,2,FALSE),"")</f>
        <v>Bae 2011</v>
      </c>
      <c r="C209" s="112" t="str">
        <f>IF(AND(A209&lt;&gt;"",ISNUMBER(A209)),VLOOKUP(A209,Studies!A:BR,3,FALSE),"")</f>
        <v>https://www.ncbi.nlm.nih.gov/pubmed/20400647</v>
      </c>
      <c r="D209" s="112" t="str">
        <f>IF(AND(A209&lt;&gt;"",ISNUMBER(A209)),VLOOKUP(A209,Studies!A:BR,4,FALSE),"")</f>
        <v>po 200 mg capsule with cola (Korean)</v>
      </c>
      <c r="E209" s="112" t="str">
        <f>IF(AND(A209&lt;&gt;"",ISNUMBER(A209)),VLOOKUP(A209,Studies!A:BR,5,FALSE),"")</f>
        <v>Itraconazole</v>
      </c>
      <c r="F209" s="65">
        <v>0</v>
      </c>
      <c r="G209" s="65" t="s">
        <v>318</v>
      </c>
      <c r="H209" s="65" t="s">
        <v>54</v>
      </c>
      <c r="I209" s="53">
        <v>4050</v>
      </c>
      <c r="J209" s="53" t="s">
        <v>319</v>
      </c>
      <c r="K209" s="53" t="s">
        <v>50</v>
      </c>
      <c r="L209" s="54">
        <v>2060</v>
      </c>
      <c r="M209" s="54" t="s">
        <v>319</v>
      </c>
      <c r="N209" s="54" t="s">
        <v>60</v>
      </c>
      <c r="O209" s="53" t="s">
        <v>320</v>
      </c>
      <c r="P209" s="55">
        <v>478</v>
      </c>
      <c r="Q209" s="55" t="s">
        <v>321</v>
      </c>
      <c r="R209" s="55" t="s">
        <v>50</v>
      </c>
      <c r="S209" s="56">
        <v>265</v>
      </c>
      <c r="T209" s="56" t="s">
        <v>321</v>
      </c>
      <c r="U209" s="56" t="s">
        <v>60</v>
      </c>
      <c r="V209" s="69" t="s">
        <v>322</v>
      </c>
    </row>
    <row r="210" spans="1:29" x14ac:dyDescent="0.2">
      <c r="A210" s="105">
        <v>517</v>
      </c>
      <c r="B210" s="112" t="str">
        <f>IF(AND(A210&lt;&gt;"",ISNUMBER(A210)),VLOOKUP(A210,Studies!A:BR,2,FALSE),"")</f>
        <v>Bae 2011</v>
      </c>
      <c r="C210" s="112" t="str">
        <f>IF(AND(A210&lt;&gt;"",ISNUMBER(A210)),VLOOKUP(A210,Studies!A:BR,3,FALSE),"")</f>
        <v>https://www.ncbi.nlm.nih.gov/pubmed/20400647</v>
      </c>
      <c r="D210" s="112" t="str">
        <f>IF(AND(A210&lt;&gt;"",ISNUMBER(A210)),VLOOKUP(A210,Studies!A:BR,4,FALSE),"")</f>
        <v>po 200 mg capsule with cola (Korean)</v>
      </c>
      <c r="E210" s="112" t="str">
        <f>IF(AND(A210&lt;&gt;"",ISNUMBER(A210)),VLOOKUP(A210,Studies!A:BR,5,FALSE),"")</f>
        <v>Hydroxy-Itraconazole</v>
      </c>
      <c r="F210" s="65">
        <v>0</v>
      </c>
      <c r="G210" s="65" t="s">
        <v>318</v>
      </c>
      <c r="H210" s="65" t="s">
        <v>54</v>
      </c>
      <c r="I210" s="53">
        <v>11900</v>
      </c>
      <c r="J210" s="53" t="s">
        <v>319</v>
      </c>
      <c r="K210" s="53" t="s">
        <v>50</v>
      </c>
      <c r="L210" s="54">
        <v>5670</v>
      </c>
      <c r="M210" s="54" t="s">
        <v>319</v>
      </c>
      <c r="N210" s="54" t="s">
        <v>60</v>
      </c>
      <c r="O210" s="53" t="s">
        <v>320</v>
      </c>
      <c r="P210" s="55">
        <v>734</v>
      </c>
      <c r="Q210" s="55" t="s">
        <v>321</v>
      </c>
      <c r="R210" s="55" t="s">
        <v>50</v>
      </c>
      <c r="S210" s="56">
        <v>354</v>
      </c>
      <c r="T210" s="56" t="s">
        <v>321</v>
      </c>
      <c r="U210" s="56" t="s">
        <v>60</v>
      </c>
      <c r="V210" s="69" t="s">
        <v>322</v>
      </c>
    </row>
    <row r="211" spans="1:29" x14ac:dyDescent="0.2">
      <c r="A211" s="105">
        <v>518</v>
      </c>
      <c r="B211" s="112" t="str">
        <f>IF(AND(A211&lt;&gt;"",ISNUMBER(A211)),VLOOKUP(A211,Studies!A:BR,2,FALSE),"")</f>
        <v>Bae 2011</v>
      </c>
      <c r="C211" s="112" t="str">
        <f>IF(AND(A211&lt;&gt;"",ISNUMBER(A211)),VLOOKUP(A211,Studies!A:BR,3,FALSE),"")</f>
        <v>https://www.ncbi.nlm.nih.gov/pubmed/20400647</v>
      </c>
      <c r="D211" s="112" t="str">
        <f>IF(AND(A211&lt;&gt;"",ISNUMBER(A211)),VLOOKUP(A211,Studies!A:BR,4,FALSE),"")</f>
        <v>po 200 mg capsule with vit. C (Korean)</v>
      </c>
      <c r="E211" s="112" t="str">
        <f>IF(AND(A211&lt;&gt;"",ISNUMBER(A211)),VLOOKUP(A211,Studies!A:BR,5,FALSE),"")</f>
        <v>Itraconazole</v>
      </c>
      <c r="F211" s="65">
        <v>0</v>
      </c>
      <c r="G211" s="65" t="s">
        <v>318</v>
      </c>
      <c r="H211" s="65" t="s">
        <v>54</v>
      </c>
      <c r="I211" s="53">
        <v>3420</v>
      </c>
      <c r="J211" s="53" t="s">
        <v>319</v>
      </c>
      <c r="K211" s="53" t="s">
        <v>50</v>
      </c>
      <c r="L211" s="54">
        <v>1750</v>
      </c>
      <c r="M211" s="54" t="s">
        <v>319</v>
      </c>
      <c r="N211" s="54" t="s">
        <v>60</v>
      </c>
      <c r="O211" s="53" t="s">
        <v>320</v>
      </c>
      <c r="P211" s="55">
        <v>387</v>
      </c>
      <c r="Q211" s="55" t="s">
        <v>321</v>
      </c>
      <c r="R211" s="55" t="s">
        <v>50</v>
      </c>
      <c r="S211" s="56">
        <v>212</v>
      </c>
      <c r="T211" s="56" t="s">
        <v>321</v>
      </c>
      <c r="U211" s="56" t="s">
        <v>60</v>
      </c>
      <c r="V211" s="69" t="s">
        <v>322</v>
      </c>
    </row>
    <row r="212" spans="1:29" x14ac:dyDescent="0.2">
      <c r="A212" s="105">
        <v>519</v>
      </c>
      <c r="B212" s="112" t="str">
        <f>IF(AND(A212&lt;&gt;"",ISNUMBER(A212)),VLOOKUP(A212,Studies!A:BR,2,FALSE),"")</f>
        <v>Bae 2011</v>
      </c>
      <c r="C212" s="112" t="str">
        <f>IF(AND(A212&lt;&gt;"",ISNUMBER(A212)),VLOOKUP(A212,Studies!A:BR,3,FALSE),"")</f>
        <v>https://www.ncbi.nlm.nih.gov/pubmed/20400647</v>
      </c>
      <c r="D212" s="112" t="str">
        <f>IF(AND(A212&lt;&gt;"",ISNUMBER(A212)),VLOOKUP(A212,Studies!A:BR,4,FALSE),"")</f>
        <v>po 200 mg capsule with vit. C (Korean)</v>
      </c>
      <c r="E212" s="112" t="str">
        <f>IF(AND(A212&lt;&gt;"",ISNUMBER(A212)),VLOOKUP(A212,Studies!A:BR,5,FALSE),"")</f>
        <v>Hydroxy-Itraconazole</v>
      </c>
      <c r="F212" s="65">
        <v>0</v>
      </c>
      <c r="G212" s="65" t="s">
        <v>318</v>
      </c>
      <c r="H212" s="65" t="s">
        <v>54</v>
      </c>
      <c r="I212" s="53">
        <v>10600</v>
      </c>
      <c r="J212" s="53" t="s">
        <v>319</v>
      </c>
      <c r="K212" s="53" t="s">
        <v>50</v>
      </c>
      <c r="L212" s="54">
        <v>5900</v>
      </c>
      <c r="M212" s="54" t="s">
        <v>319</v>
      </c>
      <c r="N212" s="54" t="s">
        <v>60</v>
      </c>
      <c r="O212" s="53" t="s">
        <v>320</v>
      </c>
      <c r="P212" s="55">
        <v>748</v>
      </c>
      <c r="Q212" s="55" t="s">
        <v>321</v>
      </c>
      <c r="R212" s="55" t="s">
        <v>50</v>
      </c>
      <c r="S212" s="56">
        <v>371</v>
      </c>
      <c r="T212" s="56" t="s">
        <v>321</v>
      </c>
      <c r="U212" s="56" t="s">
        <v>60</v>
      </c>
      <c r="V212" s="69" t="s">
        <v>322</v>
      </c>
    </row>
    <row r="213" spans="1:29" x14ac:dyDescent="0.2">
      <c r="A213" s="105">
        <v>524</v>
      </c>
      <c r="B213" s="112" t="str">
        <f>IF(AND(A213&lt;&gt;"",ISNUMBER(A213)),VLOOKUP(A213,Studies!A:BR,2,FALSE),"")</f>
        <v>Mouton 2006</v>
      </c>
      <c r="C213" s="112" t="str">
        <f>IF(AND(A213&lt;&gt;"",ISNUMBER(A213)),VLOOKUP(A213,Studies!A:BR,3,FALSE),"")</f>
        <v>https://www.ncbi.nlm.nih.gov/pubmed/16982783</v>
      </c>
      <c r="D213" s="112" t="str">
        <f>IF(AND(A213&lt;&gt;"",ISNUMBER(A213)),VLOOKUP(A213,Studies!A:BR,4,FALSE),"")</f>
        <v>MAD_m_A 100 mg</v>
      </c>
      <c r="E213" s="112" t="str">
        <f>IF(AND(A213&lt;&gt;"",ISNUMBER(A213)),VLOOKUP(A213,Studies!A:BR,5,FALSE),"")</f>
        <v>Itraconazole</v>
      </c>
      <c r="F213" s="65">
        <v>144</v>
      </c>
      <c r="G213" s="65">
        <v>168</v>
      </c>
      <c r="H213" s="65" t="s">
        <v>54</v>
      </c>
      <c r="I213" s="53">
        <v>12713</v>
      </c>
      <c r="J213" s="53" t="s">
        <v>406</v>
      </c>
      <c r="K213" s="53" t="s">
        <v>50</v>
      </c>
      <c r="L213" s="54">
        <v>2153</v>
      </c>
      <c r="M213" s="54" t="s">
        <v>406</v>
      </c>
      <c r="N213" s="54" t="s">
        <v>60</v>
      </c>
      <c r="O213" s="53" t="s">
        <v>323</v>
      </c>
      <c r="P213" s="55">
        <v>2902</v>
      </c>
      <c r="Q213" s="55" t="s">
        <v>405</v>
      </c>
      <c r="R213" s="55" t="s">
        <v>50</v>
      </c>
      <c r="S213" s="56">
        <v>1470</v>
      </c>
      <c r="T213" s="56" t="s">
        <v>405</v>
      </c>
      <c r="U213" s="56" t="s">
        <v>60</v>
      </c>
      <c r="V213" s="69" t="s">
        <v>322</v>
      </c>
      <c r="W213" s="61">
        <v>8.06</v>
      </c>
      <c r="X213" s="61" t="s">
        <v>402</v>
      </c>
      <c r="Y213" s="61" t="s">
        <v>50</v>
      </c>
      <c r="Z213" s="63">
        <v>1.52</v>
      </c>
      <c r="AA213" s="63" t="s">
        <v>402</v>
      </c>
      <c r="AB213" s="63" t="s">
        <v>60</v>
      </c>
      <c r="AC213" s="68" t="s">
        <v>400</v>
      </c>
    </row>
    <row r="214" spans="1:29" x14ac:dyDescent="0.2">
      <c r="A214" s="105">
        <v>525</v>
      </c>
      <c r="B214" s="112" t="str">
        <f>IF(AND(A214&lt;&gt;"",ISNUMBER(A214)),VLOOKUP(A214,Studies!A:BR,2,FALSE),"")</f>
        <v>Mouton 2006</v>
      </c>
      <c r="C214" s="112" t="str">
        <f>IF(AND(A214&lt;&gt;"",ISNUMBER(A214)),VLOOKUP(A214,Studies!A:BR,3,FALSE),"")</f>
        <v>https://www.ncbi.nlm.nih.gov/pubmed/16982783</v>
      </c>
      <c r="D214" s="112" t="str">
        <f>IF(AND(A214&lt;&gt;"",ISNUMBER(A214)),VLOOKUP(A214,Studies!A:BR,4,FALSE),"")</f>
        <v>MAD_m_B 200 mg</v>
      </c>
      <c r="E214" s="112" t="str">
        <f>IF(AND(A214&lt;&gt;"",ISNUMBER(A214)),VLOOKUP(A214,Studies!A:BR,5,FALSE),"")</f>
        <v>Itraconazole</v>
      </c>
      <c r="F214" s="65">
        <v>144</v>
      </c>
      <c r="G214" s="65">
        <v>168</v>
      </c>
      <c r="H214" s="65" t="s">
        <v>54</v>
      </c>
      <c r="I214" s="53">
        <v>39858</v>
      </c>
      <c r="J214" s="53" t="s">
        <v>406</v>
      </c>
      <c r="K214" s="53" t="s">
        <v>50</v>
      </c>
      <c r="L214" s="54">
        <v>8240</v>
      </c>
      <c r="M214" s="54" t="s">
        <v>406</v>
      </c>
      <c r="N214" s="54" t="s">
        <v>60</v>
      </c>
      <c r="O214" s="53" t="s">
        <v>323</v>
      </c>
      <c r="P214" s="55">
        <v>4111</v>
      </c>
      <c r="Q214" s="55" t="s">
        <v>405</v>
      </c>
      <c r="R214" s="55" t="s">
        <v>50</v>
      </c>
      <c r="S214" s="56">
        <v>864</v>
      </c>
      <c r="T214" s="56" t="s">
        <v>405</v>
      </c>
      <c r="U214" s="56" t="s">
        <v>60</v>
      </c>
      <c r="V214" s="69" t="s">
        <v>322</v>
      </c>
      <c r="W214" s="61">
        <v>5.18</v>
      </c>
      <c r="X214" s="61" t="s">
        <v>402</v>
      </c>
      <c r="Y214" s="61" t="s">
        <v>50</v>
      </c>
      <c r="Z214" s="63">
        <v>1.04</v>
      </c>
      <c r="AA214" s="63" t="s">
        <v>402</v>
      </c>
      <c r="AB214" s="63" t="s">
        <v>60</v>
      </c>
      <c r="AC214" s="68" t="s">
        <v>400</v>
      </c>
    </row>
    <row r="215" spans="1:29" x14ac:dyDescent="0.2">
      <c r="A215" s="105">
        <v>526</v>
      </c>
      <c r="B215" s="112" t="str">
        <f>IF(AND(A215&lt;&gt;"",ISNUMBER(A215)),VLOOKUP(A215,Studies!A:BR,2,FALSE),"")</f>
        <v>Mouton 2006</v>
      </c>
      <c r="C215" s="112" t="str">
        <f>IF(AND(A215&lt;&gt;"",ISNUMBER(A215)),VLOOKUP(A215,Studies!A:BR,3,FALSE),"")</f>
        <v>https://www.ncbi.nlm.nih.gov/pubmed/16982783</v>
      </c>
      <c r="D215" s="112" t="str">
        <f>IF(AND(A215&lt;&gt;"",ISNUMBER(A215)),VLOOKUP(A215,Studies!A:BR,4,FALSE),"")</f>
        <v>MAD_m_C 300 mg</v>
      </c>
      <c r="E215" s="112" t="str">
        <f>IF(AND(A215&lt;&gt;"",ISNUMBER(A215)),VLOOKUP(A215,Studies!A:BR,5,FALSE),"")</f>
        <v>Itraconazole</v>
      </c>
      <c r="F215" s="65">
        <v>144</v>
      </c>
      <c r="G215" s="65">
        <v>168</v>
      </c>
      <c r="H215" s="65" t="s">
        <v>54</v>
      </c>
      <c r="I215" s="53">
        <v>44184</v>
      </c>
      <c r="J215" s="53" t="s">
        <v>406</v>
      </c>
      <c r="K215" s="53" t="s">
        <v>50</v>
      </c>
      <c r="L215" s="54">
        <v>1825</v>
      </c>
      <c r="M215" s="54" t="s">
        <v>406</v>
      </c>
      <c r="N215" s="54" t="s">
        <v>60</v>
      </c>
      <c r="O215" s="53" t="s">
        <v>323</v>
      </c>
      <c r="P215" s="55">
        <v>4554</v>
      </c>
      <c r="Q215" s="55" t="s">
        <v>405</v>
      </c>
      <c r="R215" s="55" t="s">
        <v>50</v>
      </c>
      <c r="S215" s="56">
        <v>343</v>
      </c>
      <c r="T215" s="56" t="s">
        <v>405</v>
      </c>
      <c r="U215" s="56" t="s">
        <v>60</v>
      </c>
      <c r="V215" s="69" t="s">
        <v>322</v>
      </c>
      <c r="W215" s="61">
        <v>6.8</v>
      </c>
      <c r="X215" s="61" t="s">
        <v>402</v>
      </c>
      <c r="Y215" s="61" t="s">
        <v>50</v>
      </c>
      <c r="Z215" s="63">
        <v>0.27</v>
      </c>
      <c r="AA215" s="63" t="s">
        <v>402</v>
      </c>
      <c r="AB215" s="63" t="s">
        <v>60</v>
      </c>
      <c r="AC215" s="68" t="s">
        <v>400</v>
      </c>
    </row>
    <row r="216" spans="1:29" x14ac:dyDescent="0.2">
      <c r="A216" s="105">
        <v>527</v>
      </c>
      <c r="B216" s="112" t="str">
        <f>IF(AND(A216&lt;&gt;"",ISNUMBER(A216)),VLOOKUP(A216,Studies!A:BR,2,FALSE),"")</f>
        <v>Mouton 2006</v>
      </c>
      <c r="C216" s="112" t="str">
        <f>IF(AND(A216&lt;&gt;"",ISNUMBER(A216)),VLOOKUP(A216,Studies!A:BR,3,FALSE),"")</f>
        <v>https://www.ncbi.nlm.nih.gov/pubmed/16982783</v>
      </c>
      <c r="D216" s="112" t="str">
        <f>IF(AND(A216&lt;&gt;"",ISNUMBER(A216)),VLOOKUP(A216,Studies!A:BR,4,FALSE),"")</f>
        <v>MAD_m_D 200 mg (HPBCD)</v>
      </c>
      <c r="E216" s="112" t="str">
        <f>IF(AND(A216&lt;&gt;"",ISNUMBER(A216)),VLOOKUP(A216,Studies!A:BR,5,FALSE),"")</f>
        <v>Itraconazole</v>
      </c>
      <c r="F216" s="65">
        <v>144</v>
      </c>
      <c r="G216" s="65">
        <v>168</v>
      </c>
      <c r="H216" s="65" t="s">
        <v>54</v>
      </c>
      <c r="I216" s="53">
        <v>31783</v>
      </c>
      <c r="J216" s="53" t="s">
        <v>406</v>
      </c>
      <c r="K216" s="53" t="s">
        <v>50</v>
      </c>
      <c r="L216" s="54">
        <v>2675</v>
      </c>
      <c r="M216" s="54" t="s">
        <v>406</v>
      </c>
      <c r="N216" s="54" t="s">
        <v>60</v>
      </c>
      <c r="O216" s="53" t="s">
        <v>323</v>
      </c>
      <c r="P216" s="55">
        <v>3349</v>
      </c>
      <c r="Q216" s="55" t="s">
        <v>405</v>
      </c>
      <c r="R216" s="55" t="s">
        <v>50</v>
      </c>
      <c r="S216" s="56">
        <v>334</v>
      </c>
      <c r="T216" s="56" t="s">
        <v>405</v>
      </c>
      <c r="U216" s="56" t="s">
        <v>60</v>
      </c>
      <c r="V216" s="69" t="s">
        <v>322</v>
      </c>
      <c r="W216" s="61">
        <v>6.32</v>
      </c>
      <c r="X216" s="61" t="s">
        <v>402</v>
      </c>
      <c r="Y216" s="61" t="s">
        <v>50</v>
      </c>
      <c r="Z216" s="63">
        <v>0.5</v>
      </c>
      <c r="AA216" s="63" t="s">
        <v>402</v>
      </c>
      <c r="AB216" s="63" t="s">
        <v>60</v>
      </c>
      <c r="AC216" s="68" t="s">
        <v>400</v>
      </c>
    </row>
    <row r="217" spans="1:29" x14ac:dyDescent="0.2">
      <c r="A217" s="105">
        <v>532</v>
      </c>
      <c r="B217" s="112" t="str">
        <f>IF(AND(A217&lt;&gt;"",ISNUMBER(A217)),VLOOKUP(A217,Studies!A:BR,2,FALSE),"")</f>
        <v>Mouton 2006</v>
      </c>
      <c r="C217" s="112" t="str">
        <f>IF(AND(A217&lt;&gt;"",ISNUMBER(A217)),VLOOKUP(A217,Studies!A:BR,3,FALSE),"")</f>
        <v>https://www.ncbi.nlm.nih.gov/pubmed/16982783</v>
      </c>
      <c r="D217" s="112" t="str">
        <f>IF(AND(A217&lt;&gt;"",ISNUMBER(A217)),VLOOKUP(A217,Studies!A:BR,4,FALSE),"")</f>
        <v>MAD_m_A 100 mg</v>
      </c>
      <c r="E217" s="112" t="str">
        <f>IF(AND(A217&lt;&gt;"",ISNUMBER(A217)),VLOOKUP(A217,Studies!A:BR,5,FALSE),"")</f>
        <v>Hydroxy-Itraconazole</v>
      </c>
      <c r="F217" s="65">
        <v>144</v>
      </c>
      <c r="G217" s="65">
        <v>168</v>
      </c>
      <c r="H217" s="65" t="s">
        <v>54</v>
      </c>
      <c r="I217" s="53">
        <v>18177</v>
      </c>
      <c r="J217" s="53" t="s">
        <v>406</v>
      </c>
      <c r="K217" s="53" t="s">
        <v>50</v>
      </c>
      <c r="L217" s="54">
        <v>2236</v>
      </c>
      <c r="M217" s="54" t="s">
        <v>406</v>
      </c>
      <c r="N217" s="54" t="s">
        <v>60</v>
      </c>
      <c r="O217" s="53" t="s">
        <v>323</v>
      </c>
      <c r="P217" s="55">
        <v>1028</v>
      </c>
      <c r="Q217" s="55" t="s">
        <v>405</v>
      </c>
      <c r="R217" s="55" t="s">
        <v>50</v>
      </c>
      <c r="S217" s="56">
        <v>310</v>
      </c>
      <c r="T217" s="56" t="s">
        <v>405</v>
      </c>
      <c r="U217" s="56" t="s">
        <v>60</v>
      </c>
      <c r="V217" s="69" t="s">
        <v>322</v>
      </c>
      <c r="W217" s="61">
        <v>5.56</v>
      </c>
      <c r="X217" s="61" t="s">
        <v>402</v>
      </c>
      <c r="Y217" s="61" t="s">
        <v>50</v>
      </c>
      <c r="Z217" s="63">
        <v>0.64</v>
      </c>
      <c r="AA217" s="63" t="s">
        <v>402</v>
      </c>
      <c r="AB217" s="63" t="s">
        <v>60</v>
      </c>
      <c r="AC217" s="68" t="s">
        <v>400</v>
      </c>
    </row>
    <row r="218" spans="1:29" x14ac:dyDescent="0.2">
      <c r="A218" s="105">
        <v>533</v>
      </c>
      <c r="B218" s="112" t="str">
        <f>IF(AND(A218&lt;&gt;"",ISNUMBER(A218)),VLOOKUP(A218,Studies!A:BR,2,FALSE),"")</f>
        <v>Mouton 2006</v>
      </c>
      <c r="C218" s="112" t="str">
        <f>IF(AND(A218&lt;&gt;"",ISNUMBER(A218)),VLOOKUP(A218,Studies!A:BR,3,FALSE),"")</f>
        <v>https://www.ncbi.nlm.nih.gov/pubmed/16982783</v>
      </c>
      <c r="D218" s="112" t="str">
        <f>IF(AND(A218&lt;&gt;"",ISNUMBER(A218)),VLOOKUP(A218,Studies!A:BR,4,FALSE),"")</f>
        <v>MAD_m_B 200 mg</v>
      </c>
      <c r="E218" s="112" t="str">
        <f>IF(AND(A218&lt;&gt;"",ISNUMBER(A218)),VLOOKUP(A218,Studies!A:BR,5,FALSE),"")</f>
        <v>Hydroxy-Itraconazole</v>
      </c>
      <c r="F218" s="65">
        <v>144</v>
      </c>
      <c r="G218" s="65">
        <v>168</v>
      </c>
      <c r="H218" s="65" t="s">
        <v>54</v>
      </c>
      <c r="I218" s="53">
        <v>50407</v>
      </c>
      <c r="J218" s="53" t="s">
        <v>406</v>
      </c>
      <c r="K218" s="53" t="s">
        <v>50</v>
      </c>
      <c r="L218" s="54">
        <v>7355</v>
      </c>
      <c r="M218" s="54" t="s">
        <v>406</v>
      </c>
      <c r="N218" s="54" t="s">
        <v>60</v>
      </c>
      <c r="O218" s="53" t="s">
        <v>323</v>
      </c>
      <c r="P218" s="55">
        <v>2339</v>
      </c>
      <c r="Q218" s="55" t="s">
        <v>405</v>
      </c>
      <c r="R218" s="55" t="s">
        <v>50</v>
      </c>
      <c r="S218" s="56">
        <v>374</v>
      </c>
      <c r="T218" s="56" t="s">
        <v>405</v>
      </c>
      <c r="U218" s="56" t="s">
        <v>60</v>
      </c>
      <c r="V218" s="69" t="s">
        <v>322</v>
      </c>
      <c r="W218" s="61">
        <v>4.03</v>
      </c>
      <c r="X218" s="61" t="s">
        <v>402</v>
      </c>
      <c r="Y218" s="61" t="s">
        <v>50</v>
      </c>
      <c r="Z218" s="63">
        <v>0.55000000000000004</v>
      </c>
      <c r="AA218" s="63" t="s">
        <v>402</v>
      </c>
      <c r="AB218" s="63" t="s">
        <v>60</v>
      </c>
      <c r="AC218" s="68" t="s">
        <v>400</v>
      </c>
    </row>
    <row r="219" spans="1:29" x14ac:dyDescent="0.2">
      <c r="A219" s="105">
        <v>534</v>
      </c>
      <c r="B219" s="112" t="str">
        <f>IF(AND(A219&lt;&gt;"",ISNUMBER(A219)),VLOOKUP(A219,Studies!A:BR,2,FALSE),"")</f>
        <v>Mouton 2006</v>
      </c>
      <c r="C219" s="112" t="str">
        <f>IF(AND(A219&lt;&gt;"",ISNUMBER(A219)),VLOOKUP(A219,Studies!A:BR,3,FALSE),"")</f>
        <v>https://www.ncbi.nlm.nih.gov/pubmed/16982783</v>
      </c>
      <c r="D219" s="112" t="str">
        <f>IF(AND(A219&lt;&gt;"",ISNUMBER(A219)),VLOOKUP(A219,Studies!A:BR,4,FALSE),"")</f>
        <v>MAD_m_C 300 mg</v>
      </c>
      <c r="E219" s="112" t="str">
        <f>IF(AND(A219&lt;&gt;"",ISNUMBER(A219)),VLOOKUP(A219,Studies!A:BR,5,FALSE),"")</f>
        <v>Hydroxy-Itraconazole</v>
      </c>
      <c r="F219" s="65">
        <v>144</v>
      </c>
      <c r="G219" s="65">
        <v>168</v>
      </c>
      <c r="H219" s="65" t="s">
        <v>54</v>
      </c>
      <c r="I219" s="53">
        <v>67923</v>
      </c>
      <c r="J219" s="53" t="s">
        <v>406</v>
      </c>
      <c r="K219" s="53" t="s">
        <v>50</v>
      </c>
      <c r="L219" s="54">
        <v>8643</v>
      </c>
      <c r="M219" s="54" t="s">
        <v>406</v>
      </c>
      <c r="N219" s="54" t="s">
        <v>60</v>
      </c>
      <c r="O219" s="53" t="s">
        <v>323</v>
      </c>
      <c r="P219" s="55">
        <v>3424</v>
      </c>
      <c r="Q219" s="55" t="s">
        <v>405</v>
      </c>
      <c r="R219" s="55" t="s">
        <v>50</v>
      </c>
      <c r="S219" s="56">
        <v>367</v>
      </c>
      <c r="T219" s="56" t="s">
        <v>405</v>
      </c>
      <c r="U219" s="56" t="s">
        <v>60</v>
      </c>
      <c r="V219" s="69" t="s">
        <v>322</v>
      </c>
      <c r="W219" s="61">
        <v>4.47</v>
      </c>
      <c r="X219" s="61" t="s">
        <v>402</v>
      </c>
      <c r="Y219" s="61" t="s">
        <v>50</v>
      </c>
      <c r="Z219" s="63">
        <v>0.17</v>
      </c>
      <c r="AA219" s="63" t="s">
        <v>402</v>
      </c>
      <c r="AB219" s="63" t="s">
        <v>60</v>
      </c>
      <c r="AC219" s="68" t="s">
        <v>400</v>
      </c>
    </row>
    <row r="220" spans="1:29" x14ac:dyDescent="0.2">
      <c r="A220" s="105">
        <v>535</v>
      </c>
      <c r="B220" s="112" t="str">
        <f>IF(AND(A220&lt;&gt;"",ISNUMBER(A220)),VLOOKUP(A220,Studies!A:BR,2,FALSE),"")</f>
        <v>Mouton 2006</v>
      </c>
      <c r="C220" s="112" t="str">
        <f>IF(AND(A220&lt;&gt;"",ISNUMBER(A220)),VLOOKUP(A220,Studies!A:BR,3,FALSE),"")</f>
        <v>https://www.ncbi.nlm.nih.gov/pubmed/16982783</v>
      </c>
      <c r="D220" s="112" t="str">
        <f>IF(AND(A220&lt;&gt;"",ISNUMBER(A220)),VLOOKUP(A220,Studies!A:BR,4,FALSE),"")</f>
        <v>MAD_m_D 200 mg (HPBCD)</v>
      </c>
      <c r="E220" s="112" t="str">
        <f>IF(AND(A220&lt;&gt;"",ISNUMBER(A220)),VLOOKUP(A220,Studies!A:BR,5,FALSE),"")</f>
        <v>Hydroxy-Itraconazole</v>
      </c>
      <c r="F220" s="65">
        <v>144</v>
      </c>
      <c r="G220" s="65">
        <v>168</v>
      </c>
      <c r="H220" s="65" t="s">
        <v>54</v>
      </c>
      <c r="I220" s="53">
        <v>48317</v>
      </c>
      <c r="J220" s="53" t="s">
        <v>406</v>
      </c>
      <c r="K220" s="53" t="s">
        <v>50</v>
      </c>
      <c r="L220" s="54">
        <v>2275</v>
      </c>
      <c r="M220" s="54" t="s">
        <v>406</v>
      </c>
      <c r="N220" s="54" t="s">
        <v>60</v>
      </c>
      <c r="O220" s="53" t="s">
        <v>323</v>
      </c>
      <c r="P220" s="55">
        <v>2272</v>
      </c>
      <c r="Q220" s="55" t="s">
        <v>405</v>
      </c>
      <c r="R220" s="55" t="s">
        <v>50</v>
      </c>
      <c r="S220" s="56">
        <v>93</v>
      </c>
      <c r="T220" s="56" t="s">
        <v>405</v>
      </c>
      <c r="U220" s="56" t="s">
        <v>60</v>
      </c>
      <c r="V220" s="69" t="s">
        <v>322</v>
      </c>
      <c r="W220" s="61">
        <v>4.1500000000000004</v>
      </c>
      <c r="X220" s="61" t="s">
        <v>402</v>
      </c>
      <c r="Y220" s="61" t="s">
        <v>50</v>
      </c>
      <c r="Z220" s="63">
        <v>0.19</v>
      </c>
      <c r="AA220" s="63" t="s">
        <v>402</v>
      </c>
      <c r="AB220" s="63" t="s">
        <v>60</v>
      </c>
      <c r="AC220" s="68" t="s">
        <v>400</v>
      </c>
    </row>
    <row r="221" spans="1:29" x14ac:dyDescent="0.2">
      <c r="A221" s="105">
        <v>520</v>
      </c>
      <c r="B221" s="112" t="str">
        <f>IF(AND(A221&lt;&gt;"",ISNUMBER(A221)),VLOOKUP(A221,Studies!A:BR,2,FALSE),"")</f>
        <v>Mouton 2006</v>
      </c>
      <c r="C221" s="112" t="str">
        <f>IF(AND(A221&lt;&gt;"",ISNUMBER(A221)),VLOOKUP(A221,Studies!A:BR,3,FALSE),"")</f>
        <v>https://www.ncbi.nlm.nih.gov/pubmed/16982783</v>
      </c>
      <c r="D221" s="112" t="str">
        <f>IF(AND(A221&lt;&gt;"",ISNUMBER(A221)),VLOOKUP(A221,Studies!A:BR,4,FALSE),"")</f>
        <v>SAD_A 50 mg</v>
      </c>
      <c r="E221" s="112" t="str">
        <f>IF(AND(A221&lt;&gt;"",ISNUMBER(A221)),VLOOKUP(A221,Studies!A:BR,5,FALSE),"")</f>
        <v>Itraconazole</v>
      </c>
      <c r="F221" s="65">
        <v>0</v>
      </c>
      <c r="G221" s="65" t="s">
        <v>318</v>
      </c>
      <c r="H221" s="65" t="s">
        <v>54</v>
      </c>
      <c r="I221" s="53">
        <v>2506</v>
      </c>
      <c r="J221" s="53" t="s">
        <v>406</v>
      </c>
      <c r="K221" s="53" t="s">
        <v>50</v>
      </c>
      <c r="L221" s="54">
        <v>296</v>
      </c>
      <c r="M221" s="54" t="s">
        <v>406</v>
      </c>
      <c r="N221" s="54" t="s">
        <v>60</v>
      </c>
      <c r="O221" s="53" t="s">
        <v>320</v>
      </c>
      <c r="W221" s="61">
        <v>20.2</v>
      </c>
      <c r="X221" s="61" t="s">
        <v>402</v>
      </c>
      <c r="Y221" s="61" t="s">
        <v>50</v>
      </c>
      <c r="Z221" s="63">
        <v>2.2999999999999998</v>
      </c>
      <c r="AA221" s="63" t="s">
        <v>402</v>
      </c>
      <c r="AB221" s="63" t="s">
        <v>60</v>
      </c>
      <c r="AC221" s="68" t="s">
        <v>400</v>
      </c>
    </row>
    <row r="222" spans="1:29" x14ac:dyDescent="0.2">
      <c r="A222" s="105">
        <v>522</v>
      </c>
      <c r="B222" s="112" t="str">
        <f>IF(AND(A222&lt;&gt;"",ISNUMBER(A222)),VLOOKUP(A222,Studies!A:BR,2,FALSE),"")</f>
        <v>Mouton 2006</v>
      </c>
      <c r="C222" s="112" t="str">
        <f>IF(AND(A222&lt;&gt;"",ISNUMBER(A222)),VLOOKUP(A222,Studies!A:BR,3,FALSE),"")</f>
        <v>https://www.ncbi.nlm.nih.gov/pubmed/16982783</v>
      </c>
      <c r="D222" s="112" t="str">
        <f>IF(AND(A222&lt;&gt;"",ISNUMBER(A222)),VLOOKUP(A222,Studies!A:BR,4,FALSE),"")</f>
        <v>SAD_A 200 mg</v>
      </c>
      <c r="E222" s="112" t="str">
        <f>IF(AND(A222&lt;&gt;"",ISNUMBER(A222)),VLOOKUP(A222,Studies!A:BR,5,FALSE),"")</f>
        <v>Itraconazole</v>
      </c>
      <c r="F222" s="65">
        <v>0</v>
      </c>
      <c r="G222" s="65" t="s">
        <v>318</v>
      </c>
      <c r="H222" s="65" t="s">
        <v>54</v>
      </c>
      <c r="I222" s="53">
        <v>7498</v>
      </c>
      <c r="J222" s="53" t="s">
        <v>406</v>
      </c>
      <c r="K222" s="53" t="s">
        <v>50</v>
      </c>
      <c r="L222" s="54">
        <v>2697</v>
      </c>
      <c r="M222" s="54" t="s">
        <v>406</v>
      </c>
      <c r="N222" s="54" t="s">
        <v>60</v>
      </c>
      <c r="O222" s="53" t="s">
        <v>320</v>
      </c>
      <c r="W222" s="61">
        <v>14.8</v>
      </c>
      <c r="X222" s="61" t="s">
        <v>402</v>
      </c>
      <c r="Y222" s="61" t="s">
        <v>50</v>
      </c>
      <c r="Z222" s="63">
        <v>5</v>
      </c>
      <c r="AA222" s="63" t="s">
        <v>402</v>
      </c>
      <c r="AB222" s="63" t="s">
        <v>60</v>
      </c>
      <c r="AC222" s="68" t="s">
        <v>400</v>
      </c>
    </row>
    <row r="223" spans="1:29" x14ac:dyDescent="0.2">
      <c r="A223" s="105">
        <v>521</v>
      </c>
      <c r="B223" s="112" t="str">
        <f>IF(AND(A223&lt;&gt;"",ISNUMBER(A223)),VLOOKUP(A223,Studies!A:BR,2,FALSE),"")</f>
        <v>Mouton 2006</v>
      </c>
      <c r="C223" s="112" t="str">
        <f>IF(AND(A223&lt;&gt;"",ISNUMBER(A223)),VLOOKUP(A223,Studies!A:BR,3,FALSE),"")</f>
        <v>https://www.ncbi.nlm.nih.gov/pubmed/16982783</v>
      </c>
      <c r="D223" s="112" t="str">
        <f>IF(AND(A223&lt;&gt;"",ISNUMBER(A223)),VLOOKUP(A223,Studies!A:BR,4,FALSE),"")</f>
        <v>SAD_B 100 mg</v>
      </c>
      <c r="E223" s="112" t="str">
        <f>IF(AND(A223&lt;&gt;"",ISNUMBER(A223)),VLOOKUP(A223,Studies!A:BR,5,FALSE),"")</f>
        <v>Itraconazole</v>
      </c>
      <c r="F223" s="65">
        <v>0</v>
      </c>
      <c r="G223" s="65" t="s">
        <v>318</v>
      </c>
      <c r="H223" s="65" t="s">
        <v>54</v>
      </c>
      <c r="I223" s="53">
        <v>15292</v>
      </c>
      <c r="J223" s="53" t="s">
        <v>406</v>
      </c>
      <c r="K223" s="53" t="s">
        <v>50</v>
      </c>
      <c r="L223" s="54">
        <v>2869</v>
      </c>
      <c r="M223" s="54" t="s">
        <v>406</v>
      </c>
      <c r="N223" s="54" t="s">
        <v>60</v>
      </c>
      <c r="O223" s="53" t="s">
        <v>320</v>
      </c>
      <c r="W223" s="61">
        <v>13.5</v>
      </c>
      <c r="X223" s="61" t="s">
        <v>402</v>
      </c>
      <c r="Y223" s="61" t="s">
        <v>50</v>
      </c>
      <c r="Z223" s="63">
        <v>2.7</v>
      </c>
      <c r="AA223" s="63" t="s">
        <v>402</v>
      </c>
      <c r="AB223" s="63" t="s">
        <v>60</v>
      </c>
      <c r="AC223" s="68" t="s">
        <v>400</v>
      </c>
    </row>
    <row r="224" spans="1:29" x14ac:dyDescent="0.2">
      <c r="A224" s="105">
        <v>523</v>
      </c>
      <c r="B224" s="112" t="str">
        <f>IF(AND(A224&lt;&gt;"",ISNUMBER(A224)),VLOOKUP(A224,Studies!A:BR,2,FALSE),"")</f>
        <v>Mouton 2006</v>
      </c>
      <c r="C224" s="112" t="str">
        <f>IF(AND(A224&lt;&gt;"",ISNUMBER(A224)),VLOOKUP(A224,Studies!A:BR,3,FALSE),"")</f>
        <v>https://www.ncbi.nlm.nih.gov/pubmed/16982783</v>
      </c>
      <c r="D224" s="112" t="str">
        <f>IF(AND(A224&lt;&gt;"",ISNUMBER(A224)),VLOOKUP(A224,Studies!A:BR,4,FALSE),"")</f>
        <v>SAD_B 300 mg</v>
      </c>
      <c r="E224" s="112" t="str">
        <f>IF(AND(A224&lt;&gt;"",ISNUMBER(A224)),VLOOKUP(A224,Studies!A:BR,5,FALSE),"")</f>
        <v>Itraconazole</v>
      </c>
      <c r="F224" s="65">
        <v>0</v>
      </c>
      <c r="G224" s="65" t="s">
        <v>318</v>
      </c>
      <c r="H224" s="65" t="s">
        <v>54</v>
      </c>
      <c r="I224" s="53">
        <v>28146</v>
      </c>
      <c r="J224" s="53" t="s">
        <v>406</v>
      </c>
      <c r="K224" s="53" t="s">
        <v>50</v>
      </c>
      <c r="L224" s="54">
        <v>1488</v>
      </c>
      <c r="M224" s="54" t="s">
        <v>406</v>
      </c>
      <c r="N224" s="54" t="s">
        <v>60</v>
      </c>
      <c r="O224" s="53" t="s">
        <v>320</v>
      </c>
      <c r="W224" s="61">
        <v>10.7</v>
      </c>
      <c r="X224" s="61" t="s">
        <v>402</v>
      </c>
      <c r="Y224" s="61" t="s">
        <v>50</v>
      </c>
      <c r="Z224" s="63">
        <v>0.6</v>
      </c>
      <c r="AA224" s="63" t="s">
        <v>402</v>
      </c>
      <c r="AB224" s="63" t="s">
        <v>60</v>
      </c>
      <c r="AC224" s="68" t="s">
        <v>400</v>
      </c>
    </row>
    <row r="225" spans="1:29" x14ac:dyDescent="0.2">
      <c r="A225" s="105">
        <v>542</v>
      </c>
      <c r="B225" s="112" t="str">
        <f>IF(AND(A225&lt;&gt;"",ISNUMBER(A225)),VLOOKUP(A225,Studies!A:BR,2,FALSE),"")</f>
        <v>Mouton 2006</v>
      </c>
      <c r="C225" s="112" t="str">
        <f>IF(AND(A225&lt;&gt;"",ISNUMBER(A225)),VLOOKUP(A225,Studies!A:BR,3,FALSE),"")</f>
        <v>https://www.ncbi.nlm.nih.gov/pubmed/16982783</v>
      </c>
      <c r="D225" s="112" t="str">
        <f>IF(AND(A225&lt;&gt;"",ISNUMBER(A225)),VLOOKUP(A225,Studies!A:BR,4,FALSE),"")</f>
        <v>MAD_s_A 100 mg</v>
      </c>
      <c r="E225" s="112" t="str">
        <f>IF(AND(A225&lt;&gt;"",ISNUMBER(A225)),VLOOKUP(A225,Studies!A:BR,5,FALSE),"")</f>
        <v>Itraconazole</v>
      </c>
      <c r="F225" s="65">
        <v>0</v>
      </c>
      <c r="G225" s="65" t="s">
        <v>318</v>
      </c>
      <c r="H225" s="65" t="s">
        <v>54</v>
      </c>
      <c r="I225" s="53">
        <v>4531</v>
      </c>
      <c r="J225" s="53" t="s">
        <v>406</v>
      </c>
      <c r="K225" s="53" t="s">
        <v>50</v>
      </c>
      <c r="L225" s="54">
        <v>891</v>
      </c>
      <c r="M225" s="54" t="s">
        <v>406</v>
      </c>
      <c r="N225" s="54" t="s">
        <v>60</v>
      </c>
      <c r="O225" s="53" t="s">
        <v>320</v>
      </c>
      <c r="W225" s="61">
        <v>22.8</v>
      </c>
      <c r="X225" s="61" t="s">
        <v>402</v>
      </c>
      <c r="Y225" s="61" t="s">
        <v>50</v>
      </c>
      <c r="Z225" s="63">
        <v>4.8</v>
      </c>
      <c r="AA225" s="63" t="s">
        <v>402</v>
      </c>
      <c r="AB225" s="63" t="s">
        <v>60</v>
      </c>
      <c r="AC225" s="68" t="s">
        <v>400</v>
      </c>
    </row>
    <row r="226" spans="1:29" x14ac:dyDescent="0.2">
      <c r="A226" s="105">
        <v>543</v>
      </c>
      <c r="B226" s="112" t="str">
        <f>IF(AND(A226&lt;&gt;"",ISNUMBER(A226)),VLOOKUP(A226,Studies!A:BR,2,FALSE),"")</f>
        <v>Mouton 2006</v>
      </c>
      <c r="C226" s="112" t="str">
        <f>IF(AND(A226&lt;&gt;"",ISNUMBER(A226)),VLOOKUP(A226,Studies!A:BR,3,FALSE),"")</f>
        <v>https://www.ncbi.nlm.nih.gov/pubmed/16982783</v>
      </c>
      <c r="D226" s="112" t="str">
        <f>IF(AND(A226&lt;&gt;"",ISNUMBER(A226)),VLOOKUP(A226,Studies!A:BR,4,FALSE),"")</f>
        <v>MAD_s_B 200 mg</v>
      </c>
      <c r="E226" s="112" t="str">
        <f>IF(AND(A226&lt;&gt;"",ISNUMBER(A226)),VLOOKUP(A226,Studies!A:BR,5,FALSE),"")</f>
        <v>Itraconazole</v>
      </c>
      <c r="F226" s="65">
        <v>0</v>
      </c>
      <c r="G226" s="65" t="s">
        <v>318</v>
      </c>
      <c r="H226" s="65" t="s">
        <v>54</v>
      </c>
      <c r="I226" s="53">
        <v>14815</v>
      </c>
      <c r="J226" s="53" t="s">
        <v>406</v>
      </c>
      <c r="K226" s="53" t="s">
        <v>50</v>
      </c>
      <c r="L226" s="54">
        <v>4128</v>
      </c>
      <c r="M226" s="54" t="s">
        <v>406</v>
      </c>
      <c r="N226" s="54" t="s">
        <v>60</v>
      </c>
      <c r="O226" s="53" t="s">
        <v>320</v>
      </c>
      <c r="W226" s="61">
        <v>14.2</v>
      </c>
      <c r="X226" s="61" t="s">
        <v>402</v>
      </c>
      <c r="Y226" s="61" t="s">
        <v>50</v>
      </c>
      <c r="Z226" s="63">
        <v>3.3</v>
      </c>
      <c r="AA226" s="63" t="s">
        <v>402</v>
      </c>
      <c r="AB226" s="63" t="s">
        <v>60</v>
      </c>
      <c r="AC226" s="68" t="s">
        <v>400</v>
      </c>
    </row>
    <row r="227" spans="1:29" x14ac:dyDescent="0.2">
      <c r="A227" s="105">
        <v>544</v>
      </c>
      <c r="B227" s="112" t="str">
        <f>IF(AND(A227&lt;&gt;"",ISNUMBER(A227)),VLOOKUP(A227,Studies!A:BR,2,FALSE),"")</f>
        <v>Mouton 2006</v>
      </c>
      <c r="C227" s="112" t="str">
        <f>IF(AND(A227&lt;&gt;"",ISNUMBER(A227)),VLOOKUP(A227,Studies!A:BR,3,FALSE),"")</f>
        <v>https://www.ncbi.nlm.nih.gov/pubmed/16982783</v>
      </c>
      <c r="D227" s="112" t="str">
        <f>IF(AND(A227&lt;&gt;"",ISNUMBER(A227)),VLOOKUP(A227,Studies!A:BR,4,FALSE),"")</f>
        <v>MAD_s_C 300 mg</v>
      </c>
      <c r="E227" s="112" t="str">
        <f>IF(AND(A227&lt;&gt;"",ISNUMBER(A227)),VLOOKUP(A227,Studies!A:BR,5,FALSE),"")</f>
        <v>Itraconazole</v>
      </c>
      <c r="F227" s="65">
        <v>0</v>
      </c>
      <c r="G227" s="65" t="s">
        <v>318</v>
      </c>
      <c r="H227" s="65" t="s">
        <v>54</v>
      </c>
      <c r="I227" s="53">
        <v>24920</v>
      </c>
      <c r="J227" s="53" t="s">
        <v>406</v>
      </c>
      <c r="K227" s="53" t="s">
        <v>50</v>
      </c>
      <c r="L227" s="54">
        <v>1562</v>
      </c>
      <c r="M227" s="54" t="s">
        <v>406</v>
      </c>
      <c r="N227" s="54" t="s">
        <v>60</v>
      </c>
      <c r="O227" s="53" t="s">
        <v>320</v>
      </c>
      <c r="W227" s="61">
        <v>12.1</v>
      </c>
      <c r="X227" s="61" t="s">
        <v>402</v>
      </c>
      <c r="Y227" s="61" t="s">
        <v>50</v>
      </c>
      <c r="Z227" s="63">
        <v>0.8</v>
      </c>
      <c r="AA227" s="63" t="s">
        <v>402</v>
      </c>
      <c r="AB227" s="63" t="s">
        <v>60</v>
      </c>
      <c r="AC227" s="68" t="s">
        <v>400</v>
      </c>
    </row>
    <row r="228" spans="1:29" x14ac:dyDescent="0.2">
      <c r="A228" s="105">
        <v>545</v>
      </c>
      <c r="B228" s="112" t="str">
        <f>IF(AND(A228&lt;&gt;"",ISNUMBER(A228)),VLOOKUP(A228,Studies!A:BR,2,FALSE),"")</f>
        <v>Zhou 1998</v>
      </c>
      <c r="C228" s="112" t="str">
        <f>IF(AND(A228&lt;&gt;"",ISNUMBER(A228)),VLOOKUP(A228,Studies!A:BR,3,FALSE),"")</f>
        <v>https://www.ncbi.nlm.nih.gov/pubmed/9702843</v>
      </c>
      <c r="D228" s="112" t="str">
        <f>IF(AND(A228&lt;&gt;"",ISNUMBER(A228)),VLOOKUP(A228,Studies!A:BR,4,FALSE),"")</f>
        <v>IV 200 mg OD</v>
      </c>
      <c r="E228" s="112" t="str">
        <f>IF(AND(A228&lt;&gt;"",ISNUMBER(A228)),VLOOKUP(A228,Studies!A:BR,5,FALSE),"")</f>
        <v>Itraconazole</v>
      </c>
      <c r="F228" s="65">
        <v>0</v>
      </c>
      <c r="G228" s="65">
        <v>12</v>
      </c>
      <c r="H228" s="65" t="s">
        <v>54</v>
      </c>
      <c r="I228" s="53">
        <v>6511</v>
      </c>
      <c r="J228" s="53" t="s">
        <v>319</v>
      </c>
      <c r="K228" s="53" t="s">
        <v>50</v>
      </c>
      <c r="L228" s="54">
        <v>1864</v>
      </c>
      <c r="M228" s="54" t="s">
        <v>319</v>
      </c>
      <c r="N228" s="54" t="s">
        <v>60</v>
      </c>
      <c r="O228" s="53" t="s">
        <v>403</v>
      </c>
      <c r="P228" s="55">
        <v>9141</v>
      </c>
      <c r="Q228" s="55" t="s">
        <v>321</v>
      </c>
      <c r="R228" s="55" t="s">
        <v>50</v>
      </c>
      <c r="S228" s="56">
        <v>546</v>
      </c>
      <c r="T228" s="56" t="s">
        <v>321</v>
      </c>
      <c r="U228" s="56" t="s">
        <v>60</v>
      </c>
      <c r="V228" s="69" t="s">
        <v>322</v>
      </c>
    </row>
    <row r="229" spans="1:29" x14ac:dyDescent="0.2">
      <c r="A229" s="105">
        <v>546</v>
      </c>
      <c r="B229" s="112" t="str">
        <f>IF(AND(A229&lt;&gt;"",ISNUMBER(A229)),VLOOKUP(A229,Studies!A:BR,2,FALSE),"")</f>
        <v>Zhou 1998</v>
      </c>
      <c r="C229" s="112" t="str">
        <f>IF(AND(A229&lt;&gt;"",ISNUMBER(A229)),VLOOKUP(A229,Studies!A:BR,3,FALSE),"")</f>
        <v>https://www.ncbi.nlm.nih.gov/pubmed/9702843</v>
      </c>
      <c r="D229" s="112" t="str">
        <f>IF(AND(A229&lt;&gt;"",ISNUMBER(A229)),VLOOKUP(A229,Studies!A:BR,4,FALSE),"")</f>
        <v>IV 200 mg OD</v>
      </c>
      <c r="E229" s="112" t="str">
        <f>IF(AND(A229&lt;&gt;"",ISNUMBER(A229)),VLOOKUP(A229,Studies!A:BR,5,FALSE),"")</f>
        <v>Hydroxy-Itraconazole</v>
      </c>
      <c r="F229" s="65">
        <v>0</v>
      </c>
      <c r="G229" s="65">
        <v>12</v>
      </c>
      <c r="H229" s="65" t="s">
        <v>54</v>
      </c>
      <c r="I229" s="53">
        <v>4578</v>
      </c>
      <c r="J229" s="53" t="s">
        <v>319</v>
      </c>
      <c r="K229" s="53" t="s">
        <v>50</v>
      </c>
      <c r="L229" s="54">
        <v>1588</v>
      </c>
      <c r="M229" s="54" t="s">
        <v>319</v>
      </c>
      <c r="N229" s="54" t="s">
        <v>60</v>
      </c>
      <c r="O229" s="53" t="s">
        <v>403</v>
      </c>
      <c r="P229" s="55">
        <v>464</v>
      </c>
      <c r="Q229" s="55" t="s">
        <v>321</v>
      </c>
      <c r="R229" s="55" t="s">
        <v>50</v>
      </c>
      <c r="S229" s="56">
        <v>150</v>
      </c>
      <c r="T229" s="56" t="s">
        <v>321</v>
      </c>
      <c r="U229" s="56" t="s">
        <v>60</v>
      </c>
      <c r="V229" s="69" t="s">
        <v>322</v>
      </c>
    </row>
    <row r="230" spans="1:29" x14ac:dyDescent="0.2">
      <c r="A230" s="105">
        <v>293</v>
      </c>
      <c r="B230" s="112" t="str">
        <f>IF(AND(A230&lt;&gt;"",ISNUMBER(A230)),VLOOKUP(A230,Studies!A:BR,2,FALSE),"")</f>
        <v>Kharasch 2011</v>
      </c>
      <c r="C230" s="112" t="str">
        <f>IF(AND(A230&lt;&gt;"",ISNUMBER(A230)),VLOOKUP(A230,Studies!A:BR,3,FALSE),"")</f>
        <v>https://www.ncbi.nlm.nih.gov/pubmed/21562488</v>
      </c>
      <c r="D230" s="112" t="str">
        <f>IF(AND(A230&lt;&gt;"",ISNUMBER(A230)),VLOOKUP(A230,Studies!A:BR,4,FALSE),"")</f>
        <v>iv Control (Perpetrator Placebo)</v>
      </c>
      <c r="E230" s="112" t="str">
        <f>IF(AND(A230&lt;&gt;"",ISNUMBER(A230)),VLOOKUP(A230,Studies!A:BR,5,FALSE),"")</f>
        <v>Midazolam</v>
      </c>
      <c r="F230" s="65">
        <v>0</v>
      </c>
      <c r="G230" s="65" t="s">
        <v>318</v>
      </c>
      <c r="H230" s="65" t="s">
        <v>54</v>
      </c>
    </row>
    <row r="231" spans="1:29" x14ac:dyDescent="0.2">
      <c r="A231" s="105">
        <v>294</v>
      </c>
      <c r="B231" s="112" t="str">
        <f>IF(AND(A231&lt;&gt;"",ISNUMBER(A231)),VLOOKUP(A231,Studies!A:BR,2,FALSE),"")</f>
        <v>Kharasch 2011</v>
      </c>
      <c r="C231" s="112" t="str">
        <f>IF(AND(A231&lt;&gt;"",ISNUMBER(A231)),VLOOKUP(A231,Studies!A:BR,3,FALSE),"")</f>
        <v>https://www.ncbi.nlm.nih.gov/pubmed/21562488</v>
      </c>
      <c r="D231" s="112" t="str">
        <f>IF(AND(A231&lt;&gt;"",ISNUMBER(A231)),VLOOKUP(A231,Studies!A:BR,4,FALSE),"")</f>
        <v>iv with Perpetrator (Rifampicin @ 5 mg)</v>
      </c>
      <c r="E231" s="112" t="str">
        <f>IF(AND(A231&lt;&gt;"",ISNUMBER(A231)),VLOOKUP(A231,Studies!A:BR,5,FALSE),"")</f>
        <v>Midazolam</v>
      </c>
      <c r="F231" s="65">
        <v>108</v>
      </c>
      <c r="G231" s="65" t="s">
        <v>318</v>
      </c>
      <c r="H231" s="65" t="s">
        <v>54</v>
      </c>
    </row>
    <row r="232" spans="1:29" x14ac:dyDescent="0.2">
      <c r="A232" s="105">
        <v>295</v>
      </c>
      <c r="B232" s="112" t="str">
        <f>IF(AND(A232&lt;&gt;"",ISNUMBER(A232)),VLOOKUP(A232,Studies!A:BR,2,FALSE),"")</f>
        <v>Kharasch 2011</v>
      </c>
      <c r="C232" s="112" t="str">
        <f>IF(AND(A232&lt;&gt;"",ISNUMBER(A232)),VLOOKUP(A232,Studies!A:BR,3,FALSE),"")</f>
        <v>https://www.ncbi.nlm.nih.gov/pubmed/21562488</v>
      </c>
      <c r="D232" s="112" t="str">
        <f>IF(AND(A232&lt;&gt;"",ISNUMBER(A232)),VLOOKUP(A232,Studies!A:BR,4,FALSE),"")</f>
        <v>iv with Perpetrator (Rifampicin @ 10 mg)</v>
      </c>
      <c r="E232" s="112" t="str">
        <f>IF(AND(A232&lt;&gt;"",ISNUMBER(A232)),VLOOKUP(A232,Studies!A:BR,5,FALSE),"")</f>
        <v>Midazolam</v>
      </c>
      <c r="F232" s="65">
        <v>108</v>
      </c>
      <c r="G232" s="65" t="s">
        <v>318</v>
      </c>
      <c r="H232" s="65" t="s">
        <v>54</v>
      </c>
    </row>
    <row r="233" spans="1:29" x14ac:dyDescent="0.2">
      <c r="A233" s="105">
        <v>296</v>
      </c>
      <c r="B233" s="112" t="str">
        <f>IF(AND(A233&lt;&gt;"",ISNUMBER(A233)),VLOOKUP(A233,Studies!A:BR,2,FALSE),"")</f>
        <v>Kharasch 2011</v>
      </c>
      <c r="C233" s="112" t="str">
        <f>IF(AND(A233&lt;&gt;"",ISNUMBER(A233)),VLOOKUP(A233,Studies!A:BR,3,FALSE),"")</f>
        <v>https://www.ncbi.nlm.nih.gov/pubmed/21562488</v>
      </c>
      <c r="D233" s="112" t="str">
        <f>IF(AND(A233&lt;&gt;"",ISNUMBER(A233)),VLOOKUP(A233,Studies!A:BR,4,FALSE),"")</f>
        <v>iv with Perpetrator (Rifampicin @ 25 mg)</v>
      </c>
      <c r="E233" s="112" t="str">
        <f>IF(AND(A233&lt;&gt;"",ISNUMBER(A233)),VLOOKUP(A233,Studies!A:BR,5,FALSE),"")</f>
        <v>Midazolam</v>
      </c>
      <c r="F233" s="65">
        <v>108</v>
      </c>
      <c r="G233" s="65" t="s">
        <v>318</v>
      </c>
      <c r="H233" s="65" t="s">
        <v>54</v>
      </c>
    </row>
    <row r="234" spans="1:29" x14ac:dyDescent="0.2">
      <c r="A234" s="105">
        <v>297</v>
      </c>
      <c r="B234" s="112" t="str">
        <f>IF(AND(A234&lt;&gt;"",ISNUMBER(A234)),VLOOKUP(A234,Studies!A:BR,2,FALSE),"")</f>
        <v>Kharasch 2011</v>
      </c>
      <c r="C234" s="112" t="str">
        <f>IF(AND(A234&lt;&gt;"",ISNUMBER(A234)),VLOOKUP(A234,Studies!A:BR,3,FALSE),"")</f>
        <v>https://www.ncbi.nlm.nih.gov/pubmed/21562488</v>
      </c>
      <c r="D234" s="112" t="str">
        <f>IF(AND(A234&lt;&gt;"",ISNUMBER(A234)),VLOOKUP(A234,Studies!A:BR,4,FALSE),"")</f>
        <v>iv with Perpetrator (Rifampicin @ 75 mg)</v>
      </c>
      <c r="E234" s="112" t="str">
        <f>IF(AND(A234&lt;&gt;"",ISNUMBER(A234)),VLOOKUP(A234,Studies!A:BR,5,FALSE),"")</f>
        <v>Midazolam</v>
      </c>
      <c r="F234" s="65">
        <v>108</v>
      </c>
      <c r="G234" s="65" t="s">
        <v>318</v>
      </c>
      <c r="H234" s="65" t="s">
        <v>54</v>
      </c>
    </row>
    <row r="235" spans="1:29" x14ac:dyDescent="0.2">
      <c r="A235" s="105">
        <v>298</v>
      </c>
      <c r="B235" s="112" t="str">
        <f>IF(AND(A235&lt;&gt;"",ISNUMBER(A235)),VLOOKUP(A235,Studies!A:BR,2,FALSE),"")</f>
        <v>Kharasch 2011</v>
      </c>
      <c r="C235" s="112" t="str">
        <f>IF(AND(A235&lt;&gt;"",ISNUMBER(A235)),VLOOKUP(A235,Studies!A:BR,3,FALSE),"")</f>
        <v>https://www.ncbi.nlm.nih.gov/pubmed/21562488</v>
      </c>
      <c r="D235" s="112" t="str">
        <f>IF(AND(A235&lt;&gt;"",ISNUMBER(A235)),VLOOKUP(A235,Studies!A:BR,4,FALSE),"")</f>
        <v>iv Control (Perpetrator Placebo)</v>
      </c>
      <c r="E235" s="112" t="str">
        <f>IF(AND(A235&lt;&gt;"",ISNUMBER(A235)),VLOOKUP(A235,Studies!A:BR,5,FALSE),"")</f>
        <v>Alfentanil</v>
      </c>
      <c r="F235" s="65">
        <v>0</v>
      </c>
      <c r="G235" s="65" t="s">
        <v>318</v>
      </c>
      <c r="H235" s="65" t="s">
        <v>54</v>
      </c>
    </row>
    <row r="236" spans="1:29" x14ac:dyDescent="0.2">
      <c r="A236" s="105">
        <v>299</v>
      </c>
      <c r="B236" s="112" t="str">
        <f>IF(AND(A236&lt;&gt;"",ISNUMBER(A236)),VLOOKUP(A236,Studies!A:BR,2,FALSE),"")</f>
        <v>Kharasch 2011</v>
      </c>
      <c r="C236" s="112" t="str">
        <f>IF(AND(A236&lt;&gt;"",ISNUMBER(A236)),VLOOKUP(A236,Studies!A:BR,3,FALSE),"")</f>
        <v>https://www.ncbi.nlm.nih.gov/pubmed/21562488</v>
      </c>
      <c r="D236" s="112" t="str">
        <f>IF(AND(A236&lt;&gt;"",ISNUMBER(A236)),VLOOKUP(A236,Studies!A:BR,4,FALSE),"")</f>
        <v>iv with Perpetrator (Rifampicin @ 5 mg)</v>
      </c>
      <c r="E236" s="112" t="str">
        <f>IF(AND(A236&lt;&gt;"",ISNUMBER(A236)),VLOOKUP(A236,Studies!A:BR,5,FALSE),"")</f>
        <v>Alfentanil</v>
      </c>
      <c r="F236" s="65">
        <v>109</v>
      </c>
      <c r="G236" s="65" t="s">
        <v>318</v>
      </c>
      <c r="H236" s="65" t="s">
        <v>54</v>
      </c>
    </row>
    <row r="237" spans="1:29" x14ac:dyDescent="0.2">
      <c r="A237" s="105">
        <v>300</v>
      </c>
      <c r="B237" s="112" t="str">
        <f>IF(AND(A237&lt;&gt;"",ISNUMBER(A237)),VLOOKUP(A237,Studies!A:BR,2,FALSE),"")</f>
        <v>Kharasch 2011</v>
      </c>
      <c r="C237" s="112" t="str">
        <f>IF(AND(A237&lt;&gt;"",ISNUMBER(A237)),VLOOKUP(A237,Studies!A:BR,3,FALSE),"")</f>
        <v>https://www.ncbi.nlm.nih.gov/pubmed/21562488</v>
      </c>
      <c r="D237" s="112" t="str">
        <f>IF(AND(A237&lt;&gt;"",ISNUMBER(A237)),VLOOKUP(A237,Studies!A:BR,4,FALSE),"")</f>
        <v>iv with Perpetrator (Rifampicin @ 10 mg)</v>
      </c>
      <c r="E237" s="112" t="str">
        <f>IF(AND(A237&lt;&gt;"",ISNUMBER(A237)),VLOOKUP(A237,Studies!A:BR,5,FALSE),"")</f>
        <v>Alfentanil</v>
      </c>
      <c r="F237" s="65">
        <v>109</v>
      </c>
      <c r="G237" s="65" t="s">
        <v>318</v>
      </c>
      <c r="H237" s="65" t="s">
        <v>54</v>
      </c>
    </row>
    <row r="238" spans="1:29" x14ac:dyDescent="0.2">
      <c r="A238" s="105">
        <v>301</v>
      </c>
      <c r="B238" s="112" t="str">
        <f>IF(AND(A238&lt;&gt;"",ISNUMBER(A238)),VLOOKUP(A238,Studies!A:BR,2,FALSE),"")</f>
        <v>Kharasch 2011</v>
      </c>
      <c r="C238" s="112" t="str">
        <f>IF(AND(A238&lt;&gt;"",ISNUMBER(A238)),VLOOKUP(A238,Studies!A:BR,3,FALSE),"")</f>
        <v>https://www.ncbi.nlm.nih.gov/pubmed/21562488</v>
      </c>
      <c r="D238" s="112" t="str">
        <f>IF(AND(A238&lt;&gt;"",ISNUMBER(A238)),VLOOKUP(A238,Studies!A:BR,4,FALSE),"")</f>
        <v>iv with Perpetrator (Rifampicin @ 25 mg)</v>
      </c>
      <c r="E238" s="112" t="str">
        <f>IF(AND(A238&lt;&gt;"",ISNUMBER(A238)),VLOOKUP(A238,Studies!A:BR,5,FALSE),"")</f>
        <v>Alfentanil</v>
      </c>
      <c r="F238" s="65">
        <v>109</v>
      </c>
      <c r="G238" s="65" t="s">
        <v>318</v>
      </c>
      <c r="H238" s="65" t="s">
        <v>54</v>
      </c>
    </row>
    <row r="239" spans="1:29" x14ac:dyDescent="0.2">
      <c r="A239" s="105">
        <v>302</v>
      </c>
      <c r="B239" s="112" t="str">
        <f>IF(AND(A239&lt;&gt;"",ISNUMBER(A239)),VLOOKUP(A239,Studies!A:BR,2,FALSE),"")</f>
        <v>Kharasch 2011</v>
      </c>
      <c r="C239" s="112" t="str">
        <f>IF(AND(A239&lt;&gt;"",ISNUMBER(A239)),VLOOKUP(A239,Studies!A:BR,3,FALSE),"")</f>
        <v>https://www.ncbi.nlm.nih.gov/pubmed/21562488</v>
      </c>
      <c r="D239" s="112" t="str">
        <f>IF(AND(A239&lt;&gt;"",ISNUMBER(A239)),VLOOKUP(A239,Studies!A:BR,4,FALSE),"")</f>
        <v>iv with Perpetrator (Rifampicin @ 75 mg)</v>
      </c>
      <c r="E239" s="112" t="str">
        <f>IF(AND(A239&lt;&gt;"",ISNUMBER(A239)),VLOOKUP(A239,Studies!A:BR,5,FALSE),"")</f>
        <v>Alfentanil</v>
      </c>
      <c r="F239" s="65">
        <v>109</v>
      </c>
      <c r="G239" s="65" t="s">
        <v>318</v>
      </c>
      <c r="H239" s="65" t="s">
        <v>54</v>
      </c>
    </row>
    <row r="240" spans="1:29" x14ac:dyDescent="0.2">
      <c r="A240" s="105">
        <v>303</v>
      </c>
      <c r="B240" s="112" t="str">
        <f>IF(AND(A240&lt;&gt;"",ISNUMBER(A240)),VLOOKUP(A240,Studies!A:BR,2,FALSE),"")</f>
        <v>Kharasch 2011</v>
      </c>
      <c r="C240" s="112" t="str">
        <f>IF(AND(A240&lt;&gt;"",ISNUMBER(A240)),VLOOKUP(A240,Studies!A:BR,3,FALSE),"")</f>
        <v>https://www.ncbi.nlm.nih.gov/pubmed/21562488</v>
      </c>
      <c r="D240" s="112" t="str">
        <f>IF(AND(A240&lt;&gt;"",ISNUMBER(A240)),VLOOKUP(A240,Studies!A:BR,4,FALSE),"")</f>
        <v>po Control (Perpetrator Placebo)</v>
      </c>
      <c r="E240" s="112" t="str">
        <f>IF(AND(A240&lt;&gt;"",ISNUMBER(A240)),VLOOKUP(A240,Studies!A:BR,5,FALSE),"")</f>
        <v>Midazolam</v>
      </c>
      <c r="F240" s="65">
        <v>0</v>
      </c>
      <c r="G240" s="65" t="s">
        <v>318</v>
      </c>
      <c r="H240" s="65" t="s">
        <v>54</v>
      </c>
    </row>
    <row r="241" spans="1:22" x14ac:dyDescent="0.2">
      <c r="A241" s="105">
        <v>304</v>
      </c>
      <c r="B241" s="112" t="str">
        <f>IF(AND(A241&lt;&gt;"",ISNUMBER(A241)),VLOOKUP(A241,Studies!A:BR,2,FALSE),"")</f>
        <v>Kharasch 2011</v>
      </c>
      <c r="C241" s="112" t="str">
        <f>IF(AND(A241&lt;&gt;"",ISNUMBER(A241)),VLOOKUP(A241,Studies!A:BR,3,FALSE),"")</f>
        <v>https://www.ncbi.nlm.nih.gov/pubmed/21562488</v>
      </c>
      <c r="D241" s="112" t="str">
        <f>IF(AND(A241&lt;&gt;"",ISNUMBER(A241)),VLOOKUP(A241,Studies!A:BR,4,FALSE),"")</f>
        <v>po with Perpetrator (Rifampicin @ 5 mg)</v>
      </c>
      <c r="E241" s="112" t="str">
        <f>IF(AND(A241&lt;&gt;"",ISNUMBER(A241)),VLOOKUP(A241,Studies!A:BR,5,FALSE),"")</f>
        <v>Midazolam</v>
      </c>
      <c r="F241" s="65">
        <v>132</v>
      </c>
      <c r="G241" s="65" t="s">
        <v>318</v>
      </c>
      <c r="H241" s="65" t="s">
        <v>54</v>
      </c>
    </row>
    <row r="242" spans="1:22" x14ac:dyDescent="0.2">
      <c r="A242" s="105">
        <v>305</v>
      </c>
      <c r="B242" s="112" t="str">
        <f>IF(AND(A242&lt;&gt;"",ISNUMBER(A242)),VLOOKUP(A242,Studies!A:BR,2,FALSE),"")</f>
        <v>Kharasch 2011</v>
      </c>
      <c r="C242" s="112" t="str">
        <f>IF(AND(A242&lt;&gt;"",ISNUMBER(A242)),VLOOKUP(A242,Studies!A:BR,3,FALSE),"")</f>
        <v>https://www.ncbi.nlm.nih.gov/pubmed/21562488</v>
      </c>
      <c r="D242" s="112" t="str">
        <f>IF(AND(A242&lt;&gt;"",ISNUMBER(A242)),VLOOKUP(A242,Studies!A:BR,4,FALSE),"")</f>
        <v>po with Perpetrator (Rifampicin @ 10 mg)</v>
      </c>
      <c r="E242" s="112" t="str">
        <f>IF(AND(A242&lt;&gt;"",ISNUMBER(A242)),VLOOKUP(A242,Studies!A:BR,5,FALSE),"")</f>
        <v>Midazolam</v>
      </c>
      <c r="F242" s="65">
        <v>132</v>
      </c>
      <c r="G242" s="65" t="s">
        <v>318</v>
      </c>
      <c r="H242" s="65" t="s">
        <v>54</v>
      </c>
    </row>
    <row r="243" spans="1:22" x14ac:dyDescent="0.2">
      <c r="A243" s="105">
        <v>306</v>
      </c>
      <c r="B243" s="112" t="str">
        <f>IF(AND(A243&lt;&gt;"",ISNUMBER(A243)),VLOOKUP(A243,Studies!A:BR,2,FALSE),"")</f>
        <v>Kharasch 2011</v>
      </c>
      <c r="C243" s="112" t="str">
        <f>IF(AND(A243&lt;&gt;"",ISNUMBER(A243)),VLOOKUP(A243,Studies!A:BR,3,FALSE),"")</f>
        <v>https://www.ncbi.nlm.nih.gov/pubmed/21562488</v>
      </c>
      <c r="D243" s="112" t="str">
        <f>IF(AND(A243&lt;&gt;"",ISNUMBER(A243)),VLOOKUP(A243,Studies!A:BR,4,FALSE),"")</f>
        <v>po with Perpetrator (Rifampicin @ 25 mg)</v>
      </c>
      <c r="E243" s="112" t="str">
        <f>IF(AND(A243&lt;&gt;"",ISNUMBER(A243)),VLOOKUP(A243,Studies!A:BR,5,FALSE),"")</f>
        <v>Midazolam</v>
      </c>
      <c r="F243" s="65">
        <v>132</v>
      </c>
      <c r="G243" s="65" t="s">
        <v>318</v>
      </c>
      <c r="H243" s="65" t="s">
        <v>54</v>
      </c>
    </row>
    <row r="244" spans="1:22" x14ac:dyDescent="0.2">
      <c r="A244" s="105">
        <v>307</v>
      </c>
      <c r="B244" s="112" t="str">
        <f>IF(AND(A244&lt;&gt;"",ISNUMBER(A244)),VLOOKUP(A244,Studies!A:BR,2,FALSE),"")</f>
        <v>Kharasch 2011</v>
      </c>
      <c r="C244" s="112" t="str">
        <f>IF(AND(A244&lt;&gt;"",ISNUMBER(A244)),VLOOKUP(A244,Studies!A:BR,3,FALSE),"")</f>
        <v>https://www.ncbi.nlm.nih.gov/pubmed/21562488</v>
      </c>
      <c r="D244" s="112" t="str">
        <f>IF(AND(A244&lt;&gt;"",ISNUMBER(A244)),VLOOKUP(A244,Studies!A:BR,4,FALSE),"")</f>
        <v>po with Perpetrator (Rifampicin @ 75 mg)</v>
      </c>
      <c r="E244" s="112" t="str">
        <f>IF(AND(A244&lt;&gt;"",ISNUMBER(A244)),VLOOKUP(A244,Studies!A:BR,5,FALSE),"")</f>
        <v>Midazolam</v>
      </c>
      <c r="F244" s="65">
        <v>132</v>
      </c>
      <c r="G244" s="65" t="s">
        <v>318</v>
      </c>
      <c r="H244" s="65" t="s">
        <v>54</v>
      </c>
    </row>
    <row r="245" spans="1:22" x14ac:dyDescent="0.2">
      <c r="A245" s="105">
        <v>308</v>
      </c>
      <c r="B245" s="112" t="str">
        <f>IF(AND(A245&lt;&gt;"",ISNUMBER(A245)),VLOOKUP(A245,Studies!A:BR,2,FALSE),"")</f>
        <v>Kharasch 2011</v>
      </c>
      <c r="C245" s="112" t="str">
        <f>IF(AND(A245&lt;&gt;"",ISNUMBER(A245)),VLOOKUP(A245,Studies!A:BR,3,FALSE),"")</f>
        <v>https://www.ncbi.nlm.nih.gov/pubmed/21562488</v>
      </c>
      <c r="D245" s="112" t="str">
        <f>IF(AND(A245&lt;&gt;"",ISNUMBER(A245)),VLOOKUP(A245,Studies!A:BR,4,FALSE),"")</f>
        <v>po Control (Perpetrator Placebo)</v>
      </c>
      <c r="E245" s="112" t="str">
        <f>IF(AND(A245&lt;&gt;"",ISNUMBER(A245)),VLOOKUP(A245,Studies!A:BR,5,FALSE),"")</f>
        <v>Alfentanil</v>
      </c>
      <c r="F245" s="65">
        <v>0</v>
      </c>
      <c r="G245" s="65" t="s">
        <v>318</v>
      </c>
      <c r="H245" s="65" t="s">
        <v>54</v>
      </c>
    </row>
    <row r="246" spans="1:22" x14ac:dyDescent="0.2">
      <c r="A246" s="105">
        <v>309</v>
      </c>
      <c r="B246" s="112" t="str">
        <f>IF(AND(A246&lt;&gt;"",ISNUMBER(A246)),VLOOKUP(A246,Studies!A:BR,2,FALSE),"")</f>
        <v>Kharasch 2011</v>
      </c>
      <c r="C246" s="112" t="str">
        <f>IF(AND(A246&lt;&gt;"",ISNUMBER(A246)),VLOOKUP(A246,Studies!A:BR,3,FALSE),"")</f>
        <v>https://www.ncbi.nlm.nih.gov/pubmed/21562488</v>
      </c>
      <c r="D246" s="112" t="str">
        <f>IF(AND(A246&lt;&gt;"",ISNUMBER(A246)),VLOOKUP(A246,Studies!A:BR,4,FALSE),"")</f>
        <v>po with Perpetrator (Rifampicin @ 5 mg)</v>
      </c>
      <c r="E246" s="112" t="str">
        <f>IF(AND(A246&lt;&gt;"",ISNUMBER(A246)),VLOOKUP(A246,Studies!A:BR,5,FALSE),"")</f>
        <v>Alfentanil</v>
      </c>
      <c r="F246" s="65">
        <v>133</v>
      </c>
      <c r="G246" s="65" t="s">
        <v>318</v>
      </c>
      <c r="H246" s="65" t="s">
        <v>54</v>
      </c>
    </row>
    <row r="247" spans="1:22" x14ac:dyDescent="0.2">
      <c r="A247" s="105">
        <v>310</v>
      </c>
      <c r="B247" s="112" t="str">
        <f>IF(AND(A247&lt;&gt;"",ISNUMBER(A247)),VLOOKUP(A247,Studies!A:BR,2,FALSE),"")</f>
        <v>Kharasch 2011</v>
      </c>
      <c r="C247" s="112" t="str">
        <f>IF(AND(A247&lt;&gt;"",ISNUMBER(A247)),VLOOKUP(A247,Studies!A:BR,3,FALSE),"")</f>
        <v>https://www.ncbi.nlm.nih.gov/pubmed/21562488</v>
      </c>
      <c r="D247" s="112" t="str">
        <f>IF(AND(A247&lt;&gt;"",ISNUMBER(A247)),VLOOKUP(A247,Studies!A:BR,4,FALSE),"")</f>
        <v>po with Perpetrator (Rifampicin @ 10 mg)</v>
      </c>
      <c r="E247" s="112" t="str">
        <f>IF(AND(A247&lt;&gt;"",ISNUMBER(A247)),VLOOKUP(A247,Studies!A:BR,5,FALSE),"")</f>
        <v>Alfentanil</v>
      </c>
      <c r="F247" s="65">
        <v>133</v>
      </c>
      <c r="G247" s="65" t="s">
        <v>318</v>
      </c>
      <c r="H247" s="65" t="s">
        <v>54</v>
      </c>
    </row>
    <row r="248" spans="1:22" x14ac:dyDescent="0.2">
      <c r="A248" s="105">
        <v>311</v>
      </c>
      <c r="B248" s="112" t="str">
        <f>IF(AND(A248&lt;&gt;"",ISNUMBER(A248)),VLOOKUP(A248,Studies!A:BR,2,FALSE),"")</f>
        <v>Kharasch 2011</v>
      </c>
      <c r="C248" s="112" t="str">
        <f>IF(AND(A248&lt;&gt;"",ISNUMBER(A248)),VLOOKUP(A248,Studies!A:BR,3,FALSE),"")</f>
        <v>https://www.ncbi.nlm.nih.gov/pubmed/21562488</v>
      </c>
      <c r="D248" s="112" t="str">
        <f>IF(AND(A248&lt;&gt;"",ISNUMBER(A248)),VLOOKUP(A248,Studies!A:BR,4,FALSE),"")</f>
        <v>po with Perpetrator (Rifampicin @ 25 mg)</v>
      </c>
      <c r="E248" s="112" t="str">
        <f>IF(AND(A248&lt;&gt;"",ISNUMBER(A248)),VLOOKUP(A248,Studies!A:BR,5,FALSE),"")</f>
        <v>Alfentanil</v>
      </c>
      <c r="F248" s="65">
        <v>133</v>
      </c>
      <c r="G248" s="65" t="s">
        <v>318</v>
      </c>
      <c r="H248" s="65" t="s">
        <v>54</v>
      </c>
    </row>
    <row r="249" spans="1:22" x14ac:dyDescent="0.2">
      <c r="A249" s="105">
        <v>312</v>
      </c>
      <c r="B249" s="112" t="str">
        <f>IF(AND(A249&lt;&gt;"",ISNUMBER(A249)),VLOOKUP(A249,Studies!A:BR,2,FALSE),"")</f>
        <v>Kharasch 2011</v>
      </c>
      <c r="C249" s="112" t="str">
        <f>IF(AND(A249&lt;&gt;"",ISNUMBER(A249)),VLOOKUP(A249,Studies!A:BR,3,FALSE),"")</f>
        <v>https://www.ncbi.nlm.nih.gov/pubmed/21562488</v>
      </c>
      <c r="D249" s="112" t="str">
        <f>IF(AND(A249&lt;&gt;"",ISNUMBER(A249)),VLOOKUP(A249,Studies!A:BR,4,FALSE),"")</f>
        <v>po with Perpetrator (Rifampicin @ 75 mg)</v>
      </c>
      <c r="E249" s="112" t="str">
        <f>IF(AND(A249&lt;&gt;"",ISNUMBER(A249)),VLOOKUP(A249,Studies!A:BR,5,FALSE),"")</f>
        <v>Alfentanil</v>
      </c>
      <c r="F249" s="65">
        <v>133</v>
      </c>
      <c r="G249" s="65" t="s">
        <v>318</v>
      </c>
      <c r="H249" s="65" t="s">
        <v>54</v>
      </c>
    </row>
    <row r="250" spans="1:22" x14ac:dyDescent="0.2">
      <c r="A250" s="105">
        <v>548</v>
      </c>
      <c r="B250" s="112" t="str">
        <f>IF(AND(A250&lt;&gt;"",ISNUMBER(A250)),VLOOKUP(A250,Studies!A:BR,2,FALSE),"")</f>
        <v>Mahadik 2012</v>
      </c>
      <c r="C250" s="112" t="str">
        <f>IF(AND(A250&lt;&gt;"",ISNUMBER(A250)),VLOOKUP(A250,Studies!A:BR,3,FALSE),"")</f>
        <v>https://www.ncbi.nlm.nih.gov/pubmed/22275128</v>
      </c>
      <c r="D250" s="112" t="str">
        <f>IF(AND(A250&lt;&gt;"",ISNUMBER(A250)),VLOOKUP(A250,Studies!A:BR,4,FALSE),"")</f>
        <v>Reference</v>
      </c>
      <c r="E250" s="112" t="str">
        <f>IF(AND(A250&lt;&gt;"",ISNUMBER(A250)),VLOOKUP(A250,Studies!A:BR,5,FALSE),"")</f>
        <v>Mefenamic acid</v>
      </c>
      <c r="F250" s="65">
        <v>0</v>
      </c>
      <c r="G250" s="65" t="s">
        <v>318</v>
      </c>
      <c r="H250" s="65" t="s">
        <v>54</v>
      </c>
      <c r="I250" s="53">
        <v>12458.727999999999</v>
      </c>
      <c r="J250" s="53" t="s">
        <v>319</v>
      </c>
      <c r="K250" s="53" t="s">
        <v>50</v>
      </c>
      <c r="L250" s="54">
        <v>3004.0210000000002</v>
      </c>
      <c r="M250" s="54" t="s">
        <v>319</v>
      </c>
      <c r="N250" s="54" t="s">
        <v>60</v>
      </c>
      <c r="O250" s="53" t="s">
        <v>320</v>
      </c>
      <c r="P250" s="55">
        <v>2168.6</v>
      </c>
      <c r="Q250" s="55" t="s">
        <v>321</v>
      </c>
      <c r="R250" s="55" t="s">
        <v>50</v>
      </c>
      <c r="S250" s="56">
        <v>208.4</v>
      </c>
      <c r="T250" s="56" t="s">
        <v>321</v>
      </c>
      <c r="U250" s="56" t="s">
        <v>60</v>
      </c>
      <c r="V250" s="69" t="s">
        <v>322</v>
      </c>
    </row>
  </sheetData>
  <autoFilter ref="B1:AB165"/>
  <sortState ref="A2:AD19">
    <sortCondition ref="A2:A19"/>
  </sortState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Lists!$A$3:$A$8</xm:f>
          </x14:formula1>
          <xm:sqref>O1:O1048576</xm:sqref>
        </x14:dataValidation>
        <x14:dataValidation type="list" allowBlank="1" showInputMessage="1" showErrorMessage="1">
          <x14:formula1>
            <xm:f>Lists!$B$3:$B$5</xm:f>
          </x14:formula1>
          <xm:sqref>V1:V1048576</xm:sqref>
        </x14:dataValidation>
        <x14:dataValidation type="list" allowBlank="1" showInputMessage="1" showErrorMessage="1">
          <x14:formula1>
            <xm:f>Lists!$C$3:$C$7</xm:f>
          </x14:formula1>
          <xm:sqref>AC1:AC1048576</xm:sqref>
        </x14:dataValidation>
        <x14:dataValidation type="list" allowBlank="1" showInputMessage="1" showErrorMessage="1">
          <x14:formula1>
            <xm:f>Lists!$J$3:$J$99</xm:f>
          </x14:formula1>
          <xm:sqref>J1:J1048576</xm:sqref>
        </x14:dataValidation>
        <x14:dataValidation type="list" allowBlank="1" showInputMessage="1" showErrorMessage="1">
          <x14:formula1>
            <xm:f>Lists!$K$3:$K$100</xm:f>
          </x14:formula1>
          <xm:sqref>M1:M1048576</xm:sqref>
        </x14:dataValidation>
        <x14:dataValidation type="list" allowBlank="1" showInputMessage="1" showErrorMessage="1">
          <x14:formula1>
            <xm:f>Lists!$H$3:$H$28</xm:f>
          </x14:formula1>
          <xm:sqref>T1:T1048576</xm:sqref>
        </x14:dataValidation>
        <x14:dataValidation type="list" allowBlank="1" showInputMessage="1" showErrorMessage="1">
          <x14:formula1>
            <xm:f>Lists!$L$3:$L$11</xm:f>
          </x14:formula1>
          <xm:sqref>X1:X1048576</xm:sqref>
        </x14:dataValidation>
        <x14:dataValidation type="list" allowBlank="1" showInputMessage="1" showErrorMessage="1">
          <x14:formula1>
            <xm:f>Lists!$M$3:$M$12</xm:f>
          </x14:formula1>
          <xm:sqref>AA1:AA1048576</xm:sqref>
        </x14:dataValidation>
        <x14:dataValidation type="list" allowBlank="1" showInputMessage="1" showErrorMessage="1">
          <x14:formula1>
            <xm:f>Lists!$N$3:$N$6</xm:f>
          </x14:formula1>
          <xm:sqref>H1:H1048576</xm:sqref>
        </x14:dataValidation>
        <x14:dataValidation type="list" allowBlank="1" showInputMessage="1" showErrorMessage="1">
          <x14:formula1>
            <xm:f>Lists!$G$3:$G$27</xm:f>
          </x14:formula1>
          <xm:sqref>Q1:Q1048576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21"/>
  <sheetViews>
    <sheetView zoomScaleNormal="100" workbookViewId="0">
      <pane ySplit="1" topLeftCell="A2097" activePane="bottomLeft" state="frozen"/>
      <selection pane="bottomLeft" activeCell="G2122" sqref="G2122:K2133"/>
    </sheetView>
  </sheetViews>
  <sheetFormatPr baseColWidth="10" defaultRowHeight="12.75" x14ac:dyDescent="0.2"/>
  <cols>
    <col min="1" max="1" width="4.5" style="36" bestFit="1" customWidth="1"/>
    <col min="2" max="2" width="12.625" style="112" customWidth="1"/>
    <col min="3" max="3" width="36.25" style="112" customWidth="1"/>
    <col min="4" max="4" width="34" style="112" customWidth="1"/>
    <col min="5" max="5" width="17.25" style="112" customWidth="1"/>
    <col min="6" max="6" width="11" style="114"/>
    <col min="7" max="7" width="11.125" style="57" bestFit="1" customWidth="1"/>
    <col min="8" max="8" width="11" style="57"/>
    <col min="9" max="9" width="11.125" style="47" bestFit="1" customWidth="1"/>
    <col min="10" max="11" width="11" style="47"/>
    <col min="12" max="12" width="11.125" style="59" bestFit="1" customWidth="1"/>
    <col min="13" max="14" width="11" style="59"/>
    <col min="15" max="15" width="11.125" style="66" bestFit="1" customWidth="1"/>
    <col min="16" max="16" width="127.625" style="48" bestFit="1" customWidth="1"/>
    <col min="17" max="16384" width="11" style="36"/>
  </cols>
  <sheetData>
    <row r="1" spans="1:16" x14ac:dyDescent="0.2">
      <c r="A1" s="35" t="s">
        <v>11</v>
      </c>
      <c r="B1" s="110" t="s">
        <v>12</v>
      </c>
      <c r="C1" s="110" t="s">
        <v>17</v>
      </c>
      <c r="D1" s="110" t="s">
        <v>13</v>
      </c>
      <c r="E1" s="110" t="s">
        <v>292</v>
      </c>
      <c r="F1" s="113" t="s">
        <v>15</v>
      </c>
      <c r="G1" s="102" t="s">
        <v>350</v>
      </c>
      <c r="H1" s="102" t="s">
        <v>480</v>
      </c>
      <c r="I1" s="41" t="s">
        <v>36</v>
      </c>
      <c r="J1" s="41" t="s">
        <v>37</v>
      </c>
      <c r="K1" s="41" t="s">
        <v>38</v>
      </c>
      <c r="L1" s="58" t="s">
        <v>39</v>
      </c>
      <c r="M1" s="58" t="s">
        <v>40</v>
      </c>
      <c r="N1" s="58" t="s">
        <v>41</v>
      </c>
      <c r="O1" s="103" t="s">
        <v>351</v>
      </c>
      <c r="P1" s="42" t="s">
        <v>317</v>
      </c>
    </row>
    <row r="2" spans="1:16" x14ac:dyDescent="0.2">
      <c r="A2" s="36">
        <v>61</v>
      </c>
      <c r="B2" s="112" t="str">
        <f>IF(AND(A2&lt;&gt;"",ISNUMBER(A2)),VLOOKUP(A2,Studies!A:BR,2,FALSE),"")</f>
        <v>Barbhaiya 1993</v>
      </c>
      <c r="C2" s="112" t="str">
        <f>IF(AND(A2&lt;&gt;"",ISNUMBER(A2)),VLOOKUP(A2,Studies!A:BR,3,FALSE),"")</f>
        <v>https://www.ncbi.nlm.nih.gov/pubmed/7911763</v>
      </c>
      <c r="D2" s="112" t="str">
        <f>IF(AND(A2&lt;&gt;"",ISNUMBER(A2)),VLOOKUP(A2,Studies!A:BR,4,FALSE),"")</f>
        <v>Day 1 Normal</v>
      </c>
      <c r="E2" s="112" t="str">
        <f>IF(AND(A2&lt;&gt;"",ISNUMBER(A2)),VLOOKUP(A2,Studies!A:BR,5,FALSE),"")</f>
        <v>Buspirone</v>
      </c>
      <c r="F2" s="114" t="str">
        <f>IF(AND(A2&lt;&gt;"",ISNUMBER(A2)),VLOOKUP(A2,Studies!A:BR,6,FALSE),"")</f>
        <v>Plasma</v>
      </c>
      <c r="G2" s="57">
        <v>0.5</v>
      </c>
      <c r="H2" s="57" t="s">
        <v>54</v>
      </c>
      <c r="I2" s="47">
        <v>0.52704379999999995</v>
      </c>
      <c r="J2" s="47" t="s">
        <v>321</v>
      </c>
      <c r="K2" s="47" t="s">
        <v>50</v>
      </c>
    </row>
    <row r="3" spans="1:16" x14ac:dyDescent="0.2">
      <c r="A3" s="36">
        <v>61</v>
      </c>
      <c r="B3" s="112" t="str">
        <f>IF(AND(A3&lt;&gt;"",ISNUMBER(A3)),VLOOKUP(A3,Studies!A:BR,2,FALSE),"")</f>
        <v>Barbhaiya 1993</v>
      </c>
      <c r="C3" s="112" t="str">
        <f>IF(AND(A3&lt;&gt;"",ISNUMBER(A3)),VLOOKUP(A3,Studies!A:BR,3,FALSE),"")</f>
        <v>https://www.ncbi.nlm.nih.gov/pubmed/7911763</v>
      </c>
      <c r="D3" s="112" t="str">
        <f>IF(AND(A3&lt;&gt;"",ISNUMBER(A3)),VLOOKUP(A3,Studies!A:BR,4,FALSE),"")</f>
        <v>Day 1 Normal</v>
      </c>
      <c r="E3" s="112" t="str">
        <f>IF(AND(A3&lt;&gt;"",ISNUMBER(A3)),VLOOKUP(A3,Studies!A:BR,5,FALSE),"")</f>
        <v>Buspirone</v>
      </c>
      <c r="F3" s="114" t="str">
        <f>IF(AND(A3&lt;&gt;"",ISNUMBER(A3)),VLOOKUP(A3,Studies!A:BR,6,FALSE),"")</f>
        <v>Plasma</v>
      </c>
      <c r="G3" s="57">
        <v>1</v>
      </c>
      <c r="H3" s="57" t="s">
        <v>54</v>
      </c>
      <c r="I3" s="47">
        <v>0.68053609999999998</v>
      </c>
      <c r="J3" s="47" t="s">
        <v>321</v>
      </c>
      <c r="K3" s="47" t="s">
        <v>50</v>
      </c>
    </row>
    <row r="4" spans="1:16" x14ac:dyDescent="0.2">
      <c r="A4" s="36">
        <v>61</v>
      </c>
      <c r="B4" s="112" t="str">
        <f>IF(AND(A4&lt;&gt;"",ISNUMBER(A4)),VLOOKUP(A4,Studies!A:BR,2,FALSE),"")</f>
        <v>Barbhaiya 1993</v>
      </c>
      <c r="C4" s="112" t="str">
        <f>IF(AND(A4&lt;&gt;"",ISNUMBER(A4)),VLOOKUP(A4,Studies!A:BR,3,FALSE),"")</f>
        <v>https://www.ncbi.nlm.nih.gov/pubmed/7911763</v>
      </c>
      <c r="D4" s="112" t="str">
        <f>IF(AND(A4&lt;&gt;"",ISNUMBER(A4)),VLOOKUP(A4,Studies!A:BR,4,FALSE),"")</f>
        <v>Day 1 Normal</v>
      </c>
      <c r="E4" s="112" t="str">
        <f>IF(AND(A4&lt;&gt;"",ISNUMBER(A4)),VLOOKUP(A4,Studies!A:BR,5,FALSE),"")</f>
        <v>Buspirone</v>
      </c>
      <c r="F4" s="114" t="str">
        <f>IF(AND(A4&lt;&gt;"",ISNUMBER(A4)),VLOOKUP(A4,Studies!A:BR,6,FALSE),"")</f>
        <v>Plasma</v>
      </c>
      <c r="G4" s="57">
        <v>1.5</v>
      </c>
      <c r="H4" s="57" t="s">
        <v>54</v>
      </c>
      <c r="I4" s="47">
        <v>0.87174850000000004</v>
      </c>
      <c r="J4" s="47" t="s">
        <v>321</v>
      </c>
      <c r="K4" s="47" t="s">
        <v>50</v>
      </c>
    </row>
    <row r="5" spans="1:16" x14ac:dyDescent="0.2">
      <c r="A5" s="36">
        <v>61</v>
      </c>
      <c r="B5" s="112" t="str">
        <f>IF(AND(A5&lt;&gt;"",ISNUMBER(A5)),VLOOKUP(A5,Studies!A:BR,2,FALSE),"")</f>
        <v>Barbhaiya 1993</v>
      </c>
      <c r="C5" s="112" t="str">
        <f>IF(AND(A5&lt;&gt;"",ISNUMBER(A5)),VLOOKUP(A5,Studies!A:BR,3,FALSE),"")</f>
        <v>https://www.ncbi.nlm.nih.gov/pubmed/7911763</v>
      </c>
      <c r="D5" s="112" t="str">
        <f>IF(AND(A5&lt;&gt;"",ISNUMBER(A5)),VLOOKUP(A5,Studies!A:BR,4,FALSE),"")</f>
        <v>Day 1 Normal</v>
      </c>
      <c r="E5" s="112" t="str">
        <f>IF(AND(A5&lt;&gt;"",ISNUMBER(A5)),VLOOKUP(A5,Studies!A:BR,5,FALSE),"")</f>
        <v>Buspirone</v>
      </c>
      <c r="F5" s="114" t="str">
        <f>IF(AND(A5&lt;&gt;"",ISNUMBER(A5)),VLOOKUP(A5,Studies!A:BR,6,FALSE),"")</f>
        <v>Plasma</v>
      </c>
      <c r="G5" s="57">
        <v>2</v>
      </c>
      <c r="H5" s="57" t="s">
        <v>54</v>
      </c>
      <c r="I5" s="47">
        <v>0.66426390000000002</v>
      </c>
      <c r="J5" s="47" t="s">
        <v>321</v>
      </c>
      <c r="K5" s="47" t="s">
        <v>50</v>
      </c>
    </row>
    <row r="6" spans="1:16" x14ac:dyDescent="0.2">
      <c r="A6" s="36">
        <v>61</v>
      </c>
      <c r="B6" s="112" t="str">
        <f>IF(AND(A6&lt;&gt;"",ISNUMBER(A6)),VLOOKUP(A6,Studies!A:BR,2,FALSE),"")</f>
        <v>Barbhaiya 1993</v>
      </c>
      <c r="C6" s="112" t="str">
        <f>IF(AND(A6&lt;&gt;"",ISNUMBER(A6)),VLOOKUP(A6,Studies!A:BR,3,FALSE),"")</f>
        <v>https://www.ncbi.nlm.nih.gov/pubmed/7911763</v>
      </c>
      <c r="D6" s="112" t="str">
        <f>IF(AND(A6&lt;&gt;"",ISNUMBER(A6)),VLOOKUP(A6,Studies!A:BR,4,FALSE),"")</f>
        <v>Day 1 Normal</v>
      </c>
      <c r="E6" s="112" t="str">
        <f>IF(AND(A6&lt;&gt;"",ISNUMBER(A6)),VLOOKUP(A6,Studies!A:BR,5,FALSE),"")</f>
        <v>Buspirone</v>
      </c>
      <c r="F6" s="114" t="str">
        <f>IF(AND(A6&lt;&gt;"",ISNUMBER(A6)),VLOOKUP(A6,Studies!A:BR,6,FALSE),"")</f>
        <v>Plasma</v>
      </c>
      <c r="G6" s="57">
        <v>3</v>
      </c>
      <c r="H6" s="57" t="s">
        <v>54</v>
      </c>
      <c r="I6" s="47">
        <v>0.43135459999999998</v>
      </c>
      <c r="J6" s="47" t="s">
        <v>321</v>
      </c>
      <c r="K6" s="47" t="s">
        <v>50</v>
      </c>
    </row>
    <row r="7" spans="1:16" x14ac:dyDescent="0.2">
      <c r="A7" s="36">
        <v>61</v>
      </c>
      <c r="B7" s="112" t="str">
        <f>IF(AND(A7&lt;&gt;"",ISNUMBER(A7)),VLOOKUP(A7,Studies!A:BR,2,FALSE),"")</f>
        <v>Barbhaiya 1993</v>
      </c>
      <c r="C7" s="112" t="str">
        <f>IF(AND(A7&lt;&gt;"",ISNUMBER(A7)),VLOOKUP(A7,Studies!A:BR,3,FALSE),"")</f>
        <v>https://www.ncbi.nlm.nih.gov/pubmed/7911763</v>
      </c>
      <c r="D7" s="112" t="str">
        <f>IF(AND(A7&lt;&gt;"",ISNUMBER(A7)),VLOOKUP(A7,Studies!A:BR,4,FALSE),"")</f>
        <v>Day 1 Normal</v>
      </c>
      <c r="E7" s="112" t="str">
        <f>IF(AND(A7&lt;&gt;"",ISNUMBER(A7)),VLOOKUP(A7,Studies!A:BR,5,FALSE),"")</f>
        <v>Buspirone</v>
      </c>
      <c r="F7" s="114" t="str">
        <f>IF(AND(A7&lt;&gt;"",ISNUMBER(A7)),VLOOKUP(A7,Studies!A:BR,6,FALSE),"")</f>
        <v>Plasma</v>
      </c>
      <c r="G7" s="57">
        <v>4</v>
      </c>
      <c r="H7" s="57" t="s">
        <v>54</v>
      </c>
      <c r="I7" s="47">
        <v>0.28010980000000002</v>
      </c>
      <c r="J7" s="47" t="s">
        <v>321</v>
      </c>
      <c r="K7" s="47" t="s">
        <v>50</v>
      </c>
    </row>
    <row r="8" spans="1:16" x14ac:dyDescent="0.2">
      <c r="A8" s="36">
        <v>67</v>
      </c>
      <c r="B8" s="112" t="str">
        <f>IF(AND(A8&lt;&gt;"",ISNUMBER(A8)),VLOOKUP(A8,Studies!A:BR,2,FALSE),"")</f>
        <v>Barbhaiya 1993</v>
      </c>
      <c r="C8" s="112" t="str">
        <f>IF(AND(A8&lt;&gt;"",ISNUMBER(A8)),VLOOKUP(A8,Studies!A:BR,3,FALSE),"")</f>
        <v>https://www.ncbi.nlm.nih.gov/pubmed/7911763</v>
      </c>
      <c r="D8" s="112" t="str">
        <f>IF(AND(A8&lt;&gt;"",ISNUMBER(A8)),VLOOKUP(A8,Studies!A:BR,4,FALSE),"")</f>
        <v>Day 5 Normal</v>
      </c>
      <c r="E8" s="112" t="str">
        <f>IF(AND(A8&lt;&gt;"",ISNUMBER(A8)),VLOOKUP(A8,Studies!A:BR,5,FALSE),"")</f>
        <v>Buspirone</v>
      </c>
      <c r="F8" s="114" t="str">
        <f>IF(AND(A8&lt;&gt;"",ISNUMBER(A8)),VLOOKUP(A8,Studies!A:BR,6,FALSE),"")</f>
        <v>Plasma</v>
      </c>
      <c r="G8" s="57">
        <v>96</v>
      </c>
      <c r="H8" s="57" t="s">
        <v>54</v>
      </c>
    </row>
    <row r="9" spans="1:16" x14ac:dyDescent="0.2">
      <c r="A9" s="36">
        <v>67</v>
      </c>
      <c r="B9" s="112" t="str">
        <f>IF(AND(A9&lt;&gt;"",ISNUMBER(A9)),VLOOKUP(A9,Studies!A:BR,2,FALSE),"")</f>
        <v>Barbhaiya 1993</v>
      </c>
      <c r="C9" s="112" t="str">
        <f>IF(AND(A9&lt;&gt;"",ISNUMBER(A9)),VLOOKUP(A9,Studies!A:BR,3,FALSE),"")</f>
        <v>https://www.ncbi.nlm.nih.gov/pubmed/7911763</v>
      </c>
      <c r="D9" s="112" t="str">
        <f>IF(AND(A9&lt;&gt;"",ISNUMBER(A9)),VLOOKUP(A9,Studies!A:BR,4,FALSE),"")</f>
        <v>Day 5 Normal</v>
      </c>
      <c r="E9" s="112" t="str">
        <f>IF(AND(A9&lt;&gt;"",ISNUMBER(A9)),VLOOKUP(A9,Studies!A:BR,5,FALSE),"")</f>
        <v>Buspirone</v>
      </c>
      <c r="F9" s="114" t="str">
        <f>IF(AND(A9&lt;&gt;"",ISNUMBER(A9)),VLOOKUP(A9,Studies!A:BR,6,FALSE),"")</f>
        <v>Plasma</v>
      </c>
      <c r="G9" s="57">
        <v>96.5</v>
      </c>
      <c r="H9" s="57" t="s">
        <v>54</v>
      </c>
      <c r="I9" s="47">
        <v>0.84426000000000001</v>
      </c>
      <c r="J9" s="47" t="s">
        <v>321</v>
      </c>
      <c r="K9" s="47" t="s">
        <v>50</v>
      </c>
    </row>
    <row r="10" spans="1:16" x14ac:dyDescent="0.2">
      <c r="A10" s="36">
        <v>67</v>
      </c>
      <c r="B10" s="112" t="str">
        <f>IF(AND(A10&lt;&gt;"",ISNUMBER(A10)),VLOOKUP(A10,Studies!A:BR,2,FALSE),"")</f>
        <v>Barbhaiya 1993</v>
      </c>
      <c r="C10" s="112" t="str">
        <f>IF(AND(A10&lt;&gt;"",ISNUMBER(A10)),VLOOKUP(A10,Studies!A:BR,3,FALSE),"")</f>
        <v>https://www.ncbi.nlm.nih.gov/pubmed/7911763</v>
      </c>
      <c r="D10" s="112" t="str">
        <f>IF(AND(A10&lt;&gt;"",ISNUMBER(A10)),VLOOKUP(A10,Studies!A:BR,4,FALSE),"")</f>
        <v>Day 5 Normal</v>
      </c>
      <c r="E10" s="112" t="str">
        <f>IF(AND(A10&lt;&gt;"",ISNUMBER(A10)),VLOOKUP(A10,Studies!A:BR,5,FALSE),"")</f>
        <v>Buspirone</v>
      </c>
      <c r="F10" s="114" t="str">
        <f>IF(AND(A10&lt;&gt;"",ISNUMBER(A10)),VLOOKUP(A10,Studies!A:BR,6,FALSE),"")</f>
        <v>Plasma</v>
      </c>
      <c r="G10" s="57">
        <v>97</v>
      </c>
      <c r="H10" s="57" t="s">
        <v>54</v>
      </c>
      <c r="I10" s="47">
        <v>0.7632717</v>
      </c>
      <c r="J10" s="47" t="s">
        <v>321</v>
      </c>
      <c r="K10" s="47" t="s">
        <v>50</v>
      </c>
    </row>
    <row r="11" spans="1:16" x14ac:dyDescent="0.2">
      <c r="A11" s="36">
        <v>67</v>
      </c>
      <c r="B11" s="112" t="str">
        <f>IF(AND(A11&lt;&gt;"",ISNUMBER(A11)),VLOOKUP(A11,Studies!A:BR,2,FALSE),"")</f>
        <v>Barbhaiya 1993</v>
      </c>
      <c r="C11" s="112" t="str">
        <f>IF(AND(A11&lt;&gt;"",ISNUMBER(A11)),VLOOKUP(A11,Studies!A:BR,3,FALSE),"")</f>
        <v>https://www.ncbi.nlm.nih.gov/pubmed/7911763</v>
      </c>
      <c r="D11" s="112" t="str">
        <f>IF(AND(A11&lt;&gt;"",ISNUMBER(A11)),VLOOKUP(A11,Studies!A:BR,4,FALSE),"")</f>
        <v>Day 5 Normal</v>
      </c>
      <c r="E11" s="112" t="str">
        <f>IF(AND(A11&lt;&gt;"",ISNUMBER(A11)),VLOOKUP(A11,Studies!A:BR,5,FALSE),"")</f>
        <v>Buspirone</v>
      </c>
      <c r="F11" s="114" t="str">
        <f>IF(AND(A11&lt;&gt;"",ISNUMBER(A11)),VLOOKUP(A11,Studies!A:BR,6,FALSE),"")</f>
        <v>Plasma</v>
      </c>
      <c r="G11" s="57">
        <v>97.5</v>
      </c>
      <c r="H11" s="57" t="s">
        <v>54</v>
      </c>
      <c r="I11" s="47">
        <v>0.5553285</v>
      </c>
      <c r="J11" s="47" t="s">
        <v>321</v>
      </c>
      <c r="K11" s="47" t="s">
        <v>50</v>
      </c>
    </row>
    <row r="12" spans="1:16" x14ac:dyDescent="0.2">
      <c r="A12" s="36">
        <v>67</v>
      </c>
      <c r="B12" s="112" t="str">
        <f>IF(AND(A12&lt;&gt;"",ISNUMBER(A12)),VLOOKUP(A12,Studies!A:BR,2,FALSE),"")</f>
        <v>Barbhaiya 1993</v>
      </c>
      <c r="C12" s="112" t="str">
        <f>IF(AND(A12&lt;&gt;"",ISNUMBER(A12)),VLOOKUP(A12,Studies!A:BR,3,FALSE),"")</f>
        <v>https://www.ncbi.nlm.nih.gov/pubmed/7911763</v>
      </c>
      <c r="D12" s="112" t="str">
        <f>IF(AND(A12&lt;&gt;"",ISNUMBER(A12)),VLOOKUP(A12,Studies!A:BR,4,FALSE),"")</f>
        <v>Day 5 Normal</v>
      </c>
      <c r="E12" s="112" t="str">
        <f>IF(AND(A12&lt;&gt;"",ISNUMBER(A12)),VLOOKUP(A12,Studies!A:BR,5,FALSE),"")</f>
        <v>Buspirone</v>
      </c>
      <c r="F12" s="114" t="str">
        <f>IF(AND(A12&lt;&gt;"",ISNUMBER(A12)),VLOOKUP(A12,Studies!A:BR,6,FALSE),"")</f>
        <v>Plasma</v>
      </c>
      <c r="G12" s="57">
        <v>98</v>
      </c>
      <c r="H12" s="57" t="s">
        <v>54</v>
      </c>
      <c r="I12" s="47">
        <v>0.26783269999999998</v>
      </c>
      <c r="J12" s="47" t="s">
        <v>321</v>
      </c>
      <c r="K12" s="47" t="s">
        <v>50</v>
      </c>
    </row>
    <row r="13" spans="1:16" x14ac:dyDescent="0.2">
      <c r="A13" s="36">
        <v>67</v>
      </c>
      <c r="B13" s="112" t="str">
        <f>IF(AND(A13&lt;&gt;"",ISNUMBER(A13)),VLOOKUP(A13,Studies!A:BR,2,FALSE),"")</f>
        <v>Barbhaiya 1993</v>
      </c>
      <c r="C13" s="112" t="str">
        <f>IF(AND(A13&lt;&gt;"",ISNUMBER(A13)),VLOOKUP(A13,Studies!A:BR,3,FALSE),"")</f>
        <v>https://www.ncbi.nlm.nih.gov/pubmed/7911763</v>
      </c>
      <c r="D13" s="112" t="str">
        <f>IF(AND(A13&lt;&gt;"",ISNUMBER(A13)),VLOOKUP(A13,Studies!A:BR,4,FALSE),"")</f>
        <v>Day 5 Normal</v>
      </c>
      <c r="E13" s="112" t="str">
        <f>IF(AND(A13&lt;&gt;"",ISNUMBER(A13)),VLOOKUP(A13,Studies!A:BR,5,FALSE),"")</f>
        <v>Buspirone</v>
      </c>
      <c r="F13" s="114" t="str">
        <f>IF(AND(A13&lt;&gt;"",ISNUMBER(A13)),VLOOKUP(A13,Studies!A:BR,6,FALSE),"")</f>
        <v>Plasma</v>
      </c>
      <c r="G13" s="57">
        <v>99</v>
      </c>
      <c r="H13" s="57" t="s">
        <v>54</v>
      </c>
      <c r="I13" s="47">
        <v>0.1789268</v>
      </c>
      <c r="J13" s="47" t="s">
        <v>321</v>
      </c>
      <c r="K13" s="47" t="s">
        <v>50</v>
      </c>
    </row>
    <row r="14" spans="1:16" x14ac:dyDescent="0.2">
      <c r="A14" s="36">
        <v>67</v>
      </c>
      <c r="B14" s="112" t="str">
        <f>IF(AND(A14&lt;&gt;"",ISNUMBER(A14)),VLOOKUP(A14,Studies!A:BR,2,FALSE),"")</f>
        <v>Barbhaiya 1993</v>
      </c>
      <c r="C14" s="112" t="str">
        <f>IF(AND(A14&lt;&gt;"",ISNUMBER(A14)),VLOOKUP(A14,Studies!A:BR,3,FALSE),"")</f>
        <v>https://www.ncbi.nlm.nih.gov/pubmed/7911763</v>
      </c>
      <c r="D14" s="112" t="str">
        <f>IF(AND(A14&lt;&gt;"",ISNUMBER(A14)),VLOOKUP(A14,Studies!A:BR,4,FALSE),"")</f>
        <v>Day 5 Normal</v>
      </c>
      <c r="E14" s="112" t="str">
        <f>IF(AND(A14&lt;&gt;"",ISNUMBER(A14)),VLOOKUP(A14,Studies!A:BR,5,FALSE),"")</f>
        <v>Buspirone</v>
      </c>
      <c r="F14" s="114" t="str">
        <f>IF(AND(A14&lt;&gt;"",ISNUMBER(A14)),VLOOKUP(A14,Studies!A:BR,6,FALSE),"")</f>
        <v>Plasma</v>
      </c>
      <c r="G14" s="57">
        <v>100</v>
      </c>
      <c r="H14" s="57" t="s">
        <v>54</v>
      </c>
      <c r="I14" s="47">
        <v>0.1097559</v>
      </c>
      <c r="J14" s="47" t="s">
        <v>321</v>
      </c>
      <c r="K14" s="47" t="s">
        <v>50</v>
      </c>
    </row>
    <row r="15" spans="1:16" x14ac:dyDescent="0.2">
      <c r="A15" s="36">
        <v>73</v>
      </c>
      <c r="B15" s="112" t="str">
        <f>IF(AND(A15&lt;&gt;"",ISNUMBER(A15)),VLOOKUP(A15,Studies!A:BR,2,FALSE),"")</f>
        <v>Barbhaiya 1993</v>
      </c>
      <c r="C15" s="112" t="str">
        <f>IF(AND(A15&lt;&gt;"",ISNUMBER(A15)),VLOOKUP(A15,Studies!A:BR,3,FALSE),"")</f>
        <v>https://www.ncbi.nlm.nih.gov/pubmed/7911763</v>
      </c>
      <c r="D15" s="112" t="str">
        <f>IF(AND(A15&lt;&gt;"",ISNUMBER(A15)),VLOOKUP(A15,Studies!A:BR,4,FALSE),"")</f>
        <v>Day 10 Normal</v>
      </c>
      <c r="E15" s="112" t="str">
        <f>IF(AND(A15&lt;&gt;"",ISNUMBER(A15)),VLOOKUP(A15,Studies!A:BR,5,FALSE),"")</f>
        <v>Buspirone</v>
      </c>
      <c r="F15" s="114" t="str">
        <f>IF(AND(A15&lt;&gt;"",ISNUMBER(A15)),VLOOKUP(A15,Studies!A:BR,6,FALSE),"")</f>
        <v>Plasma</v>
      </c>
      <c r="G15" s="57">
        <v>216.5</v>
      </c>
      <c r="H15" s="57" t="s">
        <v>54</v>
      </c>
      <c r="I15" s="47">
        <v>0.81968790000000002</v>
      </c>
      <c r="J15" s="47" t="s">
        <v>321</v>
      </c>
      <c r="K15" s="47" t="s">
        <v>50</v>
      </c>
    </row>
    <row r="16" spans="1:16" x14ac:dyDescent="0.2">
      <c r="A16" s="36">
        <v>73</v>
      </c>
      <c r="B16" s="112" t="str">
        <f>IF(AND(A16&lt;&gt;"",ISNUMBER(A16)),VLOOKUP(A16,Studies!A:BR,2,FALSE),"")</f>
        <v>Barbhaiya 1993</v>
      </c>
      <c r="C16" s="112" t="str">
        <f>IF(AND(A16&lt;&gt;"",ISNUMBER(A16)),VLOOKUP(A16,Studies!A:BR,3,FALSE),"")</f>
        <v>https://www.ncbi.nlm.nih.gov/pubmed/7911763</v>
      </c>
      <c r="D16" s="112" t="str">
        <f>IF(AND(A16&lt;&gt;"",ISNUMBER(A16)),VLOOKUP(A16,Studies!A:BR,4,FALSE),"")</f>
        <v>Day 10 Normal</v>
      </c>
      <c r="E16" s="112" t="str">
        <f>IF(AND(A16&lt;&gt;"",ISNUMBER(A16)),VLOOKUP(A16,Studies!A:BR,5,FALSE),"")</f>
        <v>Buspirone</v>
      </c>
      <c r="F16" s="114" t="str">
        <f>IF(AND(A16&lt;&gt;"",ISNUMBER(A16)),VLOOKUP(A16,Studies!A:BR,6,FALSE),"")</f>
        <v>Plasma</v>
      </c>
      <c r="G16" s="57">
        <v>217</v>
      </c>
      <c r="H16" s="57" t="s">
        <v>54</v>
      </c>
      <c r="I16" s="47">
        <v>0.86607069999999997</v>
      </c>
      <c r="J16" s="47" t="s">
        <v>321</v>
      </c>
      <c r="K16" s="47" t="s">
        <v>50</v>
      </c>
    </row>
    <row r="17" spans="1:11" x14ac:dyDescent="0.2">
      <c r="A17" s="36">
        <v>73</v>
      </c>
      <c r="B17" s="112" t="str">
        <f>IF(AND(A17&lt;&gt;"",ISNUMBER(A17)),VLOOKUP(A17,Studies!A:BR,2,FALSE),"")</f>
        <v>Barbhaiya 1993</v>
      </c>
      <c r="C17" s="112" t="str">
        <f>IF(AND(A17&lt;&gt;"",ISNUMBER(A17)),VLOOKUP(A17,Studies!A:BR,3,FALSE),"")</f>
        <v>https://www.ncbi.nlm.nih.gov/pubmed/7911763</v>
      </c>
      <c r="D17" s="112" t="str">
        <f>IF(AND(A17&lt;&gt;"",ISNUMBER(A17)),VLOOKUP(A17,Studies!A:BR,4,FALSE),"")</f>
        <v>Day 10 Normal</v>
      </c>
      <c r="E17" s="112" t="str">
        <f>IF(AND(A17&lt;&gt;"",ISNUMBER(A17)),VLOOKUP(A17,Studies!A:BR,5,FALSE),"")</f>
        <v>Buspirone</v>
      </c>
      <c r="F17" s="114" t="str">
        <f>IF(AND(A17&lt;&gt;"",ISNUMBER(A17)),VLOOKUP(A17,Studies!A:BR,6,FALSE),"")</f>
        <v>Plasma</v>
      </c>
      <c r="G17" s="57">
        <v>217.5</v>
      </c>
      <c r="H17" s="57" t="s">
        <v>54</v>
      </c>
      <c r="I17" s="47">
        <v>0.71743290000000004</v>
      </c>
      <c r="J17" s="47" t="s">
        <v>321</v>
      </c>
      <c r="K17" s="47" t="s">
        <v>50</v>
      </c>
    </row>
    <row r="18" spans="1:11" x14ac:dyDescent="0.2">
      <c r="A18" s="36">
        <v>73</v>
      </c>
      <c r="B18" s="112" t="str">
        <f>IF(AND(A18&lt;&gt;"",ISNUMBER(A18)),VLOOKUP(A18,Studies!A:BR,2,FALSE),"")</f>
        <v>Barbhaiya 1993</v>
      </c>
      <c r="C18" s="112" t="str">
        <f>IF(AND(A18&lt;&gt;"",ISNUMBER(A18)),VLOOKUP(A18,Studies!A:BR,3,FALSE),"")</f>
        <v>https://www.ncbi.nlm.nih.gov/pubmed/7911763</v>
      </c>
      <c r="D18" s="112" t="str">
        <f>IF(AND(A18&lt;&gt;"",ISNUMBER(A18)),VLOOKUP(A18,Studies!A:BR,4,FALSE),"")</f>
        <v>Day 10 Normal</v>
      </c>
      <c r="E18" s="112" t="str">
        <f>IF(AND(A18&lt;&gt;"",ISNUMBER(A18)),VLOOKUP(A18,Studies!A:BR,5,FALSE),"")</f>
        <v>Buspirone</v>
      </c>
      <c r="F18" s="114" t="str">
        <f>IF(AND(A18&lt;&gt;"",ISNUMBER(A18)),VLOOKUP(A18,Studies!A:BR,6,FALSE),"")</f>
        <v>Plasma</v>
      </c>
      <c r="G18" s="57">
        <v>218</v>
      </c>
      <c r="H18" s="57" t="s">
        <v>54</v>
      </c>
      <c r="I18" s="47">
        <v>0.4341681</v>
      </c>
      <c r="J18" s="47" t="s">
        <v>321</v>
      </c>
      <c r="K18" s="47" t="s">
        <v>50</v>
      </c>
    </row>
    <row r="19" spans="1:11" x14ac:dyDescent="0.2">
      <c r="A19" s="36">
        <v>73</v>
      </c>
      <c r="B19" s="112" t="str">
        <f>IF(AND(A19&lt;&gt;"",ISNUMBER(A19)),VLOOKUP(A19,Studies!A:BR,2,FALSE),"")</f>
        <v>Barbhaiya 1993</v>
      </c>
      <c r="C19" s="112" t="str">
        <f>IF(AND(A19&lt;&gt;"",ISNUMBER(A19)),VLOOKUP(A19,Studies!A:BR,3,FALSE),"")</f>
        <v>https://www.ncbi.nlm.nih.gov/pubmed/7911763</v>
      </c>
      <c r="D19" s="112" t="str">
        <f>IF(AND(A19&lt;&gt;"",ISNUMBER(A19)),VLOOKUP(A19,Studies!A:BR,4,FALSE),"")</f>
        <v>Day 10 Normal</v>
      </c>
      <c r="E19" s="112" t="str">
        <f>IF(AND(A19&lt;&gt;"",ISNUMBER(A19)),VLOOKUP(A19,Studies!A:BR,5,FALSE),"")</f>
        <v>Buspirone</v>
      </c>
      <c r="F19" s="114" t="str">
        <f>IF(AND(A19&lt;&gt;"",ISNUMBER(A19)),VLOOKUP(A19,Studies!A:BR,6,FALSE),"")</f>
        <v>Plasma</v>
      </c>
      <c r="G19" s="57">
        <v>219</v>
      </c>
      <c r="H19" s="57" t="s">
        <v>54</v>
      </c>
      <c r="I19" s="47">
        <v>0.3197468</v>
      </c>
      <c r="J19" s="47" t="s">
        <v>321</v>
      </c>
      <c r="K19" s="47" t="s">
        <v>50</v>
      </c>
    </row>
    <row r="20" spans="1:11" x14ac:dyDescent="0.2">
      <c r="A20" s="36">
        <v>73</v>
      </c>
      <c r="B20" s="112" t="str">
        <f>IF(AND(A20&lt;&gt;"",ISNUMBER(A20)),VLOOKUP(A20,Studies!A:BR,2,FALSE),"")</f>
        <v>Barbhaiya 1993</v>
      </c>
      <c r="C20" s="112" t="str">
        <f>IF(AND(A20&lt;&gt;"",ISNUMBER(A20)),VLOOKUP(A20,Studies!A:BR,3,FALSE),"")</f>
        <v>https://www.ncbi.nlm.nih.gov/pubmed/7911763</v>
      </c>
      <c r="D20" s="112" t="str">
        <f>IF(AND(A20&lt;&gt;"",ISNUMBER(A20)),VLOOKUP(A20,Studies!A:BR,4,FALSE),"")</f>
        <v>Day 10 Normal</v>
      </c>
      <c r="E20" s="112" t="str">
        <f>IF(AND(A20&lt;&gt;"",ISNUMBER(A20)),VLOOKUP(A20,Studies!A:BR,5,FALSE),"")</f>
        <v>Buspirone</v>
      </c>
      <c r="F20" s="114" t="str">
        <f>IF(AND(A20&lt;&gt;"",ISNUMBER(A20)),VLOOKUP(A20,Studies!A:BR,6,FALSE),"")</f>
        <v>Plasma</v>
      </c>
      <c r="G20" s="57">
        <v>220</v>
      </c>
      <c r="H20" s="57" t="s">
        <v>54</v>
      </c>
      <c r="I20" s="47">
        <v>0.2194189</v>
      </c>
      <c r="J20" s="47" t="s">
        <v>321</v>
      </c>
      <c r="K20" s="47" t="s">
        <v>50</v>
      </c>
    </row>
    <row r="21" spans="1:11" x14ac:dyDescent="0.2">
      <c r="A21" s="36">
        <v>73</v>
      </c>
      <c r="B21" s="112" t="str">
        <f>IF(AND(A21&lt;&gt;"",ISNUMBER(A21)),VLOOKUP(A21,Studies!A:BR,2,FALSE),"")</f>
        <v>Barbhaiya 1993</v>
      </c>
      <c r="C21" s="112" t="str">
        <f>IF(AND(A21&lt;&gt;"",ISNUMBER(A21)),VLOOKUP(A21,Studies!A:BR,3,FALSE),"")</f>
        <v>https://www.ncbi.nlm.nih.gov/pubmed/7911763</v>
      </c>
      <c r="D21" s="112" t="str">
        <f>IF(AND(A21&lt;&gt;"",ISNUMBER(A21)),VLOOKUP(A21,Studies!A:BR,4,FALSE),"")</f>
        <v>Day 10 Normal</v>
      </c>
      <c r="E21" s="112" t="str">
        <f>IF(AND(A21&lt;&gt;"",ISNUMBER(A21)),VLOOKUP(A21,Studies!A:BR,5,FALSE),"")</f>
        <v>Buspirone</v>
      </c>
      <c r="F21" s="114" t="str">
        <f>IF(AND(A21&lt;&gt;"",ISNUMBER(A21)),VLOOKUP(A21,Studies!A:BR,6,FALSE),"")</f>
        <v>Plasma</v>
      </c>
      <c r="G21" s="57">
        <v>222</v>
      </c>
      <c r="H21" s="57" t="s">
        <v>54</v>
      </c>
      <c r="I21" s="47">
        <v>0.10013089999999999</v>
      </c>
      <c r="J21" s="47" t="s">
        <v>321</v>
      </c>
      <c r="K21" s="47" t="s">
        <v>50</v>
      </c>
    </row>
    <row r="22" spans="1:11" x14ac:dyDescent="0.2">
      <c r="A22" s="36">
        <v>123</v>
      </c>
      <c r="B22" s="112" t="str">
        <f>IF(AND(A22&lt;&gt;"",ISNUMBER(A22)),VLOOKUP(A22,Studies!A:BR,2,FALSE),"")</f>
        <v>Dockens 2006</v>
      </c>
      <c r="C22" s="112" t="str">
        <f>IF(AND(A22&lt;&gt;"",ISNUMBER(A22)),VLOOKUP(A22,Studies!A:BR,3,FALSE),"")</f>
        <v>https://www.ncbi.nlm.nih.gov/pubmed/17050795</v>
      </c>
      <c r="D22" s="112" t="str">
        <f>IF(AND(A22&lt;&gt;"",ISNUMBER(A22)),VLOOKUP(A22,Studies!A:BR,4,FALSE),"")</f>
        <v>Day 5</v>
      </c>
      <c r="E22" s="112" t="str">
        <f>IF(AND(A22&lt;&gt;"",ISNUMBER(A22)),VLOOKUP(A22,Studies!A:BR,5,FALSE),"")</f>
        <v>Buspirone</v>
      </c>
      <c r="F22" s="114" t="str">
        <f>IF(AND(A22&lt;&gt;"",ISNUMBER(A22)),VLOOKUP(A22,Studies!A:BR,6,FALSE),"")</f>
        <v>Plasma</v>
      </c>
      <c r="G22" s="57">
        <v>96.25</v>
      </c>
      <c r="H22" s="57" t="s">
        <v>54</v>
      </c>
      <c r="I22" s="47">
        <v>4.0849120000000003E-2</v>
      </c>
      <c r="J22" s="47" t="s">
        <v>321</v>
      </c>
      <c r="K22" s="47" t="s">
        <v>50</v>
      </c>
    </row>
    <row r="23" spans="1:11" x14ac:dyDescent="0.2">
      <c r="A23" s="36">
        <v>123</v>
      </c>
      <c r="B23" s="112" t="str">
        <f>IF(AND(A23&lt;&gt;"",ISNUMBER(A23)),VLOOKUP(A23,Studies!A:BR,2,FALSE),"")</f>
        <v>Dockens 2006</v>
      </c>
      <c r="C23" s="112" t="str">
        <f>IF(AND(A23&lt;&gt;"",ISNUMBER(A23)),VLOOKUP(A23,Studies!A:BR,3,FALSE),"")</f>
        <v>https://www.ncbi.nlm.nih.gov/pubmed/17050795</v>
      </c>
      <c r="D23" s="112" t="str">
        <f>IF(AND(A23&lt;&gt;"",ISNUMBER(A23)),VLOOKUP(A23,Studies!A:BR,4,FALSE),"")</f>
        <v>Day 5</v>
      </c>
      <c r="E23" s="112" t="str">
        <f>IF(AND(A23&lt;&gt;"",ISNUMBER(A23)),VLOOKUP(A23,Studies!A:BR,5,FALSE),"")</f>
        <v>Buspirone</v>
      </c>
      <c r="F23" s="114" t="str">
        <f>IF(AND(A23&lt;&gt;"",ISNUMBER(A23)),VLOOKUP(A23,Studies!A:BR,6,FALSE),"")</f>
        <v>Plasma</v>
      </c>
      <c r="G23" s="57">
        <v>96.5</v>
      </c>
      <c r="H23" s="57" t="s">
        <v>54</v>
      </c>
      <c r="I23" s="47">
        <v>0.2412948</v>
      </c>
      <c r="J23" s="47" t="s">
        <v>321</v>
      </c>
      <c r="K23" s="47" t="s">
        <v>50</v>
      </c>
    </row>
    <row r="24" spans="1:11" x14ac:dyDescent="0.2">
      <c r="A24" s="36">
        <v>123</v>
      </c>
      <c r="B24" s="112" t="str">
        <f>IF(AND(A24&lt;&gt;"",ISNUMBER(A24)),VLOOKUP(A24,Studies!A:BR,2,FALSE),"")</f>
        <v>Dockens 2006</v>
      </c>
      <c r="C24" s="112" t="str">
        <f>IF(AND(A24&lt;&gt;"",ISNUMBER(A24)),VLOOKUP(A24,Studies!A:BR,3,FALSE),"")</f>
        <v>https://www.ncbi.nlm.nih.gov/pubmed/17050795</v>
      </c>
      <c r="D24" s="112" t="str">
        <f>IF(AND(A24&lt;&gt;"",ISNUMBER(A24)),VLOOKUP(A24,Studies!A:BR,4,FALSE),"")</f>
        <v>Day 5</v>
      </c>
      <c r="E24" s="112" t="str">
        <f>IF(AND(A24&lt;&gt;"",ISNUMBER(A24)),VLOOKUP(A24,Studies!A:BR,5,FALSE),"")</f>
        <v>Buspirone</v>
      </c>
      <c r="F24" s="114" t="str">
        <f>IF(AND(A24&lt;&gt;"",ISNUMBER(A24)),VLOOKUP(A24,Studies!A:BR,6,FALSE),"")</f>
        <v>Plasma</v>
      </c>
      <c r="G24" s="57">
        <v>96.75</v>
      </c>
      <c r="H24" s="57" t="s">
        <v>54</v>
      </c>
      <c r="I24" s="47">
        <v>0.32306449999999998</v>
      </c>
      <c r="J24" s="47" t="s">
        <v>321</v>
      </c>
      <c r="K24" s="47" t="s">
        <v>50</v>
      </c>
    </row>
    <row r="25" spans="1:11" x14ac:dyDescent="0.2">
      <c r="A25" s="36">
        <v>123</v>
      </c>
      <c r="B25" s="112" t="str">
        <f>IF(AND(A25&lt;&gt;"",ISNUMBER(A25)),VLOOKUP(A25,Studies!A:BR,2,FALSE),"")</f>
        <v>Dockens 2006</v>
      </c>
      <c r="C25" s="112" t="str">
        <f>IF(AND(A25&lt;&gt;"",ISNUMBER(A25)),VLOOKUP(A25,Studies!A:BR,3,FALSE),"")</f>
        <v>https://www.ncbi.nlm.nih.gov/pubmed/17050795</v>
      </c>
      <c r="D25" s="112" t="str">
        <f>IF(AND(A25&lt;&gt;"",ISNUMBER(A25)),VLOOKUP(A25,Studies!A:BR,4,FALSE),"")</f>
        <v>Day 5</v>
      </c>
      <c r="E25" s="112" t="str">
        <f>IF(AND(A25&lt;&gt;"",ISNUMBER(A25)),VLOOKUP(A25,Studies!A:BR,5,FALSE),"")</f>
        <v>Buspirone</v>
      </c>
      <c r="F25" s="114" t="str">
        <f>IF(AND(A25&lt;&gt;"",ISNUMBER(A25)),VLOOKUP(A25,Studies!A:BR,6,FALSE),"")</f>
        <v>Plasma</v>
      </c>
      <c r="G25" s="57">
        <v>97</v>
      </c>
      <c r="H25" s="57" t="s">
        <v>54</v>
      </c>
      <c r="I25" s="47">
        <v>0.2902438</v>
      </c>
      <c r="J25" s="47" t="s">
        <v>321</v>
      </c>
      <c r="K25" s="47" t="s">
        <v>50</v>
      </c>
    </row>
    <row r="26" spans="1:11" x14ac:dyDescent="0.2">
      <c r="A26" s="36">
        <v>123</v>
      </c>
      <c r="B26" s="112" t="str">
        <f>IF(AND(A26&lt;&gt;"",ISNUMBER(A26)),VLOOKUP(A26,Studies!A:BR,2,FALSE),"")</f>
        <v>Dockens 2006</v>
      </c>
      <c r="C26" s="112" t="str">
        <f>IF(AND(A26&lt;&gt;"",ISNUMBER(A26)),VLOOKUP(A26,Studies!A:BR,3,FALSE),"")</f>
        <v>https://www.ncbi.nlm.nih.gov/pubmed/17050795</v>
      </c>
      <c r="D26" s="112" t="str">
        <f>IF(AND(A26&lt;&gt;"",ISNUMBER(A26)),VLOOKUP(A26,Studies!A:BR,4,FALSE),"")</f>
        <v>Day 5</v>
      </c>
      <c r="E26" s="112" t="str">
        <f>IF(AND(A26&lt;&gt;"",ISNUMBER(A26)),VLOOKUP(A26,Studies!A:BR,5,FALSE),"")</f>
        <v>Buspirone</v>
      </c>
      <c r="F26" s="114" t="str">
        <f>IF(AND(A26&lt;&gt;"",ISNUMBER(A26)),VLOOKUP(A26,Studies!A:BR,6,FALSE),"")</f>
        <v>Plasma</v>
      </c>
      <c r="G26" s="57">
        <v>97.5</v>
      </c>
      <c r="H26" s="57" t="s">
        <v>54</v>
      </c>
      <c r="I26" s="47">
        <v>0.22459519999999999</v>
      </c>
      <c r="J26" s="47" t="s">
        <v>321</v>
      </c>
      <c r="K26" s="47" t="s">
        <v>50</v>
      </c>
    </row>
    <row r="27" spans="1:11" x14ac:dyDescent="0.2">
      <c r="A27" s="36">
        <v>123</v>
      </c>
      <c r="B27" s="112" t="str">
        <f>IF(AND(A27&lt;&gt;"",ISNUMBER(A27)),VLOOKUP(A27,Studies!A:BR,2,FALSE),"")</f>
        <v>Dockens 2006</v>
      </c>
      <c r="C27" s="112" t="str">
        <f>IF(AND(A27&lt;&gt;"",ISNUMBER(A27)),VLOOKUP(A27,Studies!A:BR,3,FALSE),"")</f>
        <v>https://www.ncbi.nlm.nih.gov/pubmed/17050795</v>
      </c>
      <c r="D27" s="112" t="str">
        <f>IF(AND(A27&lt;&gt;"",ISNUMBER(A27)),VLOOKUP(A27,Studies!A:BR,4,FALSE),"")</f>
        <v>Day 5</v>
      </c>
      <c r="E27" s="112" t="str">
        <f>IF(AND(A27&lt;&gt;"",ISNUMBER(A27)),VLOOKUP(A27,Studies!A:BR,5,FALSE),"")</f>
        <v>Buspirone</v>
      </c>
      <c r="F27" s="114" t="str">
        <f>IF(AND(A27&lt;&gt;"",ISNUMBER(A27)),VLOOKUP(A27,Studies!A:BR,6,FALSE),"")</f>
        <v>Plasma</v>
      </c>
      <c r="G27" s="57">
        <v>98</v>
      </c>
      <c r="H27" s="57" t="s">
        <v>54</v>
      </c>
      <c r="I27" s="47">
        <v>0.1834961</v>
      </c>
      <c r="J27" s="47" t="s">
        <v>321</v>
      </c>
      <c r="K27" s="47" t="s">
        <v>50</v>
      </c>
    </row>
    <row r="28" spans="1:11" x14ac:dyDescent="0.2">
      <c r="A28" s="36">
        <v>123</v>
      </c>
      <c r="B28" s="112" t="str">
        <f>IF(AND(A28&lt;&gt;"",ISNUMBER(A28)),VLOOKUP(A28,Studies!A:BR,2,FALSE),"")</f>
        <v>Dockens 2006</v>
      </c>
      <c r="C28" s="112" t="str">
        <f>IF(AND(A28&lt;&gt;"",ISNUMBER(A28)),VLOOKUP(A28,Studies!A:BR,3,FALSE),"")</f>
        <v>https://www.ncbi.nlm.nih.gov/pubmed/17050795</v>
      </c>
      <c r="D28" s="112" t="str">
        <f>IF(AND(A28&lt;&gt;"",ISNUMBER(A28)),VLOOKUP(A28,Studies!A:BR,4,FALSE),"")</f>
        <v>Day 5</v>
      </c>
      <c r="E28" s="112" t="str">
        <f>IF(AND(A28&lt;&gt;"",ISNUMBER(A28)),VLOOKUP(A28,Studies!A:BR,5,FALSE),"")</f>
        <v>Buspirone</v>
      </c>
      <c r="F28" s="114" t="str">
        <f>IF(AND(A28&lt;&gt;"",ISNUMBER(A28)),VLOOKUP(A28,Studies!A:BR,6,FALSE),"")</f>
        <v>Plasma</v>
      </c>
      <c r="G28" s="57">
        <v>98.5</v>
      </c>
      <c r="H28" s="57" t="s">
        <v>54</v>
      </c>
      <c r="I28" s="47">
        <v>0.13830419999999999</v>
      </c>
      <c r="J28" s="47" t="s">
        <v>321</v>
      </c>
      <c r="K28" s="47" t="s">
        <v>50</v>
      </c>
    </row>
    <row r="29" spans="1:11" x14ac:dyDescent="0.2">
      <c r="A29" s="36">
        <v>123</v>
      </c>
      <c r="B29" s="112" t="str">
        <f>IF(AND(A29&lt;&gt;"",ISNUMBER(A29)),VLOOKUP(A29,Studies!A:BR,2,FALSE),"")</f>
        <v>Dockens 2006</v>
      </c>
      <c r="C29" s="112" t="str">
        <f>IF(AND(A29&lt;&gt;"",ISNUMBER(A29)),VLOOKUP(A29,Studies!A:BR,3,FALSE),"")</f>
        <v>https://www.ncbi.nlm.nih.gov/pubmed/17050795</v>
      </c>
      <c r="D29" s="112" t="str">
        <f>IF(AND(A29&lt;&gt;"",ISNUMBER(A29)),VLOOKUP(A29,Studies!A:BR,4,FALSE),"")</f>
        <v>Day 5</v>
      </c>
      <c r="E29" s="112" t="str">
        <f>IF(AND(A29&lt;&gt;"",ISNUMBER(A29)),VLOOKUP(A29,Studies!A:BR,5,FALSE),"")</f>
        <v>Buspirone</v>
      </c>
      <c r="F29" s="114" t="str">
        <f>IF(AND(A29&lt;&gt;"",ISNUMBER(A29)),VLOOKUP(A29,Studies!A:BR,6,FALSE),"")</f>
        <v>Plasma</v>
      </c>
      <c r="G29" s="57">
        <v>99</v>
      </c>
      <c r="H29" s="57" t="s">
        <v>54</v>
      </c>
      <c r="I29" s="47">
        <v>0.113569</v>
      </c>
      <c r="J29" s="47" t="s">
        <v>321</v>
      </c>
      <c r="K29" s="47" t="s">
        <v>50</v>
      </c>
    </row>
    <row r="30" spans="1:11" x14ac:dyDescent="0.2">
      <c r="A30" s="36">
        <v>123</v>
      </c>
      <c r="B30" s="112" t="str">
        <f>IF(AND(A30&lt;&gt;"",ISNUMBER(A30)),VLOOKUP(A30,Studies!A:BR,2,FALSE),"")</f>
        <v>Dockens 2006</v>
      </c>
      <c r="C30" s="112" t="str">
        <f>IF(AND(A30&lt;&gt;"",ISNUMBER(A30)),VLOOKUP(A30,Studies!A:BR,3,FALSE),"")</f>
        <v>https://www.ncbi.nlm.nih.gov/pubmed/17050795</v>
      </c>
      <c r="D30" s="112" t="str">
        <f>IF(AND(A30&lt;&gt;"",ISNUMBER(A30)),VLOOKUP(A30,Studies!A:BR,4,FALSE),"")</f>
        <v>Day 5</v>
      </c>
      <c r="E30" s="112" t="str">
        <f>IF(AND(A30&lt;&gt;"",ISNUMBER(A30)),VLOOKUP(A30,Studies!A:BR,5,FALSE),"")</f>
        <v>Buspirone</v>
      </c>
      <c r="F30" s="114" t="str">
        <f>IF(AND(A30&lt;&gt;"",ISNUMBER(A30)),VLOOKUP(A30,Studies!A:BR,6,FALSE),"")</f>
        <v>Plasma</v>
      </c>
      <c r="G30" s="57">
        <v>100</v>
      </c>
      <c r="H30" s="57" t="s">
        <v>54</v>
      </c>
      <c r="I30" s="47">
        <v>7.229845E-2</v>
      </c>
      <c r="J30" s="47" t="s">
        <v>321</v>
      </c>
      <c r="K30" s="47" t="s">
        <v>50</v>
      </c>
    </row>
    <row r="31" spans="1:11" x14ac:dyDescent="0.2">
      <c r="A31" s="36">
        <v>123</v>
      </c>
      <c r="B31" s="112" t="str">
        <f>IF(AND(A31&lt;&gt;"",ISNUMBER(A31)),VLOOKUP(A31,Studies!A:BR,2,FALSE),"")</f>
        <v>Dockens 2006</v>
      </c>
      <c r="C31" s="112" t="str">
        <f>IF(AND(A31&lt;&gt;"",ISNUMBER(A31)),VLOOKUP(A31,Studies!A:BR,3,FALSE),"")</f>
        <v>https://www.ncbi.nlm.nih.gov/pubmed/17050795</v>
      </c>
      <c r="D31" s="112" t="str">
        <f>IF(AND(A31&lt;&gt;"",ISNUMBER(A31)),VLOOKUP(A31,Studies!A:BR,4,FALSE),"")</f>
        <v>Day 5</v>
      </c>
      <c r="E31" s="112" t="str">
        <f>IF(AND(A31&lt;&gt;"",ISNUMBER(A31)),VLOOKUP(A31,Studies!A:BR,5,FALSE),"")</f>
        <v>Buspirone</v>
      </c>
      <c r="F31" s="114" t="str">
        <f>IF(AND(A31&lt;&gt;"",ISNUMBER(A31)),VLOOKUP(A31,Studies!A:BR,6,FALSE),"")</f>
        <v>Plasma</v>
      </c>
      <c r="G31" s="57">
        <v>102</v>
      </c>
      <c r="H31" s="57" t="s">
        <v>54</v>
      </c>
      <c r="I31" s="47">
        <v>3.0699339999999999E-2</v>
      </c>
      <c r="J31" s="47" t="s">
        <v>321</v>
      </c>
      <c r="K31" s="47" t="s">
        <v>50</v>
      </c>
    </row>
    <row r="32" spans="1:11" x14ac:dyDescent="0.2">
      <c r="A32" s="36">
        <v>123</v>
      </c>
      <c r="B32" s="112" t="str">
        <f>IF(AND(A32&lt;&gt;"",ISNUMBER(A32)),VLOOKUP(A32,Studies!A:BR,2,FALSE),"")</f>
        <v>Dockens 2006</v>
      </c>
      <c r="C32" s="112" t="str">
        <f>IF(AND(A32&lt;&gt;"",ISNUMBER(A32)),VLOOKUP(A32,Studies!A:BR,3,FALSE),"")</f>
        <v>https://www.ncbi.nlm.nih.gov/pubmed/17050795</v>
      </c>
      <c r="D32" s="112" t="str">
        <f>IF(AND(A32&lt;&gt;"",ISNUMBER(A32)),VLOOKUP(A32,Studies!A:BR,4,FALSE),"")</f>
        <v>Day 5</v>
      </c>
      <c r="E32" s="112" t="str">
        <f>IF(AND(A32&lt;&gt;"",ISNUMBER(A32)),VLOOKUP(A32,Studies!A:BR,5,FALSE),"")</f>
        <v>Buspirone</v>
      </c>
      <c r="F32" s="114" t="str">
        <f>IF(AND(A32&lt;&gt;"",ISNUMBER(A32)),VLOOKUP(A32,Studies!A:BR,6,FALSE),"")</f>
        <v>Plasma</v>
      </c>
      <c r="G32" s="57">
        <v>103</v>
      </c>
      <c r="H32" s="57" t="s">
        <v>54</v>
      </c>
      <c r="I32" s="47">
        <v>2.2163809999999999E-2</v>
      </c>
      <c r="J32" s="47" t="s">
        <v>321</v>
      </c>
      <c r="K32" s="47" t="s">
        <v>50</v>
      </c>
    </row>
    <row r="33" spans="1:11" x14ac:dyDescent="0.2">
      <c r="A33" s="36">
        <v>123</v>
      </c>
      <c r="B33" s="112" t="str">
        <f>IF(AND(A33&lt;&gt;"",ISNUMBER(A33)),VLOOKUP(A33,Studies!A:BR,2,FALSE),"")</f>
        <v>Dockens 2006</v>
      </c>
      <c r="C33" s="112" t="str">
        <f>IF(AND(A33&lt;&gt;"",ISNUMBER(A33)),VLOOKUP(A33,Studies!A:BR,3,FALSE),"")</f>
        <v>https://www.ncbi.nlm.nih.gov/pubmed/17050795</v>
      </c>
      <c r="D33" s="112" t="str">
        <f>IF(AND(A33&lt;&gt;"",ISNUMBER(A33)),VLOOKUP(A33,Studies!A:BR,4,FALSE),"")</f>
        <v>Day 5</v>
      </c>
      <c r="E33" s="112" t="str">
        <f>IF(AND(A33&lt;&gt;"",ISNUMBER(A33)),VLOOKUP(A33,Studies!A:BR,5,FALSE),"")</f>
        <v>Buspirone</v>
      </c>
      <c r="F33" s="114" t="str">
        <f>IF(AND(A33&lt;&gt;"",ISNUMBER(A33)),VLOOKUP(A33,Studies!A:BR,6,FALSE),"")</f>
        <v>Plasma</v>
      </c>
      <c r="G33" s="57">
        <v>104</v>
      </c>
      <c r="H33" s="57" t="s">
        <v>54</v>
      </c>
      <c r="I33" s="47">
        <v>1.7735330000000001E-2</v>
      </c>
      <c r="J33" s="47" t="s">
        <v>321</v>
      </c>
      <c r="K33" s="47" t="s">
        <v>50</v>
      </c>
    </row>
    <row r="34" spans="1:11" x14ac:dyDescent="0.2">
      <c r="A34" s="36">
        <v>123</v>
      </c>
      <c r="B34" s="112" t="str">
        <f>IF(AND(A34&lt;&gt;"",ISNUMBER(A34)),VLOOKUP(A34,Studies!A:BR,2,FALSE),"")</f>
        <v>Dockens 2006</v>
      </c>
      <c r="C34" s="112" t="str">
        <f>IF(AND(A34&lt;&gt;"",ISNUMBER(A34)),VLOOKUP(A34,Studies!A:BR,3,FALSE),"")</f>
        <v>https://www.ncbi.nlm.nih.gov/pubmed/17050795</v>
      </c>
      <c r="D34" s="112" t="str">
        <f>IF(AND(A34&lt;&gt;"",ISNUMBER(A34)),VLOOKUP(A34,Studies!A:BR,4,FALSE),"")</f>
        <v>Day 5</v>
      </c>
      <c r="E34" s="112" t="str">
        <f>IF(AND(A34&lt;&gt;"",ISNUMBER(A34)),VLOOKUP(A34,Studies!A:BR,5,FALSE),"")</f>
        <v>Buspirone</v>
      </c>
      <c r="F34" s="114" t="str">
        <f>IF(AND(A34&lt;&gt;"",ISNUMBER(A34)),VLOOKUP(A34,Studies!A:BR,6,FALSE),"")</f>
        <v>Plasma</v>
      </c>
      <c r="G34" s="57">
        <v>108</v>
      </c>
      <c r="H34" s="57" t="s">
        <v>54</v>
      </c>
    </row>
    <row r="35" spans="1:11" x14ac:dyDescent="0.2">
      <c r="A35" s="36">
        <v>124</v>
      </c>
      <c r="B35" s="112" t="str">
        <f>IF(AND(A35&lt;&gt;"",ISNUMBER(A35)),VLOOKUP(A35,Studies!A:BR,2,FALSE),"")</f>
        <v>Dockens 2006</v>
      </c>
      <c r="C35" s="112" t="str">
        <f>IF(AND(A35&lt;&gt;"",ISNUMBER(A35)),VLOOKUP(A35,Studies!A:BR,3,FALSE),"")</f>
        <v>https://www.ncbi.nlm.nih.gov/pubmed/17050795</v>
      </c>
      <c r="D35" s="112" t="str">
        <f>IF(AND(A35&lt;&gt;"",ISNUMBER(A35)),VLOOKUP(A35,Studies!A:BR,4,FALSE),"")</f>
        <v>Day 10</v>
      </c>
      <c r="E35" s="112" t="str">
        <f>IF(AND(A35&lt;&gt;"",ISNUMBER(A35)),VLOOKUP(A35,Studies!A:BR,5,FALSE),"")</f>
        <v>Buspirone</v>
      </c>
      <c r="F35" s="114" t="str">
        <f>IF(AND(A35&lt;&gt;"",ISNUMBER(A35)),VLOOKUP(A35,Studies!A:BR,6,FALSE),"")</f>
        <v>Plasma</v>
      </c>
      <c r="G35" s="57">
        <v>216.25</v>
      </c>
      <c r="H35" s="57" t="s">
        <v>54</v>
      </c>
      <c r="I35" s="47">
        <v>0.22090960000000001</v>
      </c>
      <c r="J35" s="47" t="s">
        <v>321</v>
      </c>
      <c r="K35" s="47" t="s">
        <v>50</v>
      </c>
    </row>
    <row r="36" spans="1:11" x14ac:dyDescent="0.2">
      <c r="A36" s="36">
        <v>124</v>
      </c>
      <c r="B36" s="112" t="str">
        <f>IF(AND(A36&lt;&gt;"",ISNUMBER(A36)),VLOOKUP(A36,Studies!A:BR,2,FALSE),"")</f>
        <v>Dockens 2006</v>
      </c>
      <c r="C36" s="112" t="str">
        <f>IF(AND(A36&lt;&gt;"",ISNUMBER(A36)),VLOOKUP(A36,Studies!A:BR,3,FALSE),"")</f>
        <v>https://www.ncbi.nlm.nih.gov/pubmed/17050795</v>
      </c>
      <c r="D36" s="112" t="str">
        <f>IF(AND(A36&lt;&gt;"",ISNUMBER(A36)),VLOOKUP(A36,Studies!A:BR,4,FALSE),"")</f>
        <v>Day 10</v>
      </c>
      <c r="E36" s="112" t="str">
        <f>IF(AND(A36&lt;&gt;"",ISNUMBER(A36)),VLOOKUP(A36,Studies!A:BR,5,FALSE),"")</f>
        <v>Buspirone</v>
      </c>
      <c r="F36" s="114" t="str">
        <f>IF(AND(A36&lt;&gt;"",ISNUMBER(A36)),VLOOKUP(A36,Studies!A:BR,6,FALSE),"")</f>
        <v>Plasma</v>
      </c>
      <c r="G36" s="57">
        <v>216.5</v>
      </c>
      <c r="H36" s="57" t="s">
        <v>54</v>
      </c>
      <c r="I36" s="47">
        <v>0.48686099999999999</v>
      </c>
      <c r="J36" s="47" t="s">
        <v>321</v>
      </c>
      <c r="K36" s="47" t="s">
        <v>50</v>
      </c>
    </row>
    <row r="37" spans="1:11" x14ac:dyDescent="0.2">
      <c r="A37" s="36">
        <v>124</v>
      </c>
      <c r="B37" s="112" t="str">
        <f>IF(AND(A37&lt;&gt;"",ISNUMBER(A37)),VLOOKUP(A37,Studies!A:BR,2,FALSE),"")</f>
        <v>Dockens 2006</v>
      </c>
      <c r="C37" s="112" t="str">
        <f>IF(AND(A37&lt;&gt;"",ISNUMBER(A37)),VLOOKUP(A37,Studies!A:BR,3,FALSE),"")</f>
        <v>https://www.ncbi.nlm.nih.gov/pubmed/17050795</v>
      </c>
      <c r="D37" s="112" t="str">
        <f>IF(AND(A37&lt;&gt;"",ISNUMBER(A37)),VLOOKUP(A37,Studies!A:BR,4,FALSE),"")</f>
        <v>Day 10</v>
      </c>
      <c r="E37" s="112" t="str">
        <f>IF(AND(A37&lt;&gt;"",ISNUMBER(A37)),VLOOKUP(A37,Studies!A:BR,5,FALSE),"")</f>
        <v>Buspirone</v>
      </c>
      <c r="F37" s="114" t="str">
        <f>IF(AND(A37&lt;&gt;"",ISNUMBER(A37)),VLOOKUP(A37,Studies!A:BR,6,FALSE),"")</f>
        <v>Plasma</v>
      </c>
      <c r="G37" s="57">
        <v>216.75</v>
      </c>
      <c r="H37" s="57" t="s">
        <v>54</v>
      </c>
      <c r="I37" s="47">
        <v>0.53999560000000002</v>
      </c>
      <c r="J37" s="47" t="s">
        <v>321</v>
      </c>
      <c r="K37" s="47" t="s">
        <v>50</v>
      </c>
    </row>
    <row r="38" spans="1:11" x14ac:dyDescent="0.2">
      <c r="A38" s="36">
        <v>124</v>
      </c>
      <c r="B38" s="112" t="str">
        <f>IF(AND(A38&lt;&gt;"",ISNUMBER(A38)),VLOOKUP(A38,Studies!A:BR,2,FALSE),"")</f>
        <v>Dockens 2006</v>
      </c>
      <c r="C38" s="112" t="str">
        <f>IF(AND(A38&lt;&gt;"",ISNUMBER(A38)),VLOOKUP(A38,Studies!A:BR,3,FALSE),"")</f>
        <v>https://www.ncbi.nlm.nih.gov/pubmed/17050795</v>
      </c>
      <c r="D38" s="112" t="str">
        <f>IF(AND(A38&lt;&gt;"",ISNUMBER(A38)),VLOOKUP(A38,Studies!A:BR,4,FALSE),"")</f>
        <v>Day 10</v>
      </c>
      <c r="E38" s="112" t="str">
        <f>IF(AND(A38&lt;&gt;"",ISNUMBER(A38)),VLOOKUP(A38,Studies!A:BR,5,FALSE),"")</f>
        <v>Buspirone</v>
      </c>
      <c r="F38" s="114" t="str">
        <f>IF(AND(A38&lt;&gt;"",ISNUMBER(A38)),VLOOKUP(A38,Studies!A:BR,6,FALSE),"")</f>
        <v>Plasma</v>
      </c>
      <c r="G38" s="57">
        <v>217</v>
      </c>
      <c r="H38" s="57" t="s">
        <v>54</v>
      </c>
      <c r="I38" s="47">
        <v>0.4621401</v>
      </c>
      <c r="J38" s="47" t="s">
        <v>321</v>
      </c>
      <c r="K38" s="47" t="s">
        <v>50</v>
      </c>
    </row>
    <row r="39" spans="1:11" x14ac:dyDescent="0.2">
      <c r="A39" s="36">
        <v>124</v>
      </c>
      <c r="B39" s="112" t="str">
        <f>IF(AND(A39&lt;&gt;"",ISNUMBER(A39)),VLOOKUP(A39,Studies!A:BR,2,FALSE),"")</f>
        <v>Dockens 2006</v>
      </c>
      <c r="C39" s="112" t="str">
        <f>IF(AND(A39&lt;&gt;"",ISNUMBER(A39)),VLOOKUP(A39,Studies!A:BR,3,FALSE),"")</f>
        <v>https://www.ncbi.nlm.nih.gov/pubmed/17050795</v>
      </c>
      <c r="D39" s="112" t="str">
        <f>IF(AND(A39&lt;&gt;"",ISNUMBER(A39)),VLOOKUP(A39,Studies!A:BR,4,FALSE),"")</f>
        <v>Day 10</v>
      </c>
      <c r="E39" s="112" t="str">
        <f>IF(AND(A39&lt;&gt;"",ISNUMBER(A39)),VLOOKUP(A39,Studies!A:BR,5,FALSE),"")</f>
        <v>Buspirone</v>
      </c>
      <c r="F39" s="114" t="str">
        <f>IF(AND(A39&lt;&gt;"",ISNUMBER(A39)),VLOOKUP(A39,Studies!A:BR,6,FALSE),"")</f>
        <v>Plasma</v>
      </c>
      <c r="G39" s="57">
        <v>217.5</v>
      </c>
      <c r="H39" s="57" t="s">
        <v>54</v>
      </c>
      <c r="I39" s="47">
        <v>0.3187217</v>
      </c>
      <c r="J39" s="47" t="s">
        <v>321</v>
      </c>
      <c r="K39" s="47" t="s">
        <v>50</v>
      </c>
    </row>
    <row r="40" spans="1:11" x14ac:dyDescent="0.2">
      <c r="A40" s="36">
        <v>124</v>
      </c>
      <c r="B40" s="112" t="str">
        <f>IF(AND(A40&lt;&gt;"",ISNUMBER(A40)),VLOOKUP(A40,Studies!A:BR,2,FALSE),"")</f>
        <v>Dockens 2006</v>
      </c>
      <c r="C40" s="112" t="str">
        <f>IF(AND(A40&lt;&gt;"",ISNUMBER(A40)),VLOOKUP(A40,Studies!A:BR,3,FALSE),"")</f>
        <v>https://www.ncbi.nlm.nih.gov/pubmed/17050795</v>
      </c>
      <c r="D40" s="112" t="str">
        <f>IF(AND(A40&lt;&gt;"",ISNUMBER(A40)),VLOOKUP(A40,Studies!A:BR,4,FALSE),"")</f>
        <v>Day 10</v>
      </c>
      <c r="E40" s="112" t="str">
        <f>IF(AND(A40&lt;&gt;"",ISNUMBER(A40)),VLOOKUP(A40,Studies!A:BR,5,FALSE),"")</f>
        <v>Buspirone</v>
      </c>
      <c r="F40" s="114" t="str">
        <f>IF(AND(A40&lt;&gt;"",ISNUMBER(A40)),VLOOKUP(A40,Studies!A:BR,6,FALSE),"")</f>
        <v>Plasma</v>
      </c>
      <c r="G40" s="57">
        <v>218</v>
      </c>
      <c r="H40" s="57" t="s">
        <v>54</v>
      </c>
      <c r="I40" s="47">
        <v>0.2285094</v>
      </c>
      <c r="J40" s="47" t="s">
        <v>321</v>
      </c>
      <c r="K40" s="47" t="s">
        <v>50</v>
      </c>
    </row>
    <row r="41" spans="1:11" x14ac:dyDescent="0.2">
      <c r="A41" s="36">
        <v>124</v>
      </c>
      <c r="B41" s="112" t="str">
        <f>IF(AND(A41&lt;&gt;"",ISNUMBER(A41)),VLOOKUP(A41,Studies!A:BR,2,FALSE),"")</f>
        <v>Dockens 2006</v>
      </c>
      <c r="C41" s="112" t="str">
        <f>IF(AND(A41&lt;&gt;"",ISNUMBER(A41)),VLOOKUP(A41,Studies!A:BR,3,FALSE),"")</f>
        <v>https://www.ncbi.nlm.nih.gov/pubmed/17050795</v>
      </c>
      <c r="D41" s="112" t="str">
        <f>IF(AND(A41&lt;&gt;"",ISNUMBER(A41)),VLOOKUP(A41,Studies!A:BR,4,FALSE),"")</f>
        <v>Day 10</v>
      </c>
      <c r="E41" s="112" t="str">
        <f>IF(AND(A41&lt;&gt;"",ISNUMBER(A41)),VLOOKUP(A41,Studies!A:BR,5,FALSE),"")</f>
        <v>Buspirone</v>
      </c>
      <c r="F41" s="114" t="str">
        <f>IF(AND(A41&lt;&gt;"",ISNUMBER(A41)),VLOOKUP(A41,Studies!A:BR,6,FALSE),"")</f>
        <v>Plasma</v>
      </c>
      <c r="G41" s="57">
        <v>218.5</v>
      </c>
      <c r="H41" s="57" t="s">
        <v>54</v>
      </c>
      <c r="I41" s="47">
        <v>0.18741740000000001</v>
      </c>
      <c r="J41" s="47" t="s">
        <v>321</v>
      </c>
      <c r="K41" s="47" t="s">
        <v>50</v>
      </c>
    </row>
    <row r="42" spans="1:11" x14ac:dyDescent="0.2">
      <c r="A42" s="36">
        <v>124</v>
      </c>
      <c r="B42" s="112" t="str">
        <f>IF(AND(A42&lt;&gt;"",ISNUMBER(A42)),VLOOKUP(A42,Studies!A:BR,2,FALSE),"")</f>
        <v>Dockens 2006</v>
      </c>
      <c r="C42" s="112" t="str">
        <f>IF(AND(A42&lt;&gt;"",ISNUMBER(A42)),VLOOKUP(A42,Studies!A:BR,3,FALSE),"")</f>
        <v>https://www.ncbi.nlm.nih.gov/pubmed/17050795</v>
      </c>
      <c r="D42" s="112" t="str">
        <f>IF(AND(A42&lt;&gt;"",ISNUMBER(A42)),VLOOKUP(A42,Studies!A:BR,4,FALSE),"")</f>
        <v>Day 10</v>
      </c>
      <c r="E42" s="112" t="str">
        <f>IF(AND(A42&lt;&gt;"",ISNUMBER(A42)),VLOOKUP(A42,Studies!A:BR,5,FALSE),"")</f>
        <v>Buspirone</v>
      </c>
      <c r="F42" s="114" t="str">
        <f>IF(AND(A42&lt;&gt;"",ISNUMBER(A42)),VLOOKUP(A42,Studies!A:BR,6,FALSE),"")</f>
        <v>Plasma</v>
      </c>
      <c r="G42" s="57">
        <v>219</v>
      </c>
      <c r="H42" s="57" t="s">
        <v>54</v>
      </c>
      <c r="I42" s="47">
        <v>0.1381328</v>
      </c>
      <c r="J42" s="47" t="s">
        <v>321</v>
      </c>
      <c r="K42" s="47" t="s">
        <v>50</v>
      </c>
    </row>
    <row r="43" spans="1:11" x14ac:dyDescent="0.2">
      <c r="A43" s="36">
        <v>124</v>
      </c>
      <c r="B43" s="112" t="str">
        <f>IF(AND(A43&lt;&gt;"",ISNUMBER(A43)),VLOOKUP(A43,Studies!A:BR,2,FALSE),"")</f>
        <v>Dockens 2006</v>
      </c>
      <c r="C43" s="112" t="str">
        <f>IF(AND(A43&lt;&gt;"",ISNUMBER(A43)),VLOOKUP(A43,Studies!A:BR,3,FALSE),"")</f>
        <v>https://www.ncbi.nlm.nih.gov/pubmed/17050795</v>
      </c>
      <c r="D43" s="112" t="str">
        <f>IF(AND(A43&lt;&gt;"",ISNUMBER(A43)),VLOOKUP(A43,Studies!A:BR,4,FALSE),"")</f>
        <v>Day 10</v>
      </c>
      <c r="E43" s="112" t="str">
        <f>IF(AND(A43&lt;&gt;"",ISNUMBER(A43)),VLOOKUP(A43,Studies!A:BR,5,FALSE),"")</f>
        <v>Buspirone</v>
      </c>
      <c r="F43" s="114" t="str">
        <f>IF(AND(A43&lt;&gt;"",ISNUMBER(A43)),VLOOKUP(A43,Studies!A:BR,6,FALSE),"")</f>
        <v>Plasma</v>
      </c>
      <c r="G43" s="57">
        <v>220</v>
      </c>
      <c r="H43" s="57" t="s">
        <v>54</v>
      </c>
      <c r="I43" s="47">
        <v>8.0491129999999994E-2</v>
      </c>
      <c r="J43" s="47" t="s">
        <v>321</v>
      </c>
      <c r="K43" s="47" t="s">
        <v>50</v>
      </c>
    </row>
    <row r="44" spans="1:11" x14ac:dyDescent="0.2">
      <c r="A44" s="36">
        <v>124</v>
      </c>
      <c r="B44" s="112" t="str">
        <f>IF(AND(A44&lt;&gt;"",ISNUMBER(A44)),VLOOKUP(A44,Studies!A:BR,2,FALSE),"")</f>
        <v>Dockens 2006</v>
      </c>
      <c r="C44" s="112" t="str">
        <f>IF(AND(A44&lt;&gt;"",ISNUMBER(A44)),VLOOKUP(A44,Studies!A:BR,3,FALSE),"")</f>
        <v>https://www.ncbi.nlm.nih.gov/pubmed/17050795</v>
      </c>
      <c r="D44" s="112" t="str">
        <f>IF(AND(A44&lt;&gt;"",ISNUMBER(A44)),VLOOKUP(A44,Studies!A:BR,4,FALSE),"")</f>
        <v>Day 10</v>
      </c>
      <c r="E44" s="112" t="str">
        <f>IF(AND(A44&lt;&gt;"",ISNUMBER(A44)),VLOOKUP(A44,Studies!A:BR,5,FALSE),"")</f>
        <v>Buspirone</v>
      </c>
      <c r="F44" s="114" t="str">
        <f>IF(AND(A44&lt;&gt;"",ISNUMBER(A44)),VLOOKUP(A44,Studies!A:BR,6,FALSE),"")</f>
        <v>Plasma</v>
      </c>
      <c r="G44" s="57">
        <v>222</v>
      </c>
      <c r="H44" s="57" t="s">
        <v>54</v>
      </c>
    </row>
    <row r="45" spans="1:11" x14ac:dyDescent="0.2">
      <c r="A45" s="36">
        <v>124</v>
      </c>
      <c r="B45" s="112" t="str">
        <f>IF(AND(A45&lt;&gt;"",ISNUMBER(A45)),VLOOKUP(A45,Studies!A:BR,2,FALSE),"")</f>
        <v>Dockens 2006</v>
      </c>
      <c r="C45" s="112" t="str">
        <f>IF(AND(A45&lt;&gt;"",ISNUMBER(A45)),VLOOKUP(A45,Studies!A:BR,3,FALSE),"")</f>
        <v>https://www.ncbi.nlm.nih.gov/pubmed/17050795</v>
      </c>
      <c r="D45" s="112" t="str">
        <f>IF(AND(A45&lt;&gt;"",ISNUMBER(A45)),VLOOKUP(A45,Studies!A:BR,4,FALSE),"")</f>
        <v>Day 10</v>
      </c>
      <c r="E45" s="112" t="str">
        <f>IF(AND(A45&lt;&gt;"",ISNUMBER(A45)),VLOOKUP(A45,Studies!A:BR,5,FALSE),"")</f>
        <v>Buspirone</v>
      </c>
      <c r="F45" s="114" t="str">
        <f>IF(AND(A45&lt;&gt;"",ISNUMBER(A45)),VLOOKUP(A45,Studies!A:BR,6,FALSE),"")</f>
        <v>Plasma</v>
      </c>
      <c r="G45" s="57">
        <v>223</v>
      </c>
      <c r="H45" s="57" t="s">
        <v>54</v>
      </c>
    </row>
    <row r="46" spans="1:11" x14ac:dyDescent="0.2">
      <c r="A46" s="36">
        <v>124</v>
      </c>
      <c r="B46" s="112" t="str">
        <f>IF(AND(A46&lt;&gt;"",ISNUMBER(A46)),VLOOKUP(A46,Studies!A:BR,2,FALSE),"")</f>
        <v>Dockens 2006</v>
      </c>
      <c r="C46" s="112" t="str">
        <f>IF(AND(A46&lt;&gt;"",ISNUMBER(A46)),VLOOKUP(A46,Studies!A:BR,3,FALSE),"")</f>
        <v>https://www.ncbi.nlm.nih.gov/pubmed/17050795</v>
      </c>
      <c r="D46" s="112" t="str">
        <f>IF(AND(A46&lt;&gt;"",ISNUMBER(A46)),VLOOKUP(A46,Studies!A:BR,4,FALSE),"")</f>
        <v>Day 10</v>
      </c>
      <c r="E46" s="112" t="str">
        <f>IF(AND(A46&lt;&gt;"",ISNUMBER(A46)),VLOOKUP(A46,Studies!A:BR,5,FALSE),"")</f>
        <v>Buspirone</v>
      </c>
      <c r="F46" s="114" t="str">
        <f>IF(AND(A46&lt;&gt;"",ISNUMBER(A46)),VLOOKUP(A46,Studies!A:BR,6,FALSE),"")</f>
        <v>Plasma</v>
      </c>
      <c r="G46" s="57">
        <v>224</v>
      </c>
      <c r="H46" s="57" t="s">
        <v>54</v>
      </c>
    </row>
    <row r="47" spans="1:11" x14ac:dyDescent="0.2">
      <c r="A47" s="36">
        <v>124</v>
      </c>
      <c r="B47" s="112" t="str">
        <f>IF(AND(A47&lt;&gt;"",ISNUMBER(A47)),VLOOKUP(A47,Studies!A:BR,2,FALSE),"")</f>
        <v>Dockens 2006</v>
      </c>
      <c r="C47" s="112" t="str">
        <f>IF(AND(A47&lt;&gt;"",ISNUMBER(A47)),VLOOKUP(A47,Studies!A:BR,3,FALSE),"")</f>
        <v>https://www.ncbi.nlm.nih.gov/pubmed/17050795</v>
      </c>
      <c r="D47" s="112" t="str">
        <f>IF(AND(A47&lt;&gt;"",ISNUMBER(A47)),VLOOKUP(A47,Studies!A:BR,4,FALSE),"")</f>
        <v>Day 10</v>
      </c>
      <c r="E47" s="112" t="str">
        <f>IF(AND(A47&lt;&gt;"",ISNUMBER(A47)),VLOOKUP(A47,Studies!A:BR,5,FALSE),"")</f>
        <v>Buspirone</v>
      </c>
      <c r="F47" s="114" t="str">
        <f>IF(AND(A47&lt;&gt;"",ISNUMBER(A47)),VLOOKUP(A47,Studies!A:BR,6,FALSE),"")</f>
        <v>Plasma</v>
      </c>
      <c r="G47" s="57">
        <v>228</v>
      </c>
      <c r="H47" s="57" t="s">
        <v>54</v>
      </c>
    </row>
    <row r="48" spans="1:11" x14ac:dyDescent="0.2">
      <c r="A48" s="36">
        <v>125</v>
      </c>
      <c r="B48" s="112" t="str">
        <f>IF(AND(A48&lt;&gt;"",ISNUMBER(A48)),VLOOKUP(A48,Studies!A:BR,2,FALSE),"")</f>
        <v>Dockens 2006</v>
      </c>
      <c r="C48" s="112" t="str">
        <f>IF(AND(A48&lt;&gt;"",ISNUMBER(A48)),VLOOKUP(A48,Studies!A:BR,3,FALSE),"")</f>
        <v>https://www.ncbi.nlm.nih.gov/pubmed/17050795</v>
      </c>
      <c r="D48" s="112" t="str">
        <f>IF(AND(A48&lt;&gt;"",ISNUMBER(A48)),VLOOKUP(A48,Studies!A:BR,4,FALSE),"")</f>
        <v>Day 15</v>
      </c>
      <c r="E48" s="112" t="str">
        <f>IF(AND(A48&lt;&gt;"",ISNUMBER(A48)),VLOOKUP(A48,Studies!A:BR,5,FALSE),"")</f>
        <v>Buspirone</v>
      </c>
      <c r="F48" s="114" t="str">
        <f>IF(AND(A48&lt;&gt;"",ISNUMBER(A48)),VLOOKUP(A48,Studies!A:BR,6,FALSE),"")</f>
        <v>Plasma</v>
      </c>
      <c r="G48" s="57">
        <v>336.25</v>
      </c>
      <c r="H48" s="57" t="s">
        <v>54</v>
      </c>
      <c r="I48" s="47">
        <v>8.1769679999999997E-2</v>
      </c>
      <c r="J48" s="47" t="s">
        <v>321</v>
      </c>
      <c r="K48" s="47" t="s">
        <v>50</v>
      </c>
    </row>
    <row r="49" spans="1:11" x14ac:dyDescent="0.2">
      <c r="A49" s="36">
        <v>125</v>
      </c>
      <c r="B49" s="112" t="str">
        <f>IF(AND(A49&lt;&gt;"",ISNUMBER(A49)),VLOOKUP(A49,Studies!A:BR,2,FALSE),"")</f>
        <v>Dockens 2006</v>
      </c>
      <c r="C49" s="112" t="str">
        <f>IF(AND(A49&lt;&gt;"",ISNUMBER(A49)),VLOOKUP(A49,Studies!A:BR,3,FALSE),"")</f>
        <v>https://www.ncbi.nlm.nih.gov/pubmed/17050795</v>
      </c>
      <c r="D49" s="112" t="str">
        <f>IF(AND(A49&lt;&gt;"",ISNUMBER(A49)),VLOOKUP(A49,Studies!A:BR,4,FALSE),"")</f>
        <v>Day 15</v>
      </c>
      <c r="E49" s="112" t="str">
        <f>IF(AND(A49&lt;&gt;"",ISNUMBER(A49)),VLOOKUP(A49,Studies!A:BR,5,FALSE),"")</f>
        <v>Buspirone</v>
      </c>
      <c r="F49" s="114" t="str">
        <f>IF(AND(A49&lt;&gt;"",ISNUMBER(A49)),VLOOKUP(A49,Studies!A:BR,6,FALSE),"")</f>
        <v>Plasma</v>
      </c>
      <c r="G49" s="57">
        <v>336.5</v>
      </c>
      <c r="H49" s="57" t="s">
        <v>54</v>
      </c>
      <c r="I49" s="47">
        <v>1.174453</v>
      </c>
      <c r="J49" s="47" t="s">
        <v>321</v>
      </c>
      <c r="K49" s="47" t="s">
        <v>50</v>
      </c>
    </row>
    <row r="50" spans="1:11" x14ac:dyDescent="0.2">
      <c r="A50" s="36">
        <v>125</v>
      </c>
      <c r="B50" s="112" t="str">
        <f>IF(AND(A50&lt;&gt;"",ISNUMBER(A50)),VLOOKUP(A50,Studies!A:BR,2,FALSE),"")</f>
        <v>Dockens 2006</v>
      </c>
      <c r="C50" s="112" t="str">
        <f>IF(AND(A50&lt;&gt;"",ISNUMBER(A50)),VLOOKUP(A50,Studies!A:BR,3,FALSE),"")</f>
        <v>https://www.ncbi.nlm.nih.gov/pubmed/17050795</v>
      </c>
      <c r="D50" s="112" t="str">
        <f>IF(AND(A50&lt;&gt;"",ISNUMBER(A50)),VLOOKUP(A50,Studies!A:BR,4,FALSE),"")</f>
        <v>Day 15</v>
      </c>
      <c r="E50" s="112" t="str">
        <f>IF(AND(A50&lt;&gt;"",ISNUMBER(A50)),VLOOKUP(A50,Studies!A:BR,5,FALSE),"")</f>
        <v>Buspirone</v>
      </c>
      <c r="F50" s="114" t="str">
        <f>IF(AND(A50&lt;&gt;"",ISNUMBER(A50)),VLOOKUP(A50,Studies!A:BR,6,FALSE),"")</f>
        <v>Plasma</v>
      </c>
      <c r="G50" s="57">
        <v>336.75</v>
      </c>
      <c r="H50" s="57" t="s">
        <v>54</v>
      </c>
      <c r="I50" s="47">
        <v>1.153904</v>
      </c>
      <c r="J50" s="47" t="s">
        <v>321</v>
      </c>
      <c r="K50" s="47" t="s">
        <v>50</v>
      </c>
    </row>
    <row r="51" spans="1:11" x14ac:dyDescent="0.2">
      <c r="A51" s="36">
        <v>125</v>
      </c>
      <c r="B51" s="112" t="str">
        <f>IF(AND(A51&lt;&gt;"",ISNUMBER(A51)),VLOOKUP(A51,Studies!A:BR,2,FALSE),"")</f>
        <v>Dockens 2006</v>
      </c>
      <c r="C51" s="112" t="str">
        <f>IF(AND(A51&lt;&gt;"",ISNUMBER(A51)),VLOOKUP(A51,Studies!A:BR,3,FALSE),"")</f>
        <v>https://www.ncbi.nlm.nih.gov/pubmed/17050795</v>
      </c>
      <c r="D51" s="112" t="str">
        <f>IF(AND(A51&lt;&gt;"",ISNUMBER(A51)),VLOOKUP(A51,Studies!A:BR,4,FALSE),"")</f>
        <v>Day 15</v>
      </c>
      <c r="E51" s="112" t="str">
        <f>IF(AND(A51&lt;&gt;"",ISNUMBER(A51)),VLOOKUP(A51,Studies!A:BR,5,FALSE),"")</f>
        <v>Buspirone</v>
      </c>
      <c r="F51" s="114" t="str">
        <f>IF(AND(A51&lt;&gt;"",ISNUMBER(A51)),VLOOKUP(A51,Studies!A:BR,6,FALSE),"")</f>
        <v>Plasma</v>
      </c>
      <c r="G51" s="57">
        <v>337</v>
      </c>
      <c r="H51" s="57" t="s">
        <v>54</v>
      </c>
      <c r="I51" s="47">
        <v>1.231581</v>
      </c>
      <c r="J51" s="47" t="s">
        <v>321</v>
      </c>
      <c r="K51" s="47" t="s">
        <v>50</v>
      </c>
    </row>
    <row r="52" spans="1:11" x14ac:dyDescent="0.2">
      <c r="A52" s="36">
        <v>125</v>
      </c>
      <c r="B52" s="112" t="str">
        <f>IF(AND(A52&lt;&gt;"",ISNUMBER(A52)),VLOOKUP(A52,Studies!A:BR,2,FALSE),"")</f>
        <v>Dockens 2006</v>
      </c>
      <c r="C52" s="112" t="str">
        <f>IF(AND(A52&lt;&gt;"",ISNUMBER(A52)),VLOOKUP(A52,Studies!A:BR,3,FALSE),"")</f>
        <v>https://www.ncbi.nlm.nih.gov/pubmed/17050795</v>
      </c>
      <c r="D52" s="112" t="str">
        <f>IF(AND(A52&lt;&gt;"",ISNUMBER(A52)),VLOOKUP(A52,Studies!A:BR,4,FALSE),"")</f>
        <v>Day 15</v>
      </c>
      <c r="E52" s="112" t="str">
        <f>IF(AND(A52&lt;&gt;"",ISNUMBER(A52)),VLOOKUP(A52,Studies!A:BR,5,FALSE),"")</f>
        <v>Buspirone</v>
      </c>
      <c r="F52" s="114" t="str">
        <f>IF(AND(A52&lt;&gt;"",ISNUMBER(A52)),VLOOKUP(A52,Studies!A:BR,6,FALSE),"")</f>
        <v>Plasma</v>
      </c>
      <c r="G52" s="57">
        <v>337.5</v>
      </c>
      <c r="H52" s="57" t="s">
        <v>54</v>
      </c>
      <c r="I52" s="47">
        <v>0.7279987</v>
      </c>
      <c r="J52" s="47" t="s">
        <v>321</v>
      </c>
      <c r="K52" s="47" t="s">
        <v>50</v>
      </c>
    </row>
    <row r="53" spans="1:11" x14ac:dyDescent="0.2">
      <c r="A53" s="36">
        <v>125</v>
      </c>
      <c r="B53" s="112" t="str">
        <f>IF(AND(A53&lt;&gt;"",ISNUMBER(A53)),VLOOKUP(A53,Studies!A:BR,2,FALSE),"")</f>
        <v>Dockens 2006</v>
      </c>
      <c r="C53" s="112" t="str">
        <f>IF(AND(A53&lt;&gt;"",ISNUMBER(A53)),VLOOKUP(A53,Studies!A:BR,3,FALSE),"")</f>
        <v>https://www.ncbi.nlm.nih.gov/pubmed/17050795</v>
      </c>
      <c r="D53" s="112" t="str">
        <f>IF(AND(A53&lt;&gt;"",ISNUMBER(A53)),VLOOKUP(A53,Studies!A:BR,4,FALSE),"")</f>
        <v>Day 15</v>
      </c>
      <c r="E53" s="112" t="str">
        <f>IF(AND(A53&lt;&gt;"",ISNUMBER(A53)),VLOOKUP(A53,Studies!A:BR,5,FALSE),"")</f>
        <v>Buspirone</v>
      </c>
      <c r="F53" s="114" t="str">
        <f>IF(AND(A53&lt;&gt;"",ISNUMBER(A53)),VLOOKUP(A53,Studies!A:BR,6,FALSE),"")</f>
        <v>Plasma</v>
      </c>
      <c r="G53" s="57">
        <v>338</v>
      </c>
      <c r="H53" s="57" t="s">
        <v>54</v>
      </c>
      <c r="I53" s="47">
        <v>0.57639479999999998</v>
      </c>
      <c r="J53" s="47" t="s">
        <v>321</v>
      </c>
      <c r="K53" s="47" t="s">
        <v>50</v>
      </c>
    </row>
    <row r="54" spans="1:11" x14ac:dyDescent="0.2">
      <c r="A54" s="36">
        <v>125</v>
      </c>
      <c r="B54" s="112" t="str">
        <f>IF(AND(A54&lt;&gt;"",ISNUMBER(A54)),VLOOKUP(A54,Studies!A:BR,2,FALSE),"")</f>
        <v>Dockens 2006</v>
      </c>
      <c r="C54" s="112" t="str">
        <f>IF(AND(A54&lt;&gt;"",ISNUMBER(A54)),VLOOKUP(A54,Studies!A:BR,3,FALSE),"")</f>
        <v>https://www.ncbi.nlm.nih.gov/pubmed/17050795</v>
      </c>
      <c r="D54" s="112" t="str">
        <f>IF(AND(A54&lt;&gt;"",ISNUMBER(A54)),VLOOKUP(A54,Studies!A:BR,4,FALSE),"")</f>
        <v>Day 15</v>
      </c>
      <c r="E54" s="112" t="str">
        <f>IF(AND(A54&lt;&gt;"",ISNUMBER(A54)),VLOOKUP(A54,Studies!A:BR,5,FALSE),"")</f>
        <v>Buspirone</v>
      </c>
      <c r="F54" s="114" t="str">
        <f>IF(AND(A54&lt;&gt;"",ISNUMBER(A54)),VLOOKUP(A54,Studies!A:BR,6,FALSE),"")</f>
        <v>Plasma</v>
      </c>
      <c r="G54" s="57">
        <v>338.5</v>
      </c>
      <c r="H54" s="57" t="s">
        <v>54</v>
      </c>
      <c r="I54" s="47">
        <v>0.42889080000000002</v>
      </c>
      <c r="J54" s="47" t="s">
        <v>321</v>
      </c>
      <c r="K54" s="47" t="s">
        <v>50</v>
      </c>
    </row>
    <row r="55" spans="1:11" x14ac:dyDescent="0.2">
      <c r="A55" s="36">
        <v>125</v>
      </c>
      <c r="B55" s="112" t="str">
        <f>IF(AND(A55&lt;&gt;"",ISNUMBER(A55)),VLOOKUP(A55,Studies!A:BR,2,FALSE),"")</f>
        <v>Dockens 2006</v>
      </c>
      <c r="C55" s="112" t="str">
        <f>IF(AND(A55&lt;&gt;"",ISNUMBER(A55)),VLOOKUP(A55,Studies!A:BR,3,FALSE),"")</f>
        <v>https://www.ncbi.nlm.nih.gov/pubmed/17050795</v>
      </c>
      <c r="D55" s="112" t="str">
        <f>IF(AND(A55&lt;&gt;"",ISNUMBER(A55)),VLOOKUP(A55,Studies!A:BR,4,FALSE),"")</f>
        <v>Day 15</v>
      </c>
      <c r="E55" s="112" t="str">
        <f>IF(AND(A55&lt;&gt;"",ISNUMBER(A55)),VLOOKUP(A55,Studies!A:BR,5,FALSE),"")</f>
        <v>Buspirone</v>
      </c>
      <c r="F55" s="114" t="str">
        <f>IF(AND(A55&lt;&gt;"",ISNUMBER(A55)),VLOOKUP(A55,Studies!A:BR,6,FALSE),"")</f>
        <v>Plasma</v>
      </c>
      <c r="G55" s="57">
        <v>339</v>
      </c>
      <c r="H55" s="57" t="s">
        <v>54</v>
      </c>
      <c r="I55" s="47">
        <v>0.2731941</v>
      </c>
      <c r="J55" s="47" t="s">
        <v>321</v>
      </c>
      <c r="K55" s="47" t="s">
        <v>50</v>
      </c>
    </row>
    <row r="56" spans="1:11" x14ac:dyDescent="0.2">
      <c r="A56" s="36">
        <v>125</v>
      </c>
      <c r="B56" s="112" t="str">
        <f>IF(AND(A56&lt;&gt;"",ISNUMBER(A56)),VLOOKUP(A56,Studies!A:BR,2,FALSE),"")</f>
        <v>Dockens 2006</v>
      </c>
      <c r="C56" s="112" t="str">
        <f>IF(AND(A56&lt;&gt;"",ISNUMBER(A56)),VLOOKUP(A56,Studies!A:BR,3,FALSE),"")</f>
        <v>https://www.ncbi.nlm.nih.gov/pubmed/17050795</v>
      </c>
      <c r="D56" s="112" t="str">
        <f>IF(AND(A56&lt;&gt;"",ISNUMBER(A56)),VLOOKUP(A56,Studies!A:BR,4,FALSE),"")</f>
        <v>Day 15</v>
      </c>
      <c r="E56" s="112" t="str">
        <f>IF(AND(A56&lt;&gt;"",ISNUMBER(A56)),VLOOKUP(A56,Studies!A:BR,5,FALSE),"")</f>
        <v>Buspirone</v>
      </c>
      <c r="F56" s="114" t="str">
        <f>IF(AND(A56&lt;&gt;"",ISNUMBER(A56)),VLOOKUP(A56,Studies!A:BR,6,FALSE),"")</f>
        <v>Plasma</v>
      </c>
      <c r="G56" s="57">
        <v>340</v>
      </c>
      <c r="H56" s="57" t="s">
        <v>54</v>
      </c>
      <c r="I56" s="47">
        <v>0.1746248</v>
      </c>
      <c r="J56" s="47" t="s">
        <v>321</v>
      </c>
      <c r="K56" s="47" t="s">
        <v>50</v>
      </c>
    </row>
    <row r="57" spans="1:11" x14ac:dyDescent="0.2">
      <c r="A57" s="36">
        <v>125</v>
      </c>
      <c r="B57" s="112" t="str">
        <f>IF(AND(A57&lt;&gt;"",ISNUMBER(A57)),VLOOKUP(A57,Studies!A:BR,2,FALSE),"")</f>
        <v>Dockens 2006</v>
      </c>
      <c r="C57" s="112" t="str">
        <f>IF(AND(A57&lt;&gt;"",ISNUMBER(A57)),VLOOKUP(A57,Studies!A:BR,3,FALSE),"")</f>
        <v>https://www.ncbi.nlm.nih.gov/pubmed/17050795</v>
      </c>
      <c r="D57" s="112" t="str">
        <f>IF(AND(A57&lt;&gt;"",ISNUMBER(A57)),VLOOKUP(A57,Studies!A:BR,4,FALSE),"")</f>
        <v>Day 15</v>
      </c>
      <c r="E57" s="112" t="str">
        <f>IF(AND(A57&lt;&gt;"",ISNUMBER(A57)),VLOOKUP(A57,Studies!A:BR,5,FALSE),"")</f>
        <v>Buspirone</v>
      </c>
      <c r="F57" s="114" t="str">
        <f>IF(AND(A57&lt;&gt;"",ISNUMBER(A57)),VLOOKUP(A57,Studies!A:BR,6,FALSE),"")</f>
        <v>Plasma</v>
      </c>
      <c r="G57" s="57">
        <v>342</v>
      </c>
      <c r="H57" s="57" t="s">
        <v>54</v>
      </c>
      <c r="I57" s="47">
        <v>5.934159E-2</v>
      </c>
      <c r="J57" s="47" t="s">
        <v>321</v>
      </c>
      <c r="K57" s="47" t="s">
        <v>50</v>
      </c>
    </row>
    <row r="58" spans="1:11" x14ac:dyDescent="0.2">
      <c r="A58" s="36">
        <v>125</v>
      </c>
      <c r="B58" s="112" t="str">
        <f>IF(AND(A58&lt;&gt;"",ISNUMBER(A58)),VLOOKUP(A58,Studies!A:BR,2,FALSE),"")</f>
        <v>Dockens 2006</v>
      </c>
      <c r="C58" s="112" t="str">
        <f>IF(AND(A58&lt;&gt;"",ISNUMBER(A58)),VLOOKUP(A58,Studies!A:BR,3,FALSE),"")</f>
        <v>https://www.ncbi.nlm.nih.gov/pubmed/17050795</v>
      </c>
      <c r="D58" s="112" t="str">
        <f>IF(AND(A58&lt;&gt;"",ISNUMBER(A58)),VLOOKUP(A58,Studies!A:BR,4,FALSE),"")</f>
        <v>Day 15</v>
      </c>
      <c r="E58" s="112" t="str">
        <f>IF(AND(A58&lt;&gt;"",ISNUMBER(A58)),VLOOKUP(A58,Studies!A:BR,5,FALSE),"")</f>
        <v>Buspirone</v>
      </c>
      <c r="F58" s="114" t="str">
        <f>IF(AND(A58&lt;&gt;"",ISNUMBER(A58)),VLOOKUP(A58,Studies!A:BR,6,FALSE),"")</f>
        <v>Plasma</v>
      </c>
      <c r="G58" s="57">
        <v>343</v>
      </c>
      <c r="H58" s="57" t="s">
        <v>54</v>
      </c>
      <c r="I58" s="47">
        <v>3.035649E-2</v>
      </c>
      <c r="J58" s="47" t="s">
        <v>321</v>
      </c>
      <c r="K58" s="47" t="s">
        <v>50</v>
      </c>
    </row>
    <row r="59" spans="1:11" x14ac:dyDescent="0.2">
      <c r="A59" s="36">
        <v>125</v>
      </c>
      <c r="B59" s="112" t="str">
        <f>IF(AND(A59&lt;&gt;"",ISNUMBER(A59)),VLOOKUP(A59,Studies!A:BR,2,FALSE),"")</f>
        <v>Dockens 2006</v>
      </c>
      <c r="C59" s="112" t="str">
        <f>IF(AND(A59&lt;&gt;"",ISNUMBER(A59)),VLOOKUP(A59,Studies!A:BR,3,FALSE),"")</f>
        <v>https://www.ncbi.nlm.nih.gov/pubmed/17050795</v>
      </c>
      <c r="D59" s="112" t="str">
        <f>IF(AND(A59&lt;&gt;"",ISNUMBER(A59)),VLOOKUP(A59,Studies!A:BR,4,FALSE),"")</f>
        <v>Day 15</v>
      </c>
      <c r="E59" s="112" t="str">
        <f>IF(AND(A59&lt;&gt;"",ISNUMBER(A59)),VLOOKUP(A59,Studies!A:BR,5,FALSE),"")</f>
        <v>Buspirone</v>
      </c>
      <c r="F59" s="114" t="str">
        <f>IF(AND(A59&lt;&gt;"",ISNUMBER(A59)),VLOOKUP(A59,Studies!A:BR,6,FALSE),"")</f>
        <v>Plasma</v>
      </c>
      <c r="G59" s="57">
        <v>344</v>
      </c>
      <c r="H59" s="57" t="s">
        <v>54</v>
      </c>
      <c r="I59" s="47">
        <v>3.0013640000000001E-2</v>
      </c>
      <c r="J59" s="47" t="s">
        <v>321</v>
      </c>
      <c r="K59" s="47" t="s">
        <v>50</v>
      </c>
    </row>
    <row r="60" spans="1:11" x14ac:dyDescent="0.2">
      <c r="A60" s="36">
        <v>125</v>
      </c>
      <c r="B60" s="112" t="str">
        <f>IF(AND(A60&lt;&gt;"",ISNUMBER(A60)),VLOOKUP(A60,Studies!A:BR,2,FALSE),"")</f>
        <v>Dockens 2006</v>
      </c>
      <c r="C60" s="112" t="str">
        <f>IF(AND(A60&lt;&gt;"",ISNUMBER(A60)),VLOOKUP(A60,Studies!A:BR,3,FALSE),"")</f>
        <v>https://www.ncbi.nlm.nih.gov/pubmed/17050795</v>
      </c>
      <c r="D60" s="112" t="str">
        <f>IF(AND(A60&lt;&gt;"",ISNUMBER(A60)),VLOOKUP(A60,Studies!A:BR,4,FALSE),"")</f>
        <v>Day 15</v>
      </c>
      <c r="E60" s="112" t="str">
        <f>IF(AND(A60&lt;&gt;"",ISNUMBER(A60)),VLOOKUP(A60,Studies!A:BR,5,FALSE),"")</f>
        <v>Buspirone</v>
      </c>
      <c r="F60" s="114" t="str">
        <f>IF(AND(A60&lt;&gt;"",ISNUMBER(A60)),VLOOKUP(A60,Studies!A:BR,6,FALSE),"")</f>
        <v>Plasma</v>
      </c>
      <c r="G60" s="57">
        <v>348</v>
      </c>
      <c r="H60" s="57" t="s">
        <v>54</v>
      </c>
    </row>
    <row r="61" spans="1:11" x14ac:dyDescent="0.2">
      <c r="A61" s="36">
        <v>126</v>
      </c>
      <c r="B61" s="112" t="str">
        <f>IF(AND(A61&lt;&gt;"",ISNUMBER(A61)),VLOOKUP(A61,Studies!A:BR,2,FALSE),"")</f>
        <v>Dockens 2006</v>
      </c>
      <c r="C61" s="112" t="str">
        <f>IF(AND(A61&lt;&gt;"",ISNUMBER(A61)),VLOOKUP(A61,Studies!A:BR,3,FALSE),"")</f>
        <v>https://www.ncbi.nlm.nih.gov/pubmed/17050795</v>
      </c>
      <c r="D61" s="112" t="str">
        <f>IF(AND(A61&lt;&gt;"",ISNUMBER(A61)),VLOOKUP(A61,Studies!A:BR,4,FALSE),"")</f>
        <v>Day 20</v>
      </c>
      <c r="E61" s="112" t="str">
        <f>IF(AND(A61&lt;&gt;"",ISNUMBER(A61)),VLOOKUP(A61,Studies!A:BR,5,FALSE),"")</f>
        <v>Buspirone</v>
      </c>
      <c r="F61" s="114" t="str">
        <f>IF(AND(A61&lt;&gt;"",ISNUMBER(A61)),VLOOKUP(A61,Studies!A:BR,6,FALSE),"")</f>
        <v>Plasma</v>
      </c>
      <c r="G61" s="57">
        <v>468.25</v>
      </c>
      <c r="H61" s="57" t="s">
        <v>54</v>
      </c>
      <c r="I61" s="47">
        <v>0.22091669999999999</v>
      </c>
      <c r="J61" s="47" t="s">
        <v>321</v>
      </c>
      <c r="K61" s="47" t="s">
        <v>50</v>
      </c>
    </row>
    <row r="62" spans="1:11" x14ac:dyDescent="0.2">
      <c r="A62" s="36">
        <v>126</v>
      </c>
      <c r="B62" s="112" t="str">
        <f>IF(AND(A62&lt;&gt;"",ISNUMBER(A62)),VLOOKUP(A62,Studies!A:BR,2,FALSE),"")</f>
        <v>Dockens 2006</v>
      </c>
      <c r="C62" s="112" t="str">
        <f>IF(AND(A62&lt;&gt;"",ISNUMBER(A62)),VLOOKUP(A62,Studies!A:BR,3,FALSE),"")</f>
        <v>https://www.ncbi.nlm.nih.gov/pubmed/17050795</v>
      </c>
      <c r="D62" s="112" t="str">
        <f>IF(AND(A62&lt;&gt;"",ISNUMBER(A62)),VLOOKUP(A62,Studies!A:BR,4,FALSE),"")</f>
        <v>Day 20</v>
      </c>
      <c r="E62" s="112" t="str">
        <f>IF(AND(A62&lt;&gt;"",ISNUMBER(A62)),VLOOKUP(A62,Studies!A:BR,5,FALSE),"")</f>
        <v>Buspirone</v>
      </c>
      <c r="F62" s="114" t="str">
        <f>IF(AND(A62&lt;&gt;"",ISNUMBER(A62)),VLOOKUP(A62,Studies!A:BR,6,FALSE),"")</f>
        <v>Plasma</v>
      </c>
      <c r="G62" s="57">
        <v>468.5</v>
      </c>
      <c r="H62" s="57" t="s">
        <v>54</v>
      </c>
      <c r="I62" s="47">
        <v>1.399556</v>
      </c>
      <c r="J62" s="47" t="s">
        <v>321</v>
      </c>
      <c r="K62" s="47" t="s">
        <v>50</v>
      </c>
    </row>
    <row r="63" spans="1:11" x14ac:dyDescent="0.2">
      <c r="A63" s="36">
        <v>126</v>
      </c>
      <c r="B63" s="112" t="str">
        <f>IF(AND(A63&lt;&gt;"",ISNUMBER(A63)),VLOOKUP(A63,Studies!A:BR,2,FALSE),"")</f>
        <v>Dockens 2006</v>
      </c>
      <c r="C63" s="112" t="str">
        <f>IF(AND(A63&lt;&gt;"",ISNUMBER(A63)),VLOOKUP(A63,Studies!A:BR,3,FALSE),"")</f>
        <v>https://www.ncbi.nlm.nih.gov/pubmed/17050795</v>
      </c>
      <c r="D63" s="112" t="str">
        <f>IF(AND(A63&lt;&gt;"",ISNUMBER(A63)),VLOOKUP(A63,Studies!A:BR,4,FALSE),"")</f>
        <v>Day 20</v>
      </c>
      <c r="E63" s="112" t="str">
        <f>IF(AND(A63&lt;&gt;"",ISNUMBER(A63)),VLOOKUP(A63,Studies!A:BR,5,FALSE),"")</f>
        <v>Buspirone</v>
      </c>
      <c r="F63" s="114" t="str">
        <f>IF(AND(A63&lt;&gt;"",ISNUMBER(A63)),VLOOKUP(A63,Studies!A:BR,6,FALSE),"")</f>
        <v>Plasma</v>
      </c>
      <c r="G63" s="57">
        <v>468.75</v>
      </c>
      <c r="H63" s="57" t="s">
        <v>54</v>
      </c>
      <c r="I63" s="47">
        <v>1.3831059999999999</v>
      </c>
      <c r="J63" s="47" t="s">
        <v>321</v>
      </c>
      <c r="K63" s="47" t="s">
        <v>50</v>
      </c>
    </row>
    <row r="64" spans="1:11" x14ac:dyDescent="0.2">
      <c r="A64" s="36">
        <v>126</v>
      </c>
      <c r="B64" s="112" t="str">
        <f>IF(AND(A64&lt;&gt;"",ISNUMBER(A64)),VLOOKUP(A64,Studies!A:BR,2,FALSE),"")</f>
        <v>Dockens 2006</v>
      </c>
      <c r="C64" s="112" t="str">
        <f>IF(AND(A64&lt;&gt;"",ISNUMBER(A64)),VLOOKUP(A64,Studies!A:BR,3,FALSE),"")</f>
        <v>https://www.ncbi.nlm.nih.gov/pubmed/17050795</v>
      </c>
      <c r="D64" s="112" t="str">
        <f>IF(AND(A64&lt;&gt;"",ISNUMBER(A64)),VLOOKUP(A64,Studies!A:BR,4,FALSE),"")</f>
        <v>Day 20</v>
      </c>
      <c r="E64" s="112" t="str">
        <f>IF(AND(A64&lt;&gt;"",ISNUMBER(A64)),VLOOKUP(A64,Studies!A:BR,5,FALSE),"")</f>
        <v>Buspirone</v>
      </c>
      <c r="F64" s="114" t="str">
        <f>IF(AND(A64&lt;&gt;"",ISNUMBER(A64)),VLOOKUP(A64,Studies!A:BR,6,FALSE),"")</f>
        <v>Plasma</v>
      </c>
      <c r="G64" s="57">
        <v>469</v>
      </c>
      <c r="H64" s="57" t="s">
        <v>54</v>
      </c>
      <c r="I64" s="47">
        <v>1.3052649999999999</v>
      </c>
      <c r="J64" s="47" t="s">
        <v>321</v>
      </c>
      <c r="K64" s="47" t="s">
        <v>50</v>
      </c>
    </row>
    <row r="65" spans="1:11" x14ac:dyDescent="0.2">
      <c r="A65" s="36">
        <v>126</v>
      </c>
      <c r="B65" s="112" t="str">
        <f>IF(AND(A65&lt;&gt;"",ISNUMBER(A65)),VLOOKUP(A65,Studies!A:BR,2,FALSE),"")</f>
        <v>Dockens 2006</v>
      </c>
      <c r="C65" s="112" t="str">
        <f>IF(AND(A65&lt;&gt;"",ISNUMBER(A65)),VLOOKUP(A65,Studies!A:BR,3,FALSE),"")</f>
        <v>https://www.ncbi.nlm.nih.gov/pubmed/17050795</v>
      </c>
      <c r="D65" s="112" t="str">
        <f>IF(AND(A65&lt;&gt;"",ISNUMBER(A65)),VLOOKUP(A65,Studies!A:BR,4,FALSE),"")</f>
        <v>Day 20</v>
      </c>
      <c r="E65" s="112" t="str">
        <f>IF(AND(A65&lt;&gt;"",ISNUMBER(A65)),VLOOKUP(A65,Studies!A:BR,5,FALSE),"")</f>
        <v>Buspirone</v>
      </c>
      <c r="F65" s="114" t="str">
        <f>IF(AND(A65&lt;&gt;"",ISNUMBER(A65)),VLOOKUP(A65,Studies!A:BR,6,FALSE),"")</f>
        <v>Plasma</v>
      </c>
      <c r="G65" s="57">
        <v>469.5</v>
      </c>
      <c r="H65" s="57" t="s">
        <v>54</v>
      </c>
      <c r="I65" s="47">
        <v>1.092255</v>
      </c>
      <c r="J65" s="47" t="s">
        <v>321</v>
      </c>
      <c r="K65" s="47" t="s">
        <v>50</v>
      </c>
    </row>
    <row r="66" spans="1:11" x14ac:dyDescent="0.2">
      <c r="A66" s="36">
        <v>126</v>
      </c>
      <c r="B66" s="112" t="str">
        <f>IF(AND(A66&lt;&gt;"",ISNUMBER(A66)),VLOOKUP(A66,Studies!A:BR,2,FALSE),"")</f>
        <v>Dockens 2006</v>
      </c>
      <c r="C66" s="112" t="str">
        <f>IF(AND(A66&lt;&gt;"",ISNUMBER(A66)),VLOOKUP(A66,Studies!A:BR,3,FALSE),"")</f>
        <v>https://www.ncbi.nlm.nih.gov/pubmed/17050795</v>
      </c>
      <c r="D66" s="112" t="str">
        <f>IF(AND(A66&lt;&gt;"",ISNUMBER(A66)),VLOOKUP(A66,Studies!A:BR,4,FALSE),"")</f>
        <v>Day 20</v>
      </c>
      <c r="E66" s="112" t="str">
        <f>IF(AND(A66&lt;&gt;"",ISNUMBER(A66)),VLOOKUP(A66,Studies!A:BR,5,FALSE),"")</f>
        <v>Buspirone</v>
      </c>
      <c r="F66" s="114" t="str">
        <f>IF(AND(A66&lt;&gt;"",ISNUMBER(A66)),VLOOKUP(A66,Studies!A:BR,6,FALSE),"")</f>
        <v>Plasma</v>
      </c>
      <c r="G66" s="57">
        <v>470</v>
      </c>
      <c r="H66" s="57" t="s">
        <v>54</v>
      </c>
      <c r="I66" s="47">
        <v>0.85471030000000003</v>
      </c>
      <c r="J66" s="47" t="s">
        <v>321</v>
      </c>
      <c r="K66" s="47" t="s">
        <v>50</v>
      </c>
    </row>
    <row r="67" spans="1:11" x14ac:dyDescent="0.2">
      <c r="A67" s="36">
        <v>126</v>
      </c>
      <c r="B67" s="112" t="str">
        <f>IF(AND(A67&lt;&gt;"",ISNUMBER(A67)),VLOOKUP(A67,Studies!A:BR,2,FALSE),"")</f>
        <v>Dockens 2006</v>
      </c>
      <c r="C67" s="112" t="str">
        <f>IF(AND(A67&lt;&gt;"",ISNUMBER(A67)),VLOOKUP(A67,Studies!A:BR,3,FALSE),"")</f>
        <v>https://www.ncbi.nlm.nih.gov/pubmed/17050795</v>
      </c>
      <c r="D67" s="112" t="str">
        <f>IF(AND(A67&lt;&gt;"",ISNUMBER(A67)),VLOOKUP(A67,Studies!A:BR,4,FALSE),"")</f>
        <v>Day 20</v>
      </c>
      <c r="E67" s="112" t="str">
        <f>IF(AND(A67&lt;&gt;"",ISNUMBER(A67)),VLOOKUP(A67,Studies!A:BR,5,FALSE),"")</f>
        <v>Buspirone</v>
      </c>
      <c r="F67" s="114" t="str">
        <f>IF(AND(A67&lt;&gt;"",ISNUMBER(A67)),VLOOKUP(A67,Studies!A:BR,6,FALSE),"")</f>
        <v>Plasma</v>
      </c>
      <c r="G67" s="57">
        <v>470.5</v>
      </c>
      <c r="H67" s="57" t="s">
        <v>54</v>
      </c>
      <c r="I67" s="47">
        <v>0.5639594</v>
      </c>
      <c r="J67" s="47" t="s">
        <v>321</v>
      </c>
      <c r="K67" s="47" t="s">
        <v>50</v>
      </c>
    </row>
    <row r="68" spans="1:11" x14ac:dyDescent="0.2">
      <c r="A68" s="36">
        <v>126</v>
      </c>
      <c r="B68" s="112" t="str">
        <f>IF(AND(A68&lt;&gt;"",ISNUMBER(A68)),VLOOKUP(A68,Studies!A:BR,2,FALSE),"")</f>
        <v>Dockens 2006</v>
      </c>
      <c r="C68" s="112" t="str">
        <f>IF(AND(A68&lt;&gt;"",ISNUMBER(A68)),VLOOKUP(A68,Studies!A:BR,3,FALSE),"")</f>
        <v>https://www.ncbi.nlm.nih.gov/pubmed/17050795</v>
      </c>
      <c r="D68" s="112" t="str">
        <f>IF(AND(A68&lt;&gt;"",ISNUMBER(A68)),VLOOKUP(A68,Studies!A:BR,4,FALSE),"")</f>
        <v>Day 20</v>
      </c>
      <c r="E68" s="112" t="str">
        <f>IF(AND(A68&lt;&gt;"",ISNUMBER(A68)),VLOOKUP(A68,Studies!A:BR,5,FALSE),"")</f>
        <v>Buspirone</v>
      </c>
      <c r="F68" s="114" t="str">
        <f>IF(AND(A68&lt;&gt;"",ISNUMBER(A68)),VLOOKUP(A68,Studies!A:BR,6,FALSE),"")</f>
        <v>Plasma</v>
      </c>
      <c r="G68" s="57">
        <v>471</v>
      </c>
      <c r="H68" s="57" t="s">
        <v>54</v>
      </c>
      <c r="I68" s="47">
        <v>0.42463380000000001</v>
      </c>
      <c r="J68" s="47" t="s">
        <v>321</v>
      </c>
      <c r="K68" s="47" t="s">
        <v>50</v>
      </c>
    </row>
    <row r="69" spans="1:11" x14ac:dyDescent="0.2">
      <c r="A69" s="36">
        <v>126</v>
      </c>
      <c r="B69" s="112" t="str">
        <f>IF(AND(A69&lt;&gt;"",ISNUMBER(A69)),VLOOKUP(A69,Studies!A:BR,2,FALSE),"")</f>
        <v>Dockens 2006</v>
      </c>
      <c r="C69" s="112" t="str">
        <f>IF(AND(A69&lt;&gt;"",ISNUMBER(A69)),VLOOKUP(A69,Studies!A:BR,3,FALSE),"")</f>
        <v>https://www.ncbi.nlm.nih.gov/pubmed/17050795</v>
      </c>
      <c r="D69" s="112" t="str">
        <f>IF(AND(A69&lt;&gt;"",ISNUMBER(A69)),VLOOKUP(A69,Studies!A:BR,4,FALSE),"")</f>
        <v>Day 20</v>
      </c>
      <c r="E69" s="112" t="str">
        <f>IF(AND(A69&lt;&gt;"",ISNUMBER(A69)),VLOOKUP(A69,Studies!A:BR,5,FALSE),"")</f>
        <v>Buspirone</v>
      </c>
      <c r="F69" s="114" t="str">
        <f>IF(AND(A69&lt;&gt;"",ISNUMBER(A69)),VLOOKUP(A69,Studies!A:BR,6,FALSE),"")</f>
        <v>Plasma</v>
      </c>
      <c r="G69" s="57">
        <v>472</v>
      </c>
      <c r="H69" s="57" t="s">
        <v>54</v>
      </c>
      <c r="I69" s="47">
        <v>0.26875850000000001</v>
      </c>
      <c r="J69" s="47" t="s">
        <v>321</v>
      </c>
      <c r="K69" s="47" t="s">
        <v>50</v>
      </c>
    </row>
    <row r="70" spans="1:11" x14ac:dyDescent="0.2">
      <c r="A70" s="36">
        <v>126</v>
      </c>
      <c r="B70" s="112" t="str">
        <f>IF(AND(A70&lt;&gt;"",ISNUMBER(A70)),VLOOKUP(A70,Studies!A:BR,2,FALSE),"")</f>
        <v>Dockens 2006</v>
      </c>
      <c r="C70" s="112" t="str">
        <f>IF(AND(A70&lt;&gt;"",ISNUMBER(A70)),VLOOKUP(A70,Studies!A:BR,3,FALSE),"")</f>
        <v>https://www.ncbi.nlm.nih.gov/pubmed/17050795</v>
      </c>
      <c r="D70" s="112" t="str">
        <f>IF(AND(A70&lt;&gt;"",ISNUMBER(A70)),VLOOKUP(A70,Studies!A:BR,4,FALSE),"")</f>
        <v>Day 20</v>
      </c>
      <c r="E70" s="112" t="str">
        <f>IF(AND(A70&lt;&gt;"",ISNUMBER(A70)),VLOOKUP(A70,Studies!A:BR,5,FALSE),"")</f>
        <v>Buspirone</v>
      </c>
      <c r="F70" s="114" t="str">
        <f>IF(AND(A70&lt;&gt;"",ISNUMBER(A70)),VLOOKUP(A70,Studies!A:BR,6,FALSE),"")</f>
        <v>Plasma</v>
      </c>
      <c r="G70" s="57">
        <v>474</v>
      </c>
      <c r="H70" s="57" t="s">
        <v>54</v>
      </c>
      <c r="I70" s="47">
        <v>0.1002764</v>
      </c>
      <c r="J70" s="47" t="s">
        <v>321</v>
      </c>
      <c r="K70" s="47" t="s">
        <v>50</v>
      </c>
    </row>
    <row r="71" spans="1:11" x14ac:dyDescent="0.2">
      <c r="A71" s="36">
        <v>126</v>
      </c>
      <c r="B71" s="112" t="str">
        <f>IF(AND(A71&lt;&gt;"",ISNUMBER(A71)),VLOOKUP(A71,Studies!A:BR,2,FALSE),"")</f>
        <v>Dockens 2006</v>
      </c>
      <c r="C71" s="112" t="str">
        <f>IF(AND(A71&lt;&gt;"",ISNUMBER(A71)),VLOOKUP(A71,Studies!A:BR,3,FALSE),"")</f>
        <v>https://www.ncbi.nlm.nih.gov/pubmed/17050795</v>
      </c>
      <c r="D71" s="112" t="str">
        <f>IF(AND(A71&lt;&gt;"",ISNUMBER(A71)),VLOOKUP(A71,Studies!A:BR,4,FALSE),"")</f>
        <v>Day 20</v>
      </c>
      <c r="E71" s="112" t="str">
        <f>IF(AND(A71&lt;&gt;"",ISNUMBER(A71)),VLOOKUP(A71,Studies!A:BR,5,FALSE),"")</f>
        <v>Buspirone</v>
      </c>
      <c r="F71" s="114" t="str">
        <f>IF(AND(A71&lt;&gt;"",ISNUMBER(A71)),VLOOKUP(A71,Studies!A:BR,6,FALSE),"")</f>
        <v>Plasma</v>
      </c>
      <c r="G71" s="57">
        <v>475</v>
      </c>
      <c r="H71" s="57" t="s">
        <v>54</v>
      </c>
      <c r="I71" s="47">
        <v>7.5369809999999995E-2</v>
      </c>
      <c r="J71" s="47" t="s">
        <v>321</v>
      </c>
      <c r="K71" s="47" t="s">
        <v>50</v>
      </c>
    </row>
    <row r="72" spans="1:11" x14ac:dyDescent="0.2">
      <c r="A72" s="36">
        <v>126</v>
      </c>
      <c r="B72" s="112" t="str">
        <f>IF(AND(A72&lt;&gt;"",ISNUMBER(A72)),VLOOKUP(A72,Studies!A:BR,2,FALSE),"")</f>
        <v>Dockens 2006</v>
      </c>
      <c r="C72" s="112" t="str">
        <f>IF(AND(A72&lt;&gt;"",ISNUMBER(A72)),VLOOKUP(A72,Studies!A:BR,3,FALSE),"")</f>
        <v>https://www.ncbi.nlm.nih.gov/pubmed/17050795</v>
      </c>
      <c r="D72" s="112" t="str">
        <f>IF(AND(A72&lt;&gt;"",ISNUMBER(A72)),VLOOKUP(A72,Studies!A:BR,4,FALSE),"")</f>
        <v>Day 20</v>
      </c>
      <c r="E72" s="112" t="str">
        <f>IF(AND(A72&lt;&gt;"",ISNUMBER(A72)),VLOOKUP(A72,Studies!A:BR,5,FALSE),"")</f>
        <v>Buspirone</v>
      </c>
      <c r="F72" s="114" t="str">
        <f>IF(AND(A72&lt;&gt;"",ISNUMBER(A72)),VLOOKUP(A72,Studies!A:BR,6,FALSE),"")</f>
        <v>Plasma</v>
      </c>
      <c r="G72" s="57">
        <v>476</v>
      </c>
      <c r="H72" s="57" t="s">
        <v>54</v>
      </c>
      <c r="I72" s="47">
        <v>0.1241473</v>
      </c>
      <c r="J72" s="47" t="s">
        <v>321</v>
      </c>
      <c r="K72" s="47" t="s">
        <v>50</v>
      </c>
    </row>
    <row r="73" spans="1:11" x14ac:dyDescent="0.2">
      <c r="A73" s="36">
        <v>126</v>
      </c>
      <c r="B73" s="112" t="str">
        <f>IF(AND(A73&lt;&gt;"",ISNUMBER(A73)),VLOOKUP(A73,Studies!A:BR,2,FALSE),"")</f>
        <v>Dockens 2006</v>
      </c>
      <c r="C73" s="112" t="str">
        <f>IF(AND(A73&lt;&gt;"",ISNUMBER(A73)),VLOOKUP(A73,Studies!A:BR,3,FALSE),"")</f>
        <v>https://www.ncbi.nlm.nih.gov/pubmed/17050795</v>
      </c>
      <c r="D73" s="112" t="str">
        <f>IF(AND(A73&lt;&gt;"",ISNUMBER(A73)),VLOOKUP(A73,Studies!A:BR,4,FALSE),"")</f>
        <v>Day 20</v>
      </c>
      <c r="E73" s="112" t="str">
        <f>IF(AND(A73&lt;&gt;"",ISNUMBER(A73)),VLOOKUP(A73,Studies!A:BR,5,FALSE),"")</f>
        <v>Buspirone</v>
      </c>
      <c r="F73" s="114" t="str">
        <f>IF(AND(A73&lt;&gt;"",ISNUMBER(A73)),VLOOKUP(A73,Studies!A:BR,6,FALSE),"")</f>
        <v>Plasma</v>
      </c>
      <c r="G73" s="57">
        <v>480</v>
      </c>
      <c r="H73" s="57" t="s">
        <v>54</v>
      </c>
      <c r="I73" s="47">
        <v>2.864939E-2</v>
      </c>
      <c r="J73" s="47" t="s">
        <v>321</v>
      </c>
      <c r="K73" s="47" t="s">
        <v>50</v>
      </c>
    </row>
    <row r="74" spans="1:11" x14ac:dyDescent="0.2">
      <c r="A74" s="36">
        <v>127</v>
      </c>
      <c r="B74" s="112" t="str">
        <f>IF(AND(A74&lt;&gt;"",ISNUMBER(A74)),VLOOKUP(A74,Studies!A:BR,2,FALSE),"")</f>
        <v>Dockens 2006</v>
      </c>
      <c r="C74" s="112" t="str">
        <f>IF(AND(A74&lt;&gt;"",ISNUMBER(A74)),VLOOKUP(A74,Studies!A:BR,3,FALSE),"")</f>
        <v>https://www.ncbi.nlm.nih.gov/pubmed/17050795</v>
      </c>
      <c r="D74" s="112" t="str">
        <f>IF(AND(A74&lt;&gt;"",ISNUMBER(A74)),VLOOKUP(A74,Studies!A:BR,4,FALSE),"")</f>
        <v>Day 25</v>
      </c>
      <c r="E74" s="112" t="str">
        <f>IF(AND(A74&lt;&gt;"",ISNUMBER(A74)),VLOOKUP(A74,Studies!A:BR,5,FALSE),"")</f>
        <v>Buspirone</v>
      </c>
      <c r="F74" s="114" t="str">
        <f>IF(AND(A74&lt;&gt;"",ISNUMBER(A74)),VLOOKUP(A74,Studies!A:BR,6,FALSE),"")</f>
        <v>Plasma</v>
      </c>
      <c r="G74" s="57">
        <v>576.25</v>
      </c>
      <c r="H74" s="57" t="s">
        <v>54</v>
      </c>
      <c r="I74" s="47">
        <v>0.42965510000000001</v>
      </c>
      <c r="J74" s="47" t="s">
        <v>321</v>
      </c>
      <c r="K74" s="47" t="s">
        <v>50</v>
      </c>
    </row>
    <row r="75" spans="1:11" x14ac:dyDescent="0.2">
      <c r="A75" s="36">
        <v>127</v>
      </c>
      <c r="B75" s="112" t="str">
        <f>IF(AND(A75&lt;&gt;"",ISNUMBER(A75)),VLOOKUP(A75,Studies!A:BR,2,FALSE),"")</f>
        <v>Dockens 2006</v>
      </c>
      <c r="C75" s="112" t="str">
        <f>IF(AND(A75&lt;&gt;"",ISNUMBER(A75)),VLOOKUP(A75,Studies!A:BR,3,FALSE),"")</f>
        <v>https://www.ncbi.nlm.nih.gov/pubmed/17050795</v>
      </c>
      <c r="D75" s="112" t="str">
        <f>IF(AND(A75&lt;&gt;"",ISNUMBER(A75)),VLOOKUP(A75,Studies!A:BR,4,FALSE),"")</f>
        <v>Day 25</v>
      </c>
      <c r="E75" s="112" t="str">
        <f>IF(AND(A75&lt;&gt;"",ISNUMBER(A75)),VLOOKUP(A75,Studies!A:BR,5,FALSE),"")</f>
        <v>Buspirone</v>
      </c>
      <c r="F75" s="114" t="str">
        <f>IF(AND(A75&lt;&gt;"",ISNUMBER(A75)),VLOOKUP(A75,Studies!A:BR,6,FALSE),"")</f>
        <v>Plasma</v>
      </c>
      <c r="G75" s="57">
        <v>576.5</v>
      </c>
      <c r="H75" s="57" t="s">
        <v>54</v>
      </c>
      <c r="I75" s="47">
        <v>2.6601360000000001</v>
      </c>
      <c r="J75" s="47" t="s">
        <v>321</v>
      </c>
      <c r="K75" s="47" t="s">
        <v>50</v>
      </c>
    </row>
    <row r="76" spans="1:11" x14ac:dyDescent="0.2">
      <c r="A76" s="36">
        <v>127</v>
      </c>
      <c r="B76" s="112" t="str">
        <f>IF(AND(A76&lt;&gt;"",ISNUMBER(A76)),VLOOKUP(A76,Studies!A:BR,2,FALSE),"")</f>
        <v>Dockens 2006</v>
      </c>
      <c r="C76" s="112" t="str">
        <f>IF(AND(A76&lt;&gt;"",ISNUMBER(A76)),VLOOKUP(A76,Studies!A:BR,3,FALSE),"")</f>
        <v>https://www.ncbi.nlm.nih.gov/pubmed/17050795</v>
      </c>
      <c r="D76" s="112" t="str">
        <f>IF(AND(A76&lt;&gt;"",ISNUMBER(A76)),VLOOKUP(A76,Studies!A:BR,4,FALSE),"")</f>
        <v>Day 25</v>
      </c>
      <c r="E76" s="112" t="str">
        <f>IF(AND(A76&lt;&gt;"",ISNUMBER(A76)),VLOOKUP(A76,Studies!A:BR,5,FALSE),"")</f>
        <v>Buspirone</v>
      </c>
      <c r="F76" s="114" t="str">
        <f>IF(AND(A76&lt;&gt;"",ISNUMBER(A76)),VLOOKUP(A76,Studies!A:BR,6,FALSE),"")</f>
        <v>Plasma</v>
      </c>
      <c r="G76" s="57">
        <v>576.75</v>
      </c>
      <c r="H76" s="57" t="s">
        <v>54</v>
      </c>
      <c r="I76" s="47">
        <v>2.3449140000000002</v>
      </c>
      <c r="J76" s="47" t="s">
        <v>321</v>
      </c>
      <c r="K76" s="47" t="s">
        <v>50</v>
      </c>
    </row>
    <row r="77" spans="1:11" x14ac:dyDescent="0.2">
      <c r="A77" s="36">
        <v>127</v>
      </c>
      <c r="B77" s="112" t="str">
        <f>IF(AND(A77&lt;&gt;"",ISNUMBER(A77)),VLOOKUP(A77,Studies!A:BR,2,FALSE),"")</f>
        <v>Dockens 2006</v>
      </c>
      <c r="C77" s="112" t="str">
        <f>IF(AND(A77&lt;&gt;"",ISNUMBER(A77)),VLOOKUP(A77,Studies!A:BR,3,FALSE),"")</f>
        <v>https://www.ncbi.nlm.nih.gov/pubmed/17050795</v>
      </c>
      <c r="D77" s="112" t="str">
        <f>IF(AND(A77&lt;&gt;"",ISNUMBER(A77)),VLOOKUP(A77,Studies!A:BR,4,FALSE),"")</f>
        <v>Day 25</v>
      </c>
      <c r="E77" s="112" t="str">
        <f>IF(AND(A77&lt;&gt;"",ISNUMBER(A77)),VLOOKUP(A77,Studies!A:BR,5,FALSE),"")</f>
        <v>Buspirone</v>
      </c>
      <c r="F77" s="114" t="str">
        <f>IF(AND(A77&lt;&gt;"",ISNUMBER(A77)),VLOOKUP(A77,Studies!A:BR,6,FALSE),"")</f>
        <v>Plasma</v>
      </c>
      <c r="G77" s="57">
        <v>577</v>
      </c>
      <c r="H77" s="57" t="s">
        <v>54</v>
      </c>
      <c r="I77" s="47">
        <v>2.3161719999999999</v>
      </c>
      <c r="J77" s="47" t="s">
        <v>321</v>
      </c>
      <c r="K77" s="47" t="s">
        <v>50</v>
      </c>
    </row>
    <row r="78" spans="1:11" x14ac:dyDescent="0.2">
      <c r="A78" s="36">
        <v>127</v>
      </c>
      <c r="B78" s="112" t="str">
        <f>IF(AND(A78&lt;&gt;"",ISNUMBER(A78)),VLOOKUP(A78,Studies!A:BR,2,FALSE),"")</f>
        <v>Dockens 2006</v>
      </c>
      <c r="C78" s="112" t="str">
        <f>IF(AND(A78&lt;&gt;"",ISNUMBER(A78)),VLOOKUP(A78,Studies!A:BR,3,FALSE),"")</f>
        <v>https://www.ncbi.nlm.nih.gov/pubmed/17050795</v>
      </c>
      <c r="D78" s="112" t="str">
        <f>IF(AND(A78&lt;&gt;"",ISNUMBER(A78)),VLOOKUP(A78,Studies!A:BR,4,FALSE),"")</f>
        <v>Day 25</v>
      </c>
      <c r="E78" s="112" t="str">
        <f>IF(AND(A78&lt;&gt;"",ISNUMBER(A78)),VLOOKUP(A78,Studies!A:BR,5,FALSE),"")</f>
        <v>Buspirone</v>
      </c>
      <c r="F78" s="114" t="str">
        <f>IF(AND(A78&lt;&gt;"",ISNUMBER(A78)),VLOOKUP(A78,Studies!A:BR,6,FALSE),"")</f>
        <v>Plasma</v>
      </c>
      <c r="G78" s="57">
        <v>577.5</v>
      </c>
      <c r="H78" s="57" t="s">
        <v>54</v>
      </c>
      <c r="I78" s="47">
        <v>1.2518800000000001</v>
      </c>
      <c r="J78" s="47" t="s">
        <v>321</v>
      </c>
      <c r="K78" s="47" t="s">
        <v>50</v>
      </c>
    </row>
    <row r="79" spans="1:11" x14ac:dyDescent="0.2">
      <c r="A79" s="36">
        <v>127</v>
      </c>
      <c r="B79" s="112" t="str">
        <f>IF(AND(A79&lt;&gt;"",ISNUMBER(A79)),VLOOKUP(A79,Studies!A:BR,2,FALSE),"")</f>
        <v>Dockens 2006</v>
      </c>
      <c r="C79" s="112" t="str">
        <f>IF(AND(A79&lt;&gt;"",ISNUMBER(A79)),VLOOKUP(A79,Studies!A:BR,3,FALSE),"")</f>
        <v>https://www.ncbi.nlm.nih.gov/pubmed/17050795</v>
      </c>
      <c r="D79" s="112" t="str">
        <f>IF(AND(A79&lt;&gt;"",ISNUMBER(A79)),VLOOKUP(A79,Studies!A:BR,4,FALSE),"")</f>
        <v>Day 25</v>
      </c>
      <c r="E79" s="112" t="str">
        <f>IF(AND(A79&lt;&gt;"",ISNUMBER(A79)),VLOOKUP(A79,Studies!A:BR,5,FALSE),"")</f>
        <v>Buspirone</v>
      </c>
      <c r="F79" s="114" t="str">
        <f>IF(AND(A79&lt;&gt;"",ISNUMBER(A79)),VLOOKUP(A79,Studies!A:BR,6,FALSE),"")</f>
        <v>Plasma</v>
      </c>
      <c r="G79" s="57">
        <v>578</v>
      </c>
      <c r="H79" s="57" t="s">
        <v>54</v>
      </c>
      <c r="I79" s="47">
        <v>0.96930780000000005</v>
      </c>
      <c r="J79" s="47" t="s">
        <v>321</v>
      </c>
      <c r="K79" s="47" t="s">
        <v>50</v>
      </c>
    </row>
    <row r="80" spans="1:11" x14ac:dyDescent="0.2">
      <c r="A80" s="36">
        <v>127</v>
      </c>
      <c r="B80" s="112" t="str">
        <f>IF(AND(A80&lt;&gt;"",ISNUMBER(A80)),VLOOKUP(A80,Studies!A:BR,2,FALSE),"")</f>
        <v>Dockens 2006</v>
      </c>
      <c r="C80" s="112" t="str">
        <f>IF(AND(A80&lt;&gt;"",ISNUMBER(A80)),VLOOKUP(A80,Studies!A:BR,3,FALSE),"")</f>
        <v>https://www.ncbi.nlm.nih.gov/pubmed/17050795</v>
      </c>
      <c r="D80" s="112" t="str">
        <f>IF(AND(A80&lt;&gt;"",ISNUMBER(A80)),VLOOKUP(A80,Studies!A:BR,4,FALSE),"")</f>
        <v>Day 25</v>
      </c>
      <c r="E80" s="112" t="str">
        <f>IF(AND(A80&lt;&gt;"",ISNUMBER(A80)),VLOOKUP(A80,Studies!A:BR,5,FALSE),"")</f>
        <v>Buspirone</v>
      </c>
      <c r="F80" s="114" t="str">
        <f>IF(AND(A80&lt;&gt;"",ISNUMBER(A80)),VLOOKUP(A80,Studies!A:BR,6,FALSE),"")</f>
        <v>Plasma</v>
      </c>
      <c r="G80" s="57">
        <v>578.5</v>
      </c>
      <c r="H80" s="57" t="s">
        <v>54</v>
      </c>
      <c r="I80" s="47">
        <v>0.690828</v>
      </c>
      <c r="J80" s="47" t="s">
        <v>321</v>
      </c>
      <c r="K80" s="47" t="s">
        <v>50</v>
      </c>
    </row>
    <row r="81" spans="1:11" x14ac:dyDescent="0.2">
      <c r="A81" s="36">
        <v>127</v>
      </c>
      <c r="B81" s="112" t="str">
        <f>IF(AND(A81&lt;&gt;"",ISNUMBER(A81)),VLOOKUP(A81,Studies!A:BR,2,FALSE),"")</f>
        <v>Dockens 2006</v>
      </c>
      <c r="C81" s="112" t="str">
        <f>IF(AND(A81&lt;&gt;"",ISNUMBER(A81)),VLOOKUP(A81,Studies!A:BR,3,FALSE),"")</f>
        <v>https://www.ncbi.nlm.nih.gov/pubmed/17050795</v>
      </c>
      <c r="D81" s="112" t="str">
        <f>IF(AND(A81&lt;&gt;"",ISNUMBER(A81)),VLOOKUP(A81,Studies!A:BR,4,FALSE),"")</f>
        <v>Day 25</v>
      </c>
      <c r="E81" s="112" t="str">
        <f>IF(AND(A81&lt;&gt;"",ISNUMBER(A81)),VLOOKUP(A81,Studies!A:BR,5,FALSE),"")</f>
        <v>Buspirone</v>
      </c>
      <c r="F81" s="114" t="str">
        <f>IF(AND(A81&lt;&gt;"",ISNUMBER(A81)),VLOOKUP(A81,Studies!A:BR,6,FALSE),"")</f>
        <v>Plasma</v>
      </c>
      <c r="G81" s="57">
        <v>579</v>
      </c>
      <c r="H81" s="57" t="s">
        <v>54</v>
      </c>
      <c r="I81" s="47">
        <v>0.61699389999999998</v>
      </c>
      <c r="J81" s="47" t="s">
        <v>321</v>
      </c>
      <c r="K81" s="47" t="s">
        <v>50</v>
      </c>
    </row>
    <row r="82" spans="1:11" x14ac:dyDescent="0.2">
      <c r="A82" s="36">
        <v>127</v>
      </c>
      <c r="B82" s="112" t="str">
        <f>IF(AND(A82&lt;&gt;"",ISNUMBER(A82)),VLOOKUP(A82,Studies!A:BR,2,FALSE),"")</f>
        <v>Dockens 2006</v>
      </c>
      <c r="C82" s="112" t="str">
        <f>IF(AND(A82&lt;&gt;"",ISNUMBER(A82)),VLOOKUP(A82,Studies!A:BR,3,FALSE),"")</f>
        <v>https://www.ncbi.nlm.nih.gov/pubmed/17050795</v>
      </c>
      <c r="D82" s="112" t="str">
        <f>IF(AND(A82&lt;&gt;"",ISNUMBER(A82)),VLOOKUP(A82,Studies!A:BR,4,FALSE),"")</f>
        <v>Day 25</v>
      </c>
      <c r="E82" s="112" t="str">
        <f>IF(AND(A82&lt;&gt;"",ISNUMBER(A82)),VLOOKUP(A82,Studies!A:BR,5,FALSE),"")</f>
        <v>Buspirone</v>
      </c>
      <c r="F82" s="114" t="str">
        <f>IF(AND(A82&lt;&gt;"",ISNUMBER(A82)),VLOOKUP(A82,Studies!A:BR,6,FALSE),"")</f>
        <v>Plasma</v>
      </c>
      <c r="G82" s="57">
        <v>580</v>
      </c>
      <c r="H82" s="57" t="s">
        <v>54</v>
      </c>
      <c r="I82" s="47">
        <v>0.53070289999999998</v>
      </c>
      <c r="J82" s="47" t="s">
        <v>321</v>
      </c>
      <c r="K82" s="47" t="s">
        <v>50</v>
      </c>
    </row>
    <row r="83" spans="1:11" x14ac:dyDescent="0.2">
      <c r="A83" s="36">
        <v>127</v>
      </c>
      <c r="B83" s="112" t="str">
        <f>IF(AND(A83&lt;&gt;"",ISNUMBER(A83)),VLOOKUP(A83,Studies!A:BR,2,FALSE),"")</f>
        <v>Dockens 2006</v>
      </c>
      <c r="C83" s="112" t="str">
        <f>IF(AND(A83&lt;&gt;"",ISNUMBER(A83)),VLOOKUP(A83,Studies!A:BR,3,FALSE),"")</f>
        <v>https://www.ncbi.nlm.nih.gov/pubmed/17050795</v>
      </c>
      <c r="D83" s="112" t="str">
        <f>IF(AND(A83&lt;&gt;"",ISNUMBER(A83)),VLOOKUP(A83,Studies!A:BR,4,FALSE),"")</f>
        <v>Day 25</v>
      </c>
      <c r="E83" s="112" t="str">
        <f>IF(AND(A83&lt;&gt;"",ISNUMBER(A83)),VLOOKUP(A83,Studies!A:BR,5,FALSE),"")</f>
        <v>Buspirone</v>
      </c>
      <c r="F83" s="114" t="str">
        <f>IF(AND(A83&lt;&gt;"",ISNUMBER(A83)),VLOOKUP(A83,Studies!A:BR,6,FALSE),"")</f>
        <v>Plasma</v>
      </c>
      <c r="G83" s="57">
        <v>582</v>
      </c>
      <c r="H83" s="57" t="s">
        <v>54</v>
      </c>
      <c r="I83" s="47">
        <v>0.2025885</v>
      </c>
      <c r="J83" s="47" t="s">
        <v>321</v>
      </c>
      <c r="K83" s="47" t="s">
        <v>50</v>
      </c>
    </row>
    <row r="84" spans="1:11" x14ac:dyDescent="0.2">
      <c r="A84" s="36">
        <v>127</v>
      </c>
      <c r="B84" s="112" t="str">
        <f>IF(AND(A84&lt;&gt;"",ISNUMBER(A84)),VLOOKUP(A84,Studies!A:BR,2,FALSE),"")</f>
        <v>Dockens 2006</v>
      </c>
      <c r="C84" s="112" t="str">
        <f>IF(AND(A84&lt;&gt;"",ISNUMBER(A84)),VLOOKUP(A84,Studies!A:BR,3,FALSE),"")</f>
        <v>https://www.ncbi.nlm.nih.gov/pubmed/17050795</v>
      </c>
      <c r="D84" s="112" t="str">
        <f>IF(AND(A84&lt;&gt;"",ISNUMBER(A84)),VLOOKUP(A84,Studies!A:BR,4,FALSE),"")</f>
        <v>Day 25</v>
      </c>
      <c r="E84" s="112" t="str">
        <f>IF(AND(A84&lt;&gt;"",ISNUMBER(A84)),VLOOKUP(A84,Studies!A:BR,5,FALSE),"")</f>
        <v>Buspirone</v>
      </c>
      <c r="F84" s="114" t="str">
        <f>IF(AND(A84&lt;&gt;"",ISNUMBER(A84)),VLOOKUP(A84,Studies!A:BR,6,FALSE),"")</f>
        <v>Plasma</v>
      </c>
      <c r="G84" s="57">
        <v>583</v>
      </c>
      <c r="H84" s="57" t="s">
        <v>54</v>
      </c>
      <c r="I84" s="47">
        <v>0.14086129999999999</v>
      </c>
      <c r="J84" s="47" t="s">
        <v>321</v>
      </c>
      <c r="K84" s="47" t="s">
        <v>50</v>
      </c>
    </row>
    <row r="85" spans="1:11" x14ac:dyDescent="0.2">
      <c r="A85" s="36">
        <v>127</v>
      </c>
      <c r="B85" s="112" t="str">
        <f>IF(AND(A85&lt;&gt;"",ISNUMBER(A85)),VLOOKUP(A85,Studies!A:BR,2,FALSE),"")</f>
        <v>Dockens 2006</v>
      </c>
      <c r="C85" s="112" t="str">
        <f>IF(AND(A85&lt;&gt;"",ISNUMBER(A85)),VLOOKUP(A85,Studies!A:BR,3,FALSE),"")</f>
        <v>https://www.ncbi.nlm.nih.gov/pubmed/17050795</v>
      </c>
      <c r="D85" s="112" t="str">
        <f>IF(AND(A85&lt;&gt;"",ISNUMBER(A85)),VLOOKUP(A85,Studies!A:BR,4,FALSE),"")</f>
        <v>Day 25</v>
      </c>
      <c r="E85" s="112" t="str">
        <f>IF(AND(A85&lt;&gt;"",ISNUMBER(A85)),VLOOKUP(A85,Studies!A:BR,5,FALSE),"")</f>
        <v>Buspirone</v>
      </c>
      <c r="F85" s="114" t="str">
        <f>IF(AND(A85&lt;&gt;"",ISNUMBER(A85)),VLOOKUP(A85,Studies!A:BR,6,FALSE),"")</f>
        <v>Plasma</v>
      </c>
      <c r="G85" s="57">
        <v>584</v>
      </c>
      <c r="H85" s="57" t="s">
        <v>54</v>
      </c>
      <c r="I85" s="47">
        <v>9.9590730000000002E-2</v>
      </c>
      <c r="J85" s="47" t="s">
        <v>321</v>
      </c>
      <c r="K85" s="47" t="s">
        <v>50</v>
      </c>
    </row>
    <row r="86" spans="1:11" x14ac:dyDescent="0.2">
      <c r="A86" s="36">
        <v>127</v>
      </c>
      <c r="B86" s="112" t="str">
        <f>IF(AND(A86&lt;&gt;"",ISNUMBER(A86)),VLOOKUP(A86,Studies!A:BR,2,FALSE),"")</f>
        <v>Dockens 2006</v>
      </c>
      <c r="C86" s="112" t="str">
        <f>IF(AND(A86&lt;&gt;"",ISNUMBER(A86)),VLOOKUP(A86,Studies!A:BR,3,FALSE),"")</f>
        <v>https://www.ncbi.nlm.nih.gov/pubmed/17050795</v>
      </c>
      <c r="D86" s="112" t="str">
        <f>IF(AND(A86&lt;&gt;"",ISNUMBER(A86)),VLOOKUP(A86,Studies!A:BR,4,FALSE),"")</f>
        <v>Day 25</v>
      </c>
      <c r="E86" s="112" t="str">
        <f>IF(AND(A86&lt;&gt;"",ISNUMBER(A86)),VLOOKUP(A86,Studies!A:BR,5,FALSE),"")</f>
        <v>Buspirone</v>
      </c>
      <c r="F86" s="114" t="str">
        <f>IF(AND(A86&lt;&gt;"",ISNUMBER(A86)),VLOOKUP(A86,Studies!A:BR,6,FALSE),"")</f>
        <v>Plasma</v>
      </c>
      <c r="G86" s="57">
        <v>588</v>
      </c>
      <c r="H86" s="57" t="s">
        <v>54</v>
      </c>
      <c r="I86" s="47">
        <v>5.7298769999999999E-2</v>
      </c>
      <c r="J86" s="47" t="s">
        <v>321</v>
      </c>
      <c r="K86" s="47" t="s">
        <v>50</v>
      </c>
    </row>
    <row r="87" spans="1:11" x14ac:dyDescent="0.2">
      <c r="A87" s="36">
        <v>165</v>
      </c>
      <c r="B87" s="112" t="str">
        <f>IF(AND(A87&lt;&gt;"",ISNUMBER(A87)),VLOOKUP(A87,Studies!A:BR,2,FALSE),"")</f>
        <v>Gammans 1985</v>
      </c>
      <c r="C87" s="112" t="str">
        <f>IF(AND(A87&lt;&gt;"",ISNUMBER(A87)),VLOOKUP(A87,Studies!A:BR,3,FALSE),"")</f>
        <v>https://www.ncbi.nlm.nih.gov/pubmed/2860931</v>
      </c>
      <c r="D87" s="112" t="str">
        <f>IF(AND(A87&lt;&gt;"",ISNUMBER(A87)),VLOOKUP(A87,Studies!A:BR,4,FALSE),"")</f>
        <v>10 mg</v>
      </c>
      <c r="E87" s="112" t="str">
        <f>IF(AND(A87&lt;&gt;"",ISNUMBER(A87)),VLOOKUP(A87,Studies!A:BR,5,FALSE),"")</f>
        <v>Buspirone</v>
      </c>
      <c r="F87" s="114" t="str">
        <f>IF(AND(A87&lt;&gt;"",ISNUMBER(A87)),VLOOKUP(A87,Studies!A:BR,6,FALSE),"")</f>
        <v>Plasma</v>
      </c>
      <c r="G87" s="57">
        <v>0.25</v>
      </c>
      <c r="H87" s="57" t="s">
        <v>54</v>
      </c>
      <c r="I87" s="47">
        <v>0.30586390000000002</v>
      </c>
      <c r="J87" s="47" t="s">
        <v>321</v>
      </c>
      <c r="K87" s="47" t="s">
        <v>50</v>
      </c>
    </row>
    <row r="88" spans="1:11" x14ac:dyDescent="0.2">
      <c r="A88" s="36">
        <v>165</v>
      </c>
      <c r="B88" s="112" t="str">
        <f>IF(AND(A88&lt;&gt;"",ISNUMBER(A88)),VLOOKUP(A88,Studies!A:BR,2,FALSE),"")</f>
        <v>Gammans 1985</v>
      </c>
      <c r="C88" s="112" t="str">
        <f>IF(AND(A88&lt;&gt;"",ISNUMBER(A88)),VLOOKUP(A88,Studies!A:BR,3,FALSE),"")</f>
        <v>https://www.ncbi.nlm.nih.gov/pubmed/2860931</v>
      </c>
      <c r="D88" s="112" t="str">
        <f>IF(AND(A88&lt;&gt;"",ISNUMBER(A88)),VLOOKUP(A88,Studies!A:BR,4,FALSE),"")</f>
        <v>10 mg</v>
      </c>
      <c r="E88" s="112" t="str">
        <f>IF(AND(A88&lt;&gt;"",ISNUMBER(A88)),VLOOKUP(A88,Studies!A:BR,5,FALSE),"")</f>
        <v>Buspirone</v>
      </c>
      <c r="F88" s="114" t="str">
        <f>IF(AND(A88&lt;&gt;"",ISNUMBER(A88)),VLOOKUP(A88,Studies!A:BR,6,FALSE),"")</f>
        <v>Plasma</v>
      </c>
      <c r="G88" s="57">
        <v>0.5</v>
      </c>
      <c r="H88" s="57" t="s">
        <v>54</v>
      </c>
      <c r="I88" s="47">
        <v>0.74484539999999999</v>
      </c>
      <c r="J88" s="47" t="s">
        <v>321</v>
      </c>
      <c r="K88" s="47" t="s">
        <v>50</v>
      </c>
    </row>
    <row r="89" spans="1:11" x14ac:dyDescent="0.2">
      <c r="A89" s="36">
        <v>165</v>
      </c>
      <c r="B89" s="112" t="str">
        <f>IF(AND(A89&lt;&gt;"",ISNUMBER(A89)),VLOOKUP(A89,Studies!A:BR,2,FALSE),"")</f>
        <v>Gammans 1985</v>
      </c>
      <c r="C89" s="112" t="str">
        <f>IF(AND(A89&lt;&gt;"",ISNUMBER(A89)),VLOOKUP(A89,Studies!A:BR,3,FALSE),"")</f>
        <v>https://www.ncbi.nlm.nih.gov/pubmed/2860931</v>
      </c>
      <c r="D89" s="112" t="str">
        <f>IF(AND(A89&lt;&gt;"",ISNUMBER(A89)),VLOOKUP(A89,Studies!A:BR,4,FALSE),"")</f>
        <v>10 mg</v>
      </c>
      <c r="E89" s="112" t="str">
        <f>IF(AND(A89&lt;&gt;"",ISNUMBER(A89)),VLOOKUP(A89,Studies!A:BR,5,FALSE),"")</f>
        <v>Buspirone</v>
      </c>
      <c r="F89" s="114" t="str">
        <f>IF(AND(A89&lt;&gt;"",ISNUMBER(A89)),VLOOKUP(A89,Studies!A:BR,6,FALSE),"")</f>
        <v>Plasma</v>
      </c>
      <c r="G89" s="57">
        <v>1</v>
      </c>
      <c r="H89" s="57" t="s">
        <v>54</v>
      </c>
      <c r="I89" s="47">
        <v>0.71852139999999998</v>
      </c>
      <c r="J89" s="47" t="s">
        <v>321</v>
      </c>
      <c r="K89" s="47" t="s">
        <v>50</v>
      </c>
    </row>
    <row r="90" spans="1:11" x14ac:dyDescent="0.2">
      <c r="A90" s="36">
        <v>165</v>
      </c>
      <c r="B90" s="112" t="str">
        <f>IF(AND(A90&lt;&gt;"",ISNUMBER(A90)),VLOOKUP(A90,Studies!A:BR,2,FALSE),"")</f>
        <v>Gammans 1985</v>
      </c>
      <c r="C90" s="112" t="str">
        <f>IF(AND(A90&lt;&gt;"",ISNUMBER(A90)),VLOOKUP(A90,Studies!A:BR,3,FALSE),"")</f>
        <v>https://www.ncbi.nlm.nih.gov/pubmed/2860931</v>
      </c>
      <c r="D90" s="112" t="str">
        <f>IF(AND(A90&lt;&gt;"",ISNUMBER(A90)),VLOOKUP(A90,Studies!A:BR,4,FALSE),"")</f>
        <v>10 mg</v>
      </c>
      <c r="E90" s="112" t="str">
        <f>IF(AND(A90&lt;&gt;"",ISNUMBER(A90)),VLOOKUP(A90,Studies!A:BR,5,FALSE),"")</f>
        <v>Buspirone</v>
      </c>
      <c r="F90" s="114" t="str">
        <f>IF(AND(A90&lt;&gt;"",ISNUMBER(A90)),VLOOKUP(A90,Studies!A:BR,6,FALSE),"")</f>
        <v>Plasma</v>
      </c>
      <c r="G90" s="57">
        <v>2</v>
      </c>
      <c r="H90" s="57" t="s">
        <v>54</v>
      </c>
      <c r="I90" s="47">
        <v>0.47584559999999998</v>
      </c>
      <c r="J90" s="47" t="s">
        <v>321</v>
      </c>
      <c r="K90" s="47" t="s">
        <v>50</v>
      </c>
    </row>
    <row r="91" spans="1:11" x14ac:dyDescent="0.2">
      <c r="A91" s="36">
        <v>165</v>
      </c>
      <c r="B91" s="112" t="str">
        <f>IF(AND(A91&lt;&gt;"",ISNUMBER(A91)),VLOOKUP(A91,Studies!A:BR,2,FALSE),"")</f>
        <v>Gammans 1985</v>
      </c>
      <c r="C91" s="112" t="str">
        <f>IF(AND(A91&lt;&gt;"",ISNUMBER(A91)),VLOOKUP(A91,Studies!A:BR,3,FALSE),"")</f>
        <v>https://www.ncbi.nlm.nih.gov/pubmed/2860931</v>
      </c>
      <c r="D91" s="112" t="str">
        <f>IF(AND(A91&lt;&gt;"",ISNUMBER(A91)),VLOOKUP(A91,Studies!A:BR,4,FALSE),"")</f>
        <v>10 mg</v>
      </c>
      <c r="E91" s="112" t="str">
        <f>IF(AND(A91&lt;&gt;"",ISNUMBER(A91)),VLOOKUP(A91,Studies!A:BR,5,FALSE),"")</f>
        <v>Buspirone</v>
      </c>
      <c r="F91" s="114" t="str">
        <f>IF(AND(A91&lt;&gt;"",ISNUMBER(A91)),VLOOKUP(A91,Studies!A:BR,6,FALSE),"")</f>
        <v>Plasma</v>
      </c>
      <c r="G91" s="57">
        <v>4</v>
      </c>
      <c r="H91" s="57" t="s">
        <v>54</v>
      </c>
      <c r="I91" s="47">
        <v>0.2292025</v>
      </c>
      <c r="J91" s="47" t="s">
        <v>321</v>
      </c>
      <c r="K91" s="47" t="s">
        <v>50</v>
      </c>
    </row>
    <row r="92" spans="1:11" x14ac:dyDescent="0.2">
      <c r="A92" s="36">
        <v>165</v>
      </c>
      <c r="B92" s="112" t="str">
        <f>IF(AND(A92&lt;&gt;"",ISNUMBER(A92)),VLOOKUP(A92,Studies!A:BR,2,FALSE),"")</f>
        <v>Gammans 1985</v>
      </c>
      <c r="C92" s="112" t="str">
        <f>IF(AND(A92&lt;&gt;"",ISNUMBER(A92)),VLOOKUP(A92,Studies!A:BR,3,FALSE),"")</f>
        <v>https://www.ncbi.nlm.nih.gov/pubmed/2860931</v>
      </c>
      <c r="D92" s="112" t="str">
        <f>IF(AND(A92&lt;&gt;"",ISNUMBER(A92)),VLOOKUP(A92,Studies!A:BR,4,FALSE),"")</f>
        <v>10 mg</v>
      </c>
      <c r="E92" s="112" t="str">
        <f>IF(AND(A92&lt;&gt;"",ISNUMBER(A92)),VLOOKUP(A92,Studies!A:BR,5,FALSE),"")</f>
        <v>Buspirone</v>
      </c>
      <c r="F92" s="114" t="str">
        <f>IF(AND(A92&lt;&gt;"",ISNUMBER(A92)),VLOOKUP(A92,Studies!A:BR,6,FALSE),"")</f>
        <v>Plasma</v>
      </c>
      <c r="G92" s="57">
        <v>6</v>
      </c>
      <c r="H92" s="57" t="s">
        <v>54</v>
      </c>
      <c r="I92" s="47">
        <v>0.12857489999999999</v>
      </c>
      <c r="J92" s="47" t="s">
        <v>321</v>
      </c>
      <c r="K92" s="47" t="s">
        <v>50</v>
      </c>
    </row>
    <row r="93" spans="1:11" x14ac:dyDescent="0.2">
      <c r="A93" s="36">
        <v>165</v>
      </c>
      <c r="B93" s="112" t="str">
        <f>IF(AND(A93&lt;&gt;"",ISNUMBER(A93)),VLOOKUP(A93,Studies!A:BR,2,FALSE),"")</f>
        <v>Gammans 1985</v>
      </c>
      <c r="C93" s="112" t="str">
        <f>IF(AND(A93&lt;&gt;"",ISNUMBER(A93)),VLOOKUP(A93,Studies!A:BR,3,FALSE),"")</f>
        <v>https://www.ncbi.nlm.nih.gov/pubmed/2860931</v>
      </c>
      <c r="D93" s="112" t="str">
        <f>IF(AND(A93&lt;&gt;"",ISNUMBER(A93)),VLOOKUP(A93,Studies!A:BR,4,FALSE),"")</f>
        <v>10 mg</v>
      </c>
      <c r="E93" s="112" t="str">
        <f>IF(AND(A93&lt;&gt;"",ISNUMBER(A93)),VLOOKUP(A93,Studies!A:BR,5,FALSE),"")</f>
        <v>Buspirone</v>
      </c>
      <c r="F93" s="114" t="str">
        <f>IF(AND(A93&lt;&gt;"",ISNUMBER(A93)),VLOOKUP(A93,Studies!A:BR,6,FALSE),"")</f>
        <v>Plasma</v>
      </c>
      <c r="G93" s="57">
        <v>8</v>
      </c>
      <c r="H93" s="57" t="s">
        <v>54</v>
      </c>
      <c r="I93" s="47">
        <v>6.193825E-2</v>
      </c>
      <c r="J93" s="47" t="s">
        <v>321</v>
      </c>
      <c r="K93" s="47" t="s">
        <v>50</v>
      </c>
    </row>
    <row r="94" spans="1:11" x14ac:dyDescent="0.2">
      <c r="A94" s="36">
        <v>165</v>
      </c>
      <c r="B94" s="112" t="str">
        <f>IF(AND(A94&lt;&gt;"",ISNUMBER(A94)),VLOOKUP(A94,Studies!A:BR,2,FALSE),"")</f>
        <v>Gammans 1985</v>
      </c>
      <c r="C94" s="112" t="str">
        <f>IF(AND(A94&lt;&gt;"",ISNUMBER(A94)),VLOOKUP(A94,Studies!A:BR,3,FALSE),"")</f>
        <v>https://www.ncbi.nlm.nih.gov/pubmed/2860931</v>
      </c>
      <c r="D94" s="112" t="str">
        <f>IF(AND(A94&lt;&gt;"",ISNUMBER(A94)),VLOOKUP(A94,Studies!A:BR,4,FALSE),"")</f>
        <v>10 mg</v>
      </c>
      <c r="E94" s="112" t="str">
        <f>IF(AND(A94&lt;&gt;"",ISNUMBER(A94)),VLOOKUP(A94,Studies!A:BR,5,FALSE),"")</f>
        <v>Buspirone</v>
      </c>
      <c r="F94" s="114" t="str">
        <f>IF(AND(A94&lt;&gt;"",ISNUMBER(A94)),VLOOKUP(A94,Studies!A:BR,6,FALSE),"")</f>
        <v>Plasma</v>
      </c>
      <c r="G94" s="57">
        <v>10</v>
      </c>
      <c r="H94" s="57" t="s">
        <v>54</v>
      </c>
      <c r="I94" s="47">
        <v>3.5157809999999998E-2</v>
      </c>
      <c r="J94" s="47" t="s">
        <v>321</v>
      </c>
      <c r="K94" s="47" t="s">
        <v>50</v>
      </c>
    </row>
    <row r="95" spans="1:11" x14ac:dyDescent="0.2">
      <c r="A95" s="36">
        <v>165</v>
      </c>
      <c r="B95" s="112" t="str">
        <f>IF(AND(A95&lt;&gt;"",ISNUMBER(A95)),VLOOKUP(A95,Studies!A:BR,2,FALSE),"")</f>
        <v>Gammans 1985</v>
      </c>
      <c r="C95" s="112" t="str">
        <f>IF(AND(A95&lt;&gt;"",ISNUMBER(A95)),VLOOKUP(A95,Studies!A:BR,3,FALSE),"")</f>
        <v>https://www.ncbi.nlm.nih.gov/pubmed/2860931</v>
      </c>
      <c r="D95" s="112" t="str">
        <f>IF(AND(A95&lt;&gt;"",ISNUMBER(A95)),VLOOKUP(A95,Studies!A:BR,4,FALSE),"")</f>
        <v>10 mg</v>
      </c>
      <c r="E95" s="112" t="str">
        <f>IF(AND(A95&lt;&gt;"",ISNUMBER(A95)),VLOOKUP(A95,Studies!A:BR,5,FALSE),"")</f>
        <v>Buspirone</v>
      </c>
      <c r="F95" s="114" t="str">
        <f>IF(AND(A95&lt;&gt;"",ISNUMBER(A95)),VLOOKUP(A95,Studies!A:BR,6,FALSE),"")</f>
        <v>Plasma</v>
      </c>
      <c r="G95" s="57">
        <v>12</v>
      </c>
      <c r="H95" s="57" t="s">
        <v>54</v>
      </c>
      <c r="I95" s="47">
        <v>7.4567410000000002E-3</v>
      </c>
      <c r="J95" s="47" t="s">
        <v>321</v>
      </c>
      <c r="K95" s="47" t="s">
        <v>50</v>
      </c>
    </row>
    <row r="96" spans="1:11" x14ac:dyDescent="0.2">
      <c r="A96" s="36">
        <v>166</v>
      </c>
      <c r="B96" s="112" t="str">
        <f>IF(AND(A96&lt;&gt;"",ISNUMBER(A96)),VLOOKUP(A96,Studies!A:BR,2,FALSE),"")</f>
        <v>Gammans 1985</v>
      </c>
      <c r="C96" s="112" t="str">
        <f>IF(AND(A96&lt;&gt;"",ISNUMBER(A96)),VLOOKUP(A96,Studies!A:BR,3,FALSE),"")</f>
        <v>https://www.ncbi.nlm.nih.gov/pubmed/2860931</v>
      </c>
      <c r="D96" s="112" t="str">
        <f>IF(AND(A96&lt;&gt;"",ISNUMBER(A96)),VLOOKUP(A96,Studies!A:BR,4,FALSE),"")</f>
        <v>20 mg</v>
      </c>
      <c r="E96" s="112" t="str">
        <f>IF(AND(A96&lt;&gt;"",ISNUMBER(A96)),VLOOKUP(A96,Studies!A:BR,5,FALSE),"")</f>
        <v>Buspirone</v>
      </c>
      <c r="F96" s="114" t="str">
        <f>IF(AND(A96&lt;&gt;"",ISNUMBER(A96)),VLOOKUP(A96,Studies!A:BR,6,FALSE),"")</f>
        <v>Plasma</v>
      </c>
      <c r="G96" s="57">
        <v>0.25</v>
      </c>
      <c r="H96" s="57" t="s">
        <v>54</v>
      </c>
      <c r="I96" s="47">
        <v>0.5559982</v>
      </c>
      <c r="J96" s="47" t="s">
        <v>321</v>
      </c>
      <c r="K96" s="47" t="s">
        <v>50</v>
      </c>
    </row>
    <row r="97" spans="1:11" x14ac:dyDescent="0.2">
      <c r="A97" s="36">
        <v>166</v>
      </c>
      <c r="B97" s="112" t="str">
        <f>IF(AND(A97&lt;&gt;"",ISNUMBER(A97)),VLOOKUP(A97,Studies!A:BR,2,FALSE),"")</f>
        <v>Gammans 1985</v>
      </c>
      <c r="C97" s="112" t="str">
        <f>IF(AND(A97&lt;&gt;"",ISNUMBER(A97)),VLOOKUP(A97,Studies!A:BR,3,FALSE),"")</f>
        <v>https://www.ncbi.nlm.nih.gov/pubmed/2860931</v>
      </c>
      <c r="D97" s="112" t="str">
        <f>IF(AND(A97&lt;&gt;"",ISNUMBER(A97)),VLOOKUP(A97,Studies!A:BR,4,FALSE),"")</f>
        <v>20 mg</v>
      </c>
      <c r="E97" s="112" t="str">
        <f>IF(AND(A97&lt;&gt;"",ISNUMBER(A97)),VLOOKUP(A97,Studies!A:BR,5,FALSE),"")</f>
        <v>Buspirone</v>
      </c>
      <c r="F97" s="114" t="str">
        <f>IF(AND(A97&lt;&gt;"",ISNUMBER(A97)),VLOOKUP(A97,Studies!A:BR,6,FALSE),"")</f>
        <v>Plasma</v>
      </c>
      <c r="G97" s="57">
        <v>0.5</v>
      </c>
      <c r="H97" s="57" t="s">
        <v>54</v>
      </c>
      <c r="I97" s="47">
        <v>1.4870460000000001</v>
      </c>
      <c r="J97" s="47" t="s">
        <v>321</v>
      </c>
      <c r="K97" s="47" t="s">
        <v>50</v>
      </c>
    </row>
    <row r="98" spans="1:11" x14ac:dyDescent="0.2">
      <c r="A98" s="36">
        <v>166</v>
      </c>
      <c r="B98" s="112" t="str">
        <f>IF(AND(A98&lt;&gt;"",ISNUMBER(A98)),VLOOKUP(A98,Studies!A:BR,2,FALSE),"")</f>
        <v>Gammans 1985</v>
      </c>
      <c r="C98" s="112" t="str">
        <f>IF(AND(A98&lt;&gt;"",ISNUMBER(A98)),VLOOKUP(A98,Studies!A:BR,3,FALSE),"")</f>
        <v>https://www.ncbi.nlm.nih.gov/pubmed/2860931</v>
      </c>
      <c r="D98" s="112" t="str">
        <f>IF(AND(A98&lt;&gt;"",ISNUMBER(A98)),VLOOKUP(A98,Studies!A:BR,4,FALSE),"")</f>
        <v>20 mg</v>
      </c>
      <c r="E98" s="112" t="str">
        <f>IF(AND(A98&lt;&gt;"",ISNUMBER(A98)),VLOOKUP(A98,Studies!A:BR,5,FALSE),"")</f>
        <v>Buspirone</v>
      </c>
      <c r="F98" s="114" t="str">
        <f>IF(AND(A98&lt;&gt;"",ISNUMBER(A98)),VLOOKUP(A98,Studies!A:BR,6,FALSE),"")</f>
        <v>Plasma</v>
      </c>
      <c r="G98" s="57">
        <v>1</v>
      </c>
      <c r="H98" s="57" t="s">
        <v>54</v>
      </c>
      <c r="I98" s="47">
        <v>1.4857739999999999</v>
      </c>
      <c r="J98" s="47" t="s">
        <v>321</v>
      </c>
      <c r="K98" s="47" t="s">
        <v>50</v>
      </c>
    </row>
    <row r="99" spans="1:11" x14ac:dyDescent="0.2">
      <c r="A99" s="36">
        <v>166</v>
      </c>
      <c r="B99" s="112" t="str">
        <f>IF(AND(A99&lt;&gt;"",ISNUMBER(A99)),VLOOKUP(A99,Studies!A:BR,2,FALSE),"")</f>
        <v>Gammans 1985</v>
      </c>
      <c r="C99" s="112" t="str">
        <f>IF(AND(A99&lt;&gt;"",ISNUMBER(A99)),VLOOKUP(A99,Studies!A:BR,3,FALSE),"")</f>
        <v>https://www.ncbi.nlm.nih.gov/pubmed/2860931</v>
      </c>
      <c r="D99" s="112" t="str">
        <f>IF(AND(A99&lt;&gt;"",ISNUMBER(A99)),VLOOKUP(A99,Studies!A:BR,4,FALSE),"")</f>
        <v>20 mg</v>
      </c>
      <c r="E99" s="112" t="str">
        <f>IF(AND(A99&lt;&gt;"",ISNUMBER(A99)),VLOOKUP(A99,Studies!A:BR,5,FALSE),"")</f>
        <v>Buspirone</v>
      </c>
      <c r="F99" s="114" t="str">
        <f>IF(AND(A99&lt;&gt;"",ISNUMBER(A99)),VLOOKUP(A99,Studies!A:BR,6,FALSE),"")</f>
        <v>Plasma</v>
      </c>
      <c r="G99" s="57">
        <v>2</v>
      </c>
      <c r="H99" s="57" t="s">
        <v>54</v>
      </c>
      <c r="I99" s="47">
        <v>0.84492990000000001</v>
      </c>
      <c r="J99" s="47" t="s">
        <v>321</v>
      </c>
      <c r="K99" s="47" t="s">
        <v>50</v>
      </c>
    </row>
    <row r="100" spans="1:11" x14ac:dyDescent="0.2">
      <c r="A100" s="36">
        <v>166</v>
      </c>
      <c r="B100" s="112" t="str">
        <f>IF(AND(A100&lt;&gt;"",ISNUMBER(A100)),VLOOKUP(A100,Studies!A:BR,2,FALSE),"")</f>
        <v>Gammans 1985</v>
      </c>
      <c r="C100" s="112" t="str">
        <f>IF(AND(A100&lt;&gt;"",ISNUMBER(A100)),VLOOKUP(A100,Studies!A:BR,3,FALSE),"")</f>
        <v>https://www.ncbi.nlm.nih.gov/pubmed/2860931</v>
      </c>
      <c r="D100" s="112" t="str">
        <f>IF(AND(A100&lt;&gt;"",ISNUMBER(A100)),VLOOKUP(A100,Studies!A:BR,4,FALSE),"")</f>
        <v>20 mg</v>
      </c>
      <c r="E100" s="112" t="str">
        <f>IF(AND(A100&lt;&gt;"",ISNUMBER(A100)),VLOOKUP(A100,Studies!A:BR,5,FALSE),"")</f>
        <v>Buspirone</v>
      </c>
      <c r="F100" s="114" t="str">
        <f>IF(AND(A100&lt;&gt;"",ISNUMBER(A100)),VLOOKUP(A100,Studies!A:BR,6,FALSE),"")</f>
        <v>Plasma</v>
      </c>
      <c r="G100" s="57">
        <v>4</v>
      </c>
      <c r="H100" s="57" t="s">
        <v>54</v>
      </c>
      <c r="I100" s="47">
        <v>0.35778189999999999</v>
      </c>
      <c r="J100" s="47" t="s">
        <v>321</v>
      </c>
      <c r="K100" s="47" t="s">
        <v>50</v>
      </c>
    </row>
    <row r="101" spans="1:11" x14ac:dyDescent="0.2">
      <c r="A101" s="36">
        <v>166</v>
      </c>
      <c r="B101" s="112" t="str">
        <f>IF(AND(A101&lt;&gt;"",ISNUMBER(A101)),VLOOKUP(A101,Studies!A:BR,2,FALSE),"")</f>
        <v>Gammans 1985</v>
      </c>
      <c r="C101" s="112" t="str">
        <f>IF(AND(A101&lt;&gt;"",ISNUMBER(A101)),VLOOKUP(A101,Studies!A:BR,3,FALSE),"")</f>
        <v>https://www.ncbi.nlm.nih.gov/pubmed/2860931</v>
      </c>
      <c r="D101" s="112" t="str">
        <f>IF(AND(A101&lt;&gt;"",ISNUMBER(A101)),VLOOKUP(A101,Studies!A:BR,4,FALSE),"")</f>
        <v>20 mg</v>
      </c>
      <c r="E101" s="112" t="str">
        <f>IF(AND(A101&lt;&gt;"",ISNUMBER(A101)),VLOOKUP(A101,Studies!A:BR,5,FALSE),"")</f>
        <v>Buspirone</v>
      </c>
      <c r="F101" s="114" t="str">
        <f>IF(AND(A101&lt;&gt;"",ISNUMBER(A101)),VLOOKUP(A101,Studies!A:BR,6,FALSE),"")</f>
        <v>Plasma</v>
      </c>
      <c r="G101" s="57">
        <v>6</v>
      </c>
      <c r="H101" s="57" t="s">
        <v>54</v>
      </c>
      <c r="I101" s="47">
        <v>0.23100010000000001</v>
      </c>
      <c r="J101" s="47" t="s">
        <v>321</v>
      </c>
      <c r="K101" s="47" t="s">
        <v>50</v>
      </c>
    </row>
    <row r="102" spans="1:11" x14ac:dyDescent="0.2">
      <c r="A102" s="36">
        <v>166</v>
      </c>
      <c r="B102" s="112" t="str">
        <f>IF(AND(A102&lt;&gt;"",ISNUMBER(A102)),VLOOKUP(A102,Studies!A:BR,2,FALSE),"")</f>
        <v>Gammans 1985</v>
      </c>
      <c r="C102" s="112" t="str">
        <f>IF(AND(A102&lt;&gt;"",ISNUMBER(A102)),VLOOKUP(A102,Studies!A:BR,3,FALSE),"")</f>
        <v>https://www.ncbi.nlm.nih.gov/pubmed/2860931</v>
      </c>
      <c r="D102" s="112" t="str">
        <f>IF(AND(A102&lt;&gt;"",ISNUMBER(A102)),VLOOKUP(A102,Studies!A:BR,4,FALSE),"")</f>
        <v>20 mg</v>
      </c>
      <c r="E102" s="112" t="str">
        <f>IF(AND(A102&lt;&gt;"",ISNUMBER(A102)),VLOOKUP(A102,Studies!A:BR,5,FALSE),"")</f>
        <v>Buspirone</v>
      </c>
      <c r="F102" s="114" t="str">
        <f>IF(AND(A102&lt;&gt;"",ISNUMBER(A102)),VLOOKUP(A102,Studies!A:BR,6,FALSE),"")</f>
        <v>Plasma</v>
      </c>
      <c r="G102" s="57">
        <v>8</v>
      </c>
      <c r="H102" s="57" t="s">
        <v>54</v>
      </c>
      <c r="I102" s="47">
        <v>8.4989490000000001E-2</v>
      </c>
      <c r="J102" s="47" t="s">
        <v>321</v>
      </c>
      <c r="K102" s="47" t="s">
        <v>50</v>
      </c>
    </row>
    <row r="103" spans="1:11" x14ac:dyDescent="0.2">
      <c r="A103" s="36">
        <v>166</v>
      </c>
      <c r="B103" s="112" t="str">
        <f>IF(AND(A103&lt;&gt;"",ISNUMBER(A103)),VLOOKUP(A103,Studies!A:BR,2,FALSE),"")</f>
        <v>Gammans 1985</v>
      </c>
      <c r="C103" s="112" t="str">
        <f>IF(AND(A103&lt;&gt;"",ISNUMBER(A103)),VLOOKUP(A103,Studies!A:BR,3,FALSE),"")</f>
        <v>https://www.ncbi.nlm.nih.gov/pubmed/2860931</v>
      </c>
      <c r="D103" s="112" t="str">
        <f>IF(AND(A103&lt;&gt;"",ISNUMBER(A103)),VLOOKUP(A103,Studies!A:BR,4,FALSE),"")</f>
        <v>20 mg</v>
      </c>
      <c r="E103" s="112" t="str">
        <f>IF(AND(A103&lt;&gt;"",ISNUMBER(A103)),VLOOKUP(A103,Studies!A:BR,5,FALSE),"")</f>
        <v>Buspirone</v>
      </c>
      <c r="F103" s="114" t="str">
        <f>IF(AND(A103&lt;&gt;"",ISNUMBER(A103)),VLOOKUP(A103,Studies!A:BR,6,FALSE),"")</f>
        <v>Plasma</v>
      </c>
      <c r="G103" s="57">
        <v>10</v>
      </c>
      <c r="H103" s="57" t="s">
        <v>54</v>
      </c>
      <c r="I103" s="47">
        <v>4.7681670000000002E-2</v>
      </c>
      <c r="J103" s="47" t="s">
        <v>321</v>
      </c>
      <c r="K103" s="47" t="s">
        <v>50</v>
      </c>
    </row>
    <row r="104" spans="1:11" x14ac:dyDescent="0.2">
      <c r="A104" s="36">
        <v>166</v>
      </c>
      <c r="B104" s="112" t="str">
        <f>IF(AND(A104&lt;&gt;"",ISNUMBER(A104)),VLOOKUP(A104,Studies!A:BR,2,FALSE),"")</f>
        <v>Gammans 1985</v>
      </c>
      <c r="C104" s="112" t="str">
        <f>IF(AND(A104&lt;&gt;"",ISNUMBER(A104)),VLOOKUP(A104,Studies!A:BR,3,FALSE),"")</f>
        <v>https://www.ncbi.nlm.nih.gov/pubmed/2860931</v>
      </c>
      <c r="D104" s="112" t="str">
        <f>IF(AND(A104&lt;&gt;"",ISNUMBER(A104)),VLOOKUP(A104,Studies!A:BR,4,FALSE),"")</f>
        <v>20 mg</v>
      </c>
      <c r="E104" s="112" t="str">
        <f>IF(AND(A104&lt;&gt;"",ISNUMBER(A104)),VLOOKUP(A104,Studies!A:BR,5,FALSE),"")</f>
        <v>Buspirone</v>
      </c>
      <c r="F104" s="114" t="str">
        <f>IF(AND(A104&lt;&gt;"",ISNUMBER(A104)),VLOOKUP(A104,Studies!A:BR,6,FALSE),"")</f>
        <v>Plasma</v>
      </c>
      <c r="G104" s="57">
        <v>12</v>
      </c>
      <c r="H104" s="57" t="s">
        <v>54</v>
      </c>
      <c r="I104" s="47">
        <v>1.7542519999999999E-2</v>
      </c>
      <c r="J104" s="47" t="s">
        <v>321</v>
      </c>
      <c r="K104" s="47" t="s">
        <v>50</v>
      </c>
    </row>
    <row r="105" spans="1:11" x14ac:dyDescent="0.2">
      <c r="A105" s="36">
        <v>167</v>
      </c>
      <c r="B105" s="112" t="str">
        <f>IF(AND(A105&lt;&gt;"",ISNUMBER(A105)),VLOOKUP(A105,Studies!A:BR,2,FALSE),"")</f>
        <v>Gammans 1985</v>
      </c>
      <c r="C105" s="112" t="str">
        <f>IF(AND(A105&lt;&gt;"",ISNUMBER(A105)),VLOOKUP(A105,Studies!A:BR,3,FALSE),"")</f>
        <v>https://www.ncbi.nlm.nih.gov/pubmed/2860931</v>
      </c>
      <c r="D105" s="112" t="str">
        <f>IF(AND(A105&lt;&gt;"",ISNUMBER(A105)),VLOOKUP(A105,Studies!A:BR,4,FALSE),"")</f>
        <v>40 mg</v>
      </c>
      <c r="E105" s="112" t="str">
        <f>IF(AND(A105&lt;&gt;"",ISNUMBER(A105)),VLOOKUP(A105,Studies!A:BR,5,FALSE),"")</f>
        <v>Buspirone</v>
      </c>
      <c r="F105" s="114" t="str">
        <f>IF(AND(A105&lt;&gt;"",ISNUMBER(A105)),VLOOKUP(A105,Studies!A:BR,6,FALSE),"")</f>
        <v>Plasma</v>
      </c>
      <c r="G105" s="57">
        <v>0.25</v>
      </c>
      <c r="H105" s="57" t="s">
        <v>54</v>
      </c>
      <c r="I105" s="47">
        <v>0.96432839999999997</v>
      </c>
      <c r="J105" s="47" t="s">
        <v>321</v>
      </c>
      <c r="K105" s="47" t="s">
        <v>50</v>
      </c>
    </row>
    <row r="106" spans="1:11" x14ac:dyDescent="0.2">
      <c r="A106" s="36">
        <v>167</v>
      </c>
      <c r="B106" s="112" t="str">
        <f>IF(AND(A106&lt;&gt;"",ISNUMBER(A106)),VLOOKUP(A106,Studies!A:BR,2,FALSE),"")</f>
        <v>Gammans 1985</v>
      </c>
      <c r="C106" s="112" t="str">
        <f>IF(AND(A106&lt;&gt;"",ISNUMBER(A106)),VLOOKUP(A106,Studies!A:BR,3,FALSE),"")</f>
        <v>https://www.ncbi.nlm.nih.gov/pubmed/2860931</v>
      </c>
      <c r="D106" s="112" t="str">
        <f>IF(AND(A106&lt;&gt;"",ISNUMBER(A106)),VLOOKUP(A106,Studies!A:BR,4,FALSE),"")</f>
        <v>40 mg</v>
      </c>
      <c r="E106" s="112" t="str">
        <f>IF(AND(A106&lt;&gt;"",ISNUMBER(A106)),VLOOKUP(A106,Studies!A:BR,5,FALSE),"")</f>
        <v>Buspirone</v>
      </c>
      <c r="F106" s="114" t="str">
        <f>IF(AND(A106&lt;&gt;"",ISNUMBER(A106)),VLOOKUP(A106,Studies!A:BR,6,FALSE),"")</f>
        <v>Plasma</v>
      </c>
      <c r="G106" s="57">
        <v>0.5</v>
      </c>
      <c r="H106" s="57" t="s">
        <v>54</v>
      </c>
      <c r="I106" s="47">
        <v>2.9685570000000001</v>
      </c>
      <c r="J106" s="47" t="s">
        <v>321</v>
      </c>
      <c r="K106" s="47" t="s">
        <v>50</v>
      </c>
    </row>
    <row r="107" spans="1:11" x14ac:dyDescent="0.2">
      <c r="A107" s="36">
        <v>167</v>
      </c>
      <c r="B107" s="112" t="str">
        <f>IF(AND(A107&lt;&gt;"",ISNUMBER(A107)),VLOOKUP(A107,Studies!A:BR,2,FALSE),"")</f>
        <v>Gammans 1985</v>
      </c>
      <c r="C107" s="112" t="str">
        <f>IF(AND(A107&lt;&gt;"",ISNUMBER(A107)),VLOOKUP(A107,Studies!A:BR,3,FALSE),"")</f>
        <v>https://www.ncbi.nlm.nih.gov/pubmed/2860931</v>
      </c>
      <c r="D107" s="112" t="str">
        <f>IF(AND(A107&lt;&gt;"",ISNUMBER(A107)),VLOOKUP(A107,Studies!A:BR,4,FALSE),"")</f>
        <v>40 mg</v>
      </c>
      <c r="E107" s="112" t="str">
        <f>IF(AND(A107&lt;&gt;"",ISNUMBER(A107)),VLOOKUP(A107,Studies!A:BR,5,FALSE),"")</f>
        <v>Buspirone</v>
      </c>
      <c r="F107" s="114" t="str">
        <f>IF(AND(A107&lt;&gt;"",ISNUMBER(A107)),VLOOKUP(A107,Studies!A:BR,6,FALSE),"")</f>
        <v>Plasma</v>
      </c>
      <c r="G107" s="57">
        <v>1</v>
      </c>
      <c r="H107" s="57" t="s">
        <v>54</v>
      </c>
      <c r="I107" s="47">
        <v>2.6074639999999998</v>
      </c>
      <c r="J107" s="47" t="s">
        <v>321</v>
      </c>
      <c r="K107" s="47" t="s">
        <v>50</v>
      </c>
    </row>
    <row r="108" spans="1:11" x14ac:dyDescent="0.2">
      <c r="A108" s="36">
        <v>167</v>
      </c>
      <c r="B108" s="112" t="str">
        <f>IF(AND(A108&lt;&gt;"",ISNUMBER(A108)),VLOOKUP(A108,Studies!A:BR,2,FALSE),"")</f>
        <v>Gammans 1985</v>
      </c>
      <c r="C108" s="112" t="str">
        <f>IF(AND(A108&lt;&gt;"",ISNUMBER(A108)),VLOOKUP(A108,Studies!A:BR,3,FALSE),"")</f>
        <v>https://www.ncbi.nlm.nih.gov/pubmed/2860931</v>
      </c>
      <c r="D108" s="112" t="str">
        <f>IF(AND(A108&lt;&gt;"",ISNUMBER(A108)),VLOOKUP(A108,Studies!A:BR,4,FALSE),"")</f>
        <v>40 mg</v>
      </c>
      <c r="E108" s="112" t="str">
        <f>IF(AND(A108&lt;&gt;"",ISNUMBER(A108)),VLOOKUP(A108,Studies!A:BR,5,FALSE),"")</f>
        <v>Buspirone</v>
      </c>
      <c r="F108" s="114" t="str">
        <f>IF(AND(A108&lt;&gt;"",ISNUMBER(A108)),VLOOKUP(A108,Studies!A:BR,6,FALSE),"")</f>
        <v>Plasma</v>
      </c>
      <c r="G108" s="57">
        <v>2</v>
      </c>
      <c r="H108" s="57" t="s">
        <v>54</v>
      </c>
      <c r="I108" s="47">
        <v>1.5179739999999999</v>
      </c>
      <c r="J108" s="47" t="s">
        <v>321</v>
      </c>
      <c r="K108" s="47" t="s">
        <v>50</v>
      </c>
    </row>
    <row r="109" spans="1:11" x14ac:dyDescent="0.2">
      <c r="A109" s="36">
        <v>167</v>
      </c>
      <c r="B109" s="112" t="str">
        <f>IF(AND(A109&lt;&gt;"",ISNUMBER(A109)),VLOOKUP(A109,Studies!A:BR,2,FALSE),"")</f>
        <v>Gammans 1985</v>
      </c>
      <c r="C109" s="112" t="str">
        <f>IF(AND(A109&lt;&gt;"",ISNUMBER(A109)),VLOOKUP(A109,Studies!A:BR,3,FALSE),"")</f>
        <v>https://www.ncbi.nlm.nih.gov/pubmed/2860931</v>
      </c>
      <c r="D109" s="112" t="str">
        <f>IF(AND(A109&lt;&gt;"",ISNUMBER(A109)),VLOOKUP(A109,Studies!A:BR,4,FALSE),"")</f>
        <v>40 mg</v>
      </c>
      <c r="E109" s="112" t="str">
        <f>IF(AND(A109&lt;&gt;"",ISNUMBER(A109)),VLOOKUP(A109,Studies!A:BR,5,FALSE),"")</f>
        <v>Buspirone</v>
      </c>
      <c r="F109" s="114" t="str">
        <f>IF(AND(A109&lt;&gt;"",ISNUMBER(A109)),VLOOKUP(A109,Studies!A:BR,6,FALSE),"")</f>
        <v>Plasma</v>
      </c>
      <c r="G109" s="57">
        <v>4</v>
      </c>
      <c r="H109" s="57" t="s">
        <v>54</v>
      </c>
      <c r="I109" s="47">
        <v>0.85150780000000004</v>
      </c>
      <c r="J109" s="47" t="s">
        <v>321</v>
      </c>
      <c r="K109" s="47" t="s">
        <v>50</v>
      </c>
    </row>
    <row r="110" spans="1:11" x14ac:dyDescent="0.2">
      <c r="A110" s="36">
        <v>167</v>
      </c>
      <c r="B110" s="112" t="str">
        <f>IF(AND(A110&lt;&gt;"",ISNUMBER(A110)),VLOOKUP(A110,Studies!A:BR,2,FALSE),"")</f>
        <v>Gammans 1985</v>
      </c>
      <c r="C110" s="112" t="str">
        <f>IF(AND(A110&lt;&gt;"",ISNUMBER(A110)),VLOOKUP(A110,Studies!A:BR,3,FALSE),"")</f>
        <v>https://www.ncbi.nlm.nih.gov/pubmed/2860931</v>
      </c>
      <c r="D110" s="112" t="str">
        <f>IF(AND(A110&lt;&gt;"",ISNUMBER(A110)),VLOOKUP(A110,Studies!A:BR,4,FALSE),"")</f>
        <v>40 mg</v>
      </c>
      <c r="E110" s="112" t="str">
        <f>IF(AND(A110&lt;&gt;"",ISNUMBER(A110)),VLOOKUP(A110,Studies!A:BR,5,FALSE),"")</f>
        <v>Buspirone</v>
      </c>
      <c r="F110" s="114" t="str">
        <f>IF(AND(A110&lt;&gt;"",ISNUMBER(A110)),VLOOKUP(A110,Studies!A:BR,6,FALSE),"")</f>
        <v>Plasma</v>
      </c>
      <c r="G110" s="57">
        <v>6</v>
      </c>
      <c r="H110" s="57" t="s">
        <v>54</v>
      </c>
      <c r="I110" s="47">
        <v>0.47211579999999997</v>
      </c>
      <c r="J110" s="47" t="s">
        <v>321</v>
      </c>
      <c r="K110" s="47" t="s">
        <v>50</v>
      </c>
    </row>
    <row r="111" spans="1:11" x14ac:dyDescent="0.2">
      <c r="A111" s="36">
        <v>167</v>
      </c>
      <c r="B111" s="112" t="str">
        <f>IF(AND(A111&lt;&gt;"",ISNUMBER(A111)),VLOOKUP(A111,Studies!A:BR,2,FALSE),"")</f>
        <v>Gammans 1985</v>
      </c>
      <c r="C111" s="112" t="str">
        <f>IF(AND(A111&lt;&gt;"",ISNUMBER(A111)),VLOOKUP(A111,Studies!A:BR,3,FALSE),"")</f>
        <v>https://www.ncbi.nlm.nih.gov/pubmed/2860931</v>
      </c>
      <c r="D111" s="112" t="str">
        <f>IF(AND(A111&lt;&gt;"",ISNUMBER(A111)),VLOOKUP(A111,Studies!A:BR,4,FALSE),"")</f>
        <v>40 mg</v>
      </c>
      <c r="E111" s="112" t="str">
        <f>IF(AND(A111&lt;&gt;"",ISNUMBER(A111)),VLOOKUP(A111,Studies!A:BR,5,FALSE),"")</f>
        <v>Buspirone</v>
      </c>
      <c r="F111" s="114" t="str">
        <f>IF(AND(A111&lt;&gt;"",ISNUMBER(A111)),VLOOKUP(A111,Studies!A:BR,6,FALSE),"")</f>
        <v>Plasma</v>
      </c>
      <c r="G111" s="57">
        <v>8</v>
      </c>
      <c r="H111" s="57" t="s">
        <v>54</v>
      </c>
      <c r="I111" s="47">
        <v>0.23281840000000001</v>
      </c>
      <c r="J111" s="47" t="s">
        <v>321</v>
      </c>
      <c r="K111" s="47" t="s">
        <v>50</v>
      </c>
    </row>
    <row r="112" spans="1:11" x14ac:dyDescent="0.2">
      <c r="A112" s="36">
        <v>167</v>
      </c>
      <c r="B112" s="112" t="str">
        <f>IF(AND(A112&lt;&gt;"",ISNUMBER(A112)),VLOOKUP(A112,Studies!A:BR,2,FALSE),"")</f>
        <v>Gammans 1985</v>
      </c>
      <c r="C112" s="112" t="str">
        <f>IF(AND(A112&lt;&gt;"",ISNUMBER(A112)),VLOOKUP(A112,Studies!A:BR,3,FALSE),"")</f>
        <v>https://www.ncbi.nlm.nih.gov/pubmed/2860931</v>
      </c>
      <c r="D112" s="112" t="str">
        <f>IF(AND(A112&lt;&gt;"",ISNUMBER(A112)),VLOOKUP(A112,Studies!A:BR,4,FALSE),"")</f>
        <v>40 mg</v>
      </c>
      <c r="E112" s="112" t="str">
        <f>IF(AND(A112&lt;&gt;"",ISNUMBER(A112)),VLOOKUP(A112,Studies!A:BR,5,FALSE),"")</f>
        <v>Buspirone</v>
      </c>
      <c r="F112" s="114" t="str">
        <f>IF(AND(A112&lt;&gt;"",ISNUMBER(A112)),VLOOKUP(A112,Studies!A:BR,6,FALSE),"")</f>
        <v>Plasma</v>
      </c>
      <c r="G112" s="57">
        <v>10</v>
      </c>
      <c r="H112" s="57" t="s">
        <v>54</v>
      </c>
      <c r="I112" s="47">
        <v>0.12908539999999999</v>
      </c>
      <c r="J112" s="47" t="s">
        <v>321</v>
      </c>
      <c r="K112" s="47" t="s">
        <v>50</v>
      </c>
    </row>
    <row r="113" spans="1:14" x14ac:dyDescent="0.2">
      <c r="A113" s="36">
        <v>167</v>
      </c>
      <c r="B113" s="112" t="str">
        <f>IF(AND(A113&lt;&gt;"",ISNUMBER(A113)),VLOOKUP(A113,Studies!A:BR,2,FALSE),"")</f>
        <v>Gammans 1985</v>
      </c>
      <c r="C113" s="112" t="str">
        <f>IF(AND(A113&lt;&gt;"",ISNUMBER(A113)),VLOOKUP(A113,Studies!A:BR,3,FALSE),"")</f>
        <v>https://www.ncbi.nlm.nih.gov/pubmed/2860931</v>
      </c>
      <c r="D113" s="112" t="str">
        <f>IF(AND(A113&lt;&gt;"",ISNUMBER(A113)),VLOOKUP(A113,Studies!A:BR,4,FALSE),"")</f>
        <v>40 mg</v>
      </c>
      <c r="E113" s="112" t="str">
        <f>IF(AND(A113&lt;&gt;"",ISNUMBER(A113)),VLOOKUP(A113,Studies!A:BR,5,FALSE),"")</f>
        <v>Buspirone</v>
      </c>
      <c r="F113" s="114" t="str">
        <f>IF(AND(A113&lt;&gt;"",ISNUMBER(A113)),VLOOKUP(A113,Studies!A:BR,6,FALSE),"")</f>
        <v>Plasma</v>
      </c>
      <c r="G113" s="57">
        <v>12</v>
      </c>
      <c r="H113" s="57" t="s">
        <v>54</v>
      </c>
      <c r="I113" s="47">
        <v>4.6394280000000003E-2</v>
      </c>
      <c r="J113" s="47" t="s">
        <v>321</v>
      </c>
      <c r="K113" s="47" t="s">
        <v>50</v>
      </c>
    </row>
    <row r="114" spans="1:14" x14ac:dyDescent="0.2">
      <c r="A114" s="36">
        <v>168</v>
      </c>
      <c r="B114" s="112" t="str">
        <f>IF(AND(A114&lt;&gt;"",ISNUMBER(A114)),VLOOKUP(A114,Studies!A:BR,2,FALSE),"")</f>
        <v>Gammans 1986</v>
      </c>
      <c r="C114" s="112" t="str">
        <f>IF(AND(A114&lt;&gt;"",ISNUMBER(A114)),VLOOKUP(A114,Studies!A:BR,3,FALSE),"")</f>
        <v>https://www.ncbi.nlm.nih.gov/pubmed/16638734</v>
      </c>
      <c r="D114" s="112" t="str">
        <f>IF(AND(A114&lt;&gt;"",ISNUMBER(A114)),VLOOKUP(A114,Studies!A:BR,4,FALSE),"")</f>
        <v>Intravenous 1mg (n=8)</v>
      </c>
      <c r="E114" s="112" t="str">
        <f>IF(AND(A114&lt;&gt;"",ISNUMBER(A114)),VLOOKUP(A114,Studies!A:BR,5,FALSE),"")</f>
        <v>Buspirone</v>
      </c>
      <c r="F114" s="114" t="str">
        <f>IF(AND(A114&lt;&gt;"",ISNUMBER(A114)),VLOOKUP(A114,Studies!A:BR,6,FALSE),"")</f>
        <v>Plasma</v>
      </c>
      <c r="G114" s="57">
        <v>0.25</v>
      </c>
      <c r="H114" s="57" t="s">
        <v>54</v>
      </c>
      <c r="I114" s="47">
        <v>0.81255250000000001</v>
      </c>
      <c r="J114" s="47" t="s">
        <v>321</v>
      </c>
      <c r="K114" s="47" t="s">
        <v>50</v>
      </c>
    </row>
    <row r="115" spans="1:14" x14ac:dyDescent="0.2">
      <c r="A115" s="36">
        <v>168</v>
      </c>
      <c r="B115" s="112" t="str">
        <f>IF(AND(A115&lt;&gt;"",ISNUMBER(A115)),VLOOKUP(A115,Studies!A:BR,2,FALSE),"")</f>
        <v>Gammans 1986</v>
      </c>
      <c r="C115" s="112" t="str">
        <f>IF(AND(A115&lt;&gt;"",ISNUMBER(A115)),VLOOKUP(A115,Studies!A:BR,3,FALSE),"")</f>
        <v>https://www.ncbi.nlm.nih.gov/pubmed/16638734</v>
      </c>
      <c r="D115" s="112" t="str">
        <f>IF(AND(A115&lt;&gt;"",ISNUMBER(A115)),VLOOKUP(A115,Studies!A:BR,4,FALSE),"")</f>
        <v>Intravenous 1mg (n=8)</v>
      </c>
      <c r="E115" s="112" t="str">
        <f>IF(AND(A115&lt;&gt;"",ISNUMBER(A115)),VLOOKUP(A115,Studies!A:BR,5,FALSE),"")</f>
        <v>Buspirone</v>
      </c>
      <c r="F115" s="114" t="str">
        <f>IF(AND(A115&lt;&gt;"",ISNUMBER(A115)),VLOOKUP(A115,Studies!A:BR,6,FALSE),"")</f>
        <v>Plasma</v>
      </c>
      <c r="G115" s="57">
        <v>0.5</v>
      </c>
      <c r="H115" s="57" t="s">
        <v>54</v>
      </c>
      <c r="I115" s="47">
        <v>1.3362799999999999</v>
      </c>
      <c r="J115" s="47" t="s">
        <v>321</v>
      </c>
      <c r="K115" s="47" t="s">
        <v>50</v>
      </c>
    </row>
    <row r="116" spans="1:14" x14ac:dyDescent="0.2">
      <c r="A116" s="36">
        <v>168</v>
      </c>
      <c r="B116" s="112" t="str">
        <f>IF(AND(A116&lt;&gt;"",ISNUMBER(A116)),VLOOKUP(A116,Studies!A:BR,2,FALSE),"")</f>
        <v>Gammans 1986</v>
      </c>
      <c r="C116" s="112" t="str">
        <f>IF(AND(A116&lt;&gt;"",ISNUMBER(A116)),VLOOKUP(A116,Studies!A:BR,3,FALSE),"")</f>
        <v>https://www.ncbi.nlm.nih.gov/pubmed/16638734</v>
      </c>
      <c r="D116" s="112" t="str">
        <f>IF(AND(A116&lt;&gt;"",ISNUMBER(A116)),VLOOKUP(A116,Studies!A:BR,4,FALSE),"")</f>
        <v>Intravenous 1mg (n=8)</v>
      </c>
      <c r="E116" s="112" t="str">
        <f>IF(AND(A116&lt;&gt;"",ISNUMBER(A116)),VLOOKUP(A116,Studies!A:BR,5,FALSE),"")</f>
        <v>Buspirone</v>
      </c>
      <c r="F116" s="114" t="str">
        <f>IF(AND(A116&lt;&gt;"",ISNUMBER(A116)),VLOOKUP(A116,Studies!A:BR,6,FALSE),"")</f>
        <v>Plasma</v>
      </c>
      <c r="G116" s="57">
        <v>1</v>
      </c>
      <c r="H116" s="57" t="s">
        <v>54</v>
      </c>
      <c r="I116" s="47">
        <v>1.1639470000000001</v>
      </c>
      <c r="J116" s="47" t="s">
        <v>321</v>
      </c>
      <c r="K116" s="47" t="s">
        <v>50</v>
      </c>
    </row>
    <row r="117" spans="1:14" x14ac:dyDescent="0.2">
      <c r="A117" s="36">
        <v>168</v>
      </c>
      <c r="B117" s="112" t="str">
        <f>IF(AND(A117&lt;&gt;"",ISNUMBER(A117)),VLOOKUP(A117,Studies!A:BR,2,FALSE),"")</f>
        <v>Gammans 1986</v>
      </c>
      <c r="C117" s="112" t="str">
        <f>IF(AND(A117&lt;&gt;"",ISNUMBER(A117)),VLOOKUP(A117,Studies!A:BR,3,FALSE),"")</f>
        <v>https://www.ncbi.nlm.nih.gov/pubmed/16638734</v>
      </c>
      <c r="D117" s="112" t="str">
        <f>IF(AND(A117&lt;&gt;"",ISNUMBER(A117)),VLOOKUP(A117,Studies!A:BR,4,FALSE),"")</f>
        <v>Intravenous 1mg (n=8)</v>
      </c>
      <c r="E117" s="112" t="str">
        <f>IF(AND(A117&lt;&gt;"",ISNUMBER(A117)),VLOOKUP(A117,Studies!A:BR,5,FALSE),"")</f>
        <v>Buspirone</v>
      </c>
      <c r="F117" s="114" t="str">
        <f>IF(AND(A117&lt;&gt;"",ISNUMBER(A117)),VLOOKUP(A117,Studies!A:BR,6,FALSE),"")</f>
        <v>Plasma</v>
      </c>
      <c r="G117" s="57">
        <v>2</v>
      </c>
      <c r="H117" s="57" t="s">
        <v>54</v>
      </c>
      <c r="I117" s="47">
        <v>0.82064749999999997</v>
      </c>
      <c r="J117" s="47" t="s">
        <v>321</v>
      </c>
      <c r="K117" s="47" t="s">
        <v>50</v>
      </c>
    </row>
    <row r="118" spans="1:14" x14ac:dyDescent="0.2">
      <c r="A118" s="36">
        <v>168</v>
      </c>
      <c r="B118" s="112" t="str">
        <f>IF(AND(A118&lt;&gt;"",ISNUMBER(A118)),VLOOKUP(A118,Studies!A:BR,2,FALSE),"")</f>
        <v>Gammans 1986</v>
      </c>
      <c r="C118" s="112" t="str">
        <f>IF(AND(A118&lt;&gt;"",ISNUMBER(A118)),VLOOKUP(A118,Studies!A:BR,3,FALSE),"")</f>
        <v>https://www.ncbi.nlm.nih.gov/pubmed/16638734</v>
      </c>
      <c r="D118" s="112" t="str">
        <f>IF(AND(A118&lt;&gt;"",ISNUMBER(A118)),VLOOKUP(A118,Studies!A:BR,4,FALSE),"")</f>
        <v>Intravenous 1mg (n=8)</v>
      </c>
      <c r="E118" s="112" t="str">
        <f>IF(AND(A118&lt;&gt;"",ISNUMBER(A118)),VLOOKUP(A118,Studies!A:BR,5,FALSE),"")</f>
        <v>Buspirone</v>
      </c>
      <c r="F118" s="114" t="str">
        <f>IF(AND(A118&lt;&gt;"",ISNUMBER(A118)),VLOOKUP(A118,Studies!A:BR,6,FALSE),"")</f>
        <v>Plasma</v>
      </c>
      <c r="G118" s="57">
        <v>4</v>
      </c>
      <c r="H118" s="57" t="s">
        <v>54</v>
      </c>
      <c r="I118" s="47">
        <v>0.39810230000000002</v>
      </c>
      <c r="J118" s="47" t="s">
        <v>321</v>
      </c>
      <c r="K118" s="47" t="s">
        <v>50</v>
      </c>
    </row>
    <row r="119" spans="1:14" x14ac:dyDescent="0.2">
      <c r="A119" s="36">
        <v>168</v>
      </c>
      <c r="B119" s="112" t="str">
        <f>IF(AND(A119&lt;&gt;"",ISNUMBER(A119)),VLOOKUP(A119,Studies!A:BR,2,FALSE),"")</f>
        <v>Gammans 1986</v>
      </c>
      <c r="C119" s="112" t="str">
        <f>IF(AND(A119&lt;&gt;"",ISNUMBER(A119)),VLOOKUP(A119,Studies!A:BR,3,FALSE),"")</f>
        <v>https://www.ncbi.nlm.nih.gov/pubmed/16638734</v>
      </c>
      <c r="D119" s="112" t="str">
        <f>IF(AND(A119&lt;&gt;"",ISNUMBER(A119)),VLOOKUP(A119,Studies!A:BR,4,FALSE),"")</f>
        <v>Intravenous 1mg (n=8)</v>
      </c>
      <c r="E119" s="112" t="str">
        <f>IF(AND(A119&lt;&gt;"",ISNUMBER(A119)),VLOOKUP(A119,Studies!A:BR,5,FALSE),"")</f>
        <v>Buspirone</v>
      </c>
      <c r="F119" s="114" t="str">
        <f>IF(AND(A119&lt;&gt;"",ISNUMBER(A119)),VLOOKUP(A119,Studies!A:BR,6,FALSE),"")</f>
        <v>Plasma</v>
      </c>
      <c r="G119" s="57">
        <v>6</v>
      </c>
      <c r="H119" s="57" t="s">
        <v>54</v>
      </c>
      <c r="I119" s="47">
        <v>0.24066219999999999</v>
      </c>
      <c r="J119" s="47" t="s">
        <v>321</v>
      </c>
      <c r="K119" s="47" t="s">
        <v>50</v>
      </c>
    </row>
    <row r="120" spans="1:14" x14ac:dyDescent="0.2">
      <c r="A120" s="36">
        <v>168</v>
      </c>
      <c r="B120" s="112" t="str">
        <f>IF(AND(A120&lt;&gt;"",ISNUMBER(A120)),VLOOKUP(A120,Studies!A:BR,2,FALSE),"")</f>
        <v>Gammans 1986</v>
      </c>
      <c r="C120" s="112" t="str">
        <f>IF(AND(A120&lt;&gt;"",ISNUMBER(A120)),VLOOKUP(A120,Studies!A:BR,3,FALSE),"")</f>
        <v>https://www.ncbi.nlm.nih.gov/pubmed/16638734</v>
      </c>
      <c r="D120" s="112" t="str">
        <f>IF(AND(A120&lt;&gt;"",ISNUMBER(A120)),VLOOKUP(A120,Studies!A:BR,4,FALSE),"")</f>
        <v>Intravenous 1mg (n=8)</v>
      </c>
      <c r="E120" s="112" t="str">
        <f>IF(AND(A120&lt;&gt;"",ISNUMBER(A120)),VLOOKUP(A120,Studies!A:BR,5,FALSE),"")</f>
        <v>Buspirone</v>
      </c>
      <c r="F120" s="114" t="str">
        <f>IF(AND(A120&lt;&gt;"",ISNUMBER(A120)),VLOOKUP(A120,Studies!A:BR,6,FALSE),"")</f>
        <v>Plasma</v>
      </c>
      <c r="G120" s="57">
        <v>8</v>
      </c>
      <c r="H120" s="57" t="s">
        <v>54</v>
      </c>
      <c r="I120" s="47">
        <v>0.1396761</v>
      </c>
      <c r="J120" s="47" t="s">
        <v>321</v>
      </c>
      <c r="K120" s="47" t="s">
        <v>50</v>
      </c>
    </row>
    <row r="121" spans="1:14" x14ac:dyDescent="0.2">
      <c r="A121" s="36">
        <v>169</v>
      </c>
      <c r="B121" s="112" t="str">
        <f>IF(AND(A121&lt;&gt;"",ISNUMBER(A121)),VLOOKUP(A121,Studies!A:BR,2,FALSE),"")</f>
        <v>Gammans 1986</v>
      </c>
      <c r="C121" s="112" t="str">
        <f>IF(AND(A121&lt;&gt;"",ISNUMBER(A121)),VLOOKUP(A121,Studies!A:BR,3,FALSE),"")</f>
        <v>https://www.ncbi.nlm.nih.gov/pubmed/16638734</v>
      </c>
      <c r="D121" s="112" t="str">
        <f>IF(AND(A121&lt;&gt;"",ISNUMBER(A121)),VLOOKUP(A121,Studies!A:BR,4,FALSE),"")</f>
        <v>Oral 20 mg (n=8)</v>
      </c>
      <c r="E121" s="112" t="str">
        <f>IF(AND(A121&lt;&gt;"",ISNUMBER(A121)),VLOOKUP(A121,Studies!A:BR,5,FALSE),"")</f>
        <v>Buspirone</v>
      </c>
      <c r="F121" s="114" t="str">
        <f>IF(AND(A121&lt;&gt;"",ISNUMBER(A121)),VLOOKUP(A121,Studies!A:BR,6,FALSE),"")</f>
        <v>Plasma</v>
      </c>
      <c r="G121" s="57">
        <v>0.16666666666666666</v>
      </c>
      <c r="H121" s="57" t="s">
        <v>54</v>
      </c>
      <c r="I121" s="47">
        <v>6.8374930000000003</v>
      </c>
      <c r="J121" s="47" t="s">
        <v>321</v>
      </c>
      <c r="K121" s="47" t="s">
        <v>50</v>
      </c>
    </row>
    <row r="122" spans="1:14" x14ac:dyDescent="0.2">
      <c r="A122" s="36">
        <v>169</v>
      </c>
      <c r="B122" s="112" t="str">
        <f>IF(AND(A122&lt;&gt;"",ISNUMBER(A122)),VLOOKUP(A122,Studies!A:BR,2,FALSE),"")</f>
        <v>Gammans 1986</v>
      </c>
      <c r="C122" s="112" t="str">
        <f>IF(AND(A122&lt;&gt;"",ISNUMBER(A122)),VLOOKUP(A122,Studies!A:BR,3,FALSE),"")</f>
        <v>https://www.ncbi.nlm.nih.gov/pubmed/16638734</v>
      </c>
      <c r="D122" s="112" t="str">
        <f>IF(AND(A122&lt;&gt;"",ISNUMBER(A122)),VLOOKUP(A122,Studies!A:BR,4,FALSE),"")</f>
        <v>Oral 20 mg (n=8)</v>
      </c>
      <c r="E122" s="112" t="str">
        <f>IF(AND(A122&lt;&gt;"",ISNUMBER(A122)),VLOOKUP(A122,Studies!A:BR,5,FALSE),"")</f>
        <v>Buspirone</v>
      </c>
      <c r="F122" s="114" t="str">
        <f>IF(AND(A122&lt;&gt;"",ISNUMBER(A122)),VLOOKUP(A122,Studies!A:BR,6,FALSE),"")</f>
        <v>Plasma</v>
      </c>
      <c r="G122" s="57">
        <v>0.25</v>
      </c>
      <c r="H122" s="57" t="s">
        <v>54</v>
      </c>
      <c r="I122" s="47">
        <v>7.8886380000000003</v>
      </c>
      <c r="J122" s="47" t="s">
        <v>321</v>
      </c>
      <c r="K122" s="47" t="s">
        <v>50</v>
      </c>
    </row>
    <row r="123" spans="1:14" x14ac:dyDescent="0.2">
      <c r="A123" s="36">
        <v>169</v>
      </c>
      <c r="B123" s="112" t="str">
        <f>IF(AND(A123&lt;&gt;"",ISNUMBER(A123)),VLOOKUP(A123,Studies!A:BR,2,FALSE),"")</f>
        <v>Gammans 1986</v>
      </c>
      <c r="C123" s="112" t="str">
        <f>IF(AND(A123&lt;&gt;"",ISNUMBER(A123)),VLOOKUP(A123,Studies!A:BR,3,FALSE),"")</f>
        <v>https://www.ncbi.nlm.nih.gov/pubmed/16638734</v>
      </c>
      <c r="D123" s="112" t="str">
        <f>IF(AND(A123&lt;&gt;"",ISNUMBER(A123)),VLOOKUP(A123,Studies!A:BR,4,FALSE),"")</f>
        <v>Oral 20 mg (n=8)</v>
      </c>
      <c r="E123" s="112" t="str">
        <f>IF(AND(A123&lt;&gt;"",ISNUMBER(A123)),VLOOKUP(A123,Studies!A:BR,5,FALSE),"")</f>
        <v>Buspirone</v>
      </c>
      <c r="F123" s="114" t="str">
        <f>IF(AND(A123&lt;&gt;"",ISNUMBER(A123)),VLOOKUP(A123,Studies!A:BR,6,FALSE),"")</f>
        <v>Plasma</v>
      </c>
      <c r="G123" s="57">
        <v>0.5</v>
      </c>
      <c r="H123" s="57" t="s">
        <v>54</v>
      </c>
      <c r="I123" s="47">
        <v>5.2274339999999997</v>
      </c>
      <c r="J123" s="47" t="s">
        <v>321</v>
      </c>
      <c r="K123" s="47" t="s">
        <v>50</v>
      </c>
    </row>
    <row r="124" spans="1:14" x14ac:dyDescent="0.2">
      <c r="A124" s="36">
        <v>169</v>
      </c>
      <c r="B124" s="112" t="str">
        <f>IF(AND(A124&lt;&gt;"",ISNUMBER(A124)),VLOOKUP(A124,Studies!A:BR,2,FALSE),"")</f>
        <v>Gammans 1986</v>
      </c>
      <c r="C124" s="112" t="str">
        <f>IF(AND(A124&lt;&gt;"",ISNUMBER(A124)),VLOOKUP(A124,Studies!A:BR,3,FALSE),"")</f>
        <v>https://www.ncbi.nlm.nih.gov/pubmed/16638734</v>
      </c>
      <c r="D124" s="112" t="str">
        <f>IF(AND(A124&lt;&gt;"",ISNUMBER(A124)),VLOOKUP(A124,Studies!A:BR,4,FALSE),"")</f>
        <v>Oral 20 mg (n=8)</v>
      </c>
      <c r="E124" s="112" t="str">
        <f>IF(AND(A124&lt;&gt;"",ISNUMBER(A124)),VLOOKUP(A124,Studies!A:BR,5,FALSE),"")</f>
        <v>Buspirone</v>
      </c>
      <c r="F124" s="114" t="str">
        <f>IF(AND(A124&lt;&gt;"",ISNUMBER(A124)),VLOOKUP(A124,Studies!A:BR,6,FALSE),"")</f>
        <v>Plasma</v>
      </c>
      <c r="G124" s="57">
        <v>0.75</v>
      </c>
      <c r="H124" s="57" t="s">
        <v>54</v>
      </c>
      <c r="I124" s="47">
        <v>3.056298</v>
      </c>
      <c r="J124" s="47" t="s">
        <v>321</v>
      </c>
      <c r="K124" s="47" t="s">
        <v>50</v>
      </c>
      <c r="L124" s="59">
        <v>1.5551459999999997</v>
      </c>
      <c r="M124" s="59" t="s">
        <v>321</v>
      </c>
      <c r="N124" s="59" t="s">
        <v>60</v>
      </c>
    </row>
    <row r="125" spans="1:14" x14ac:dyDescent="0.2">
      <c r="A125" s="36">
        <v>169</v>
      </c>
      <c r="B125" s="112" t="str">
        <f>IF(AND(A125&lt;&gt;"",ISNUMBER(A125)),VLOOKUP(A125,Studies!A:BR,2,FALSE),"")</f>
        <v>Gammans 1986</v>
      </c>
      <c r="C125" s="112" t="str">
        <f>IF(AND(A125&lt;&gt;"",ISNUMBER(A125)),VLOOKUP(A125,Studies!A:BR,3,FALSE),"")</f>
        <v>https://www.ncbi.nlm.nih.gov/pubmed/16638734</v>
      </c>
      <c r="D125" s="112" t="str">
        <f>IF(AND(A125&lt;&gt;"",ISNUMBER(A125)),VLOOKUP(A125,Studies!A:BR,4,FALSE),"")</f>
        <v>Oral 20 mg (n=8)</v>
      </c>
      <c r="E125" s="112" t="str">
        <f>IF(AND(A125&lt;&gt;"",ISNUMBER(A125)),VLOOKUP(A125,Studies!A:BR,5,FALSE),"")</f>
        <v>Buspirone</v>
      </c>
      <c r="F125" s="114" t="str">
        <f>IF(AND(A125&lt;&gt;"",ISNUMBER(A125)),VLOOKUP(A125,Studies!A:BR,6,FALSE),"")</f>
        <v>Plasma</v>
      </c>
      <c r="G125" s="57">
        <v>1</v>
      </c>
      <c r="H125" s="57" t="s">
        <v>54</v>
      </c>
      <c r="I125" s="47">
        <v>2.421821</v>
      </c>
      <c r="J125" s="47" t="s">
        <v>321</v>
      </c>
      <c r="K125" s="47" t="s">
        <v>50</v>
      </c>
      <c r="L125" s="59">
        <v>1.2981539999999998</v>
      </c>
      <c r="M125" s="59" t="s">
        <v>321</v>
      </c>
      <c r="N125" s="59" t="s">
        <v>60</v>
      </c>
    </row>
    <row r="126" spans="1:14" x14ac:dyDescent="0.2">
      <c r="A126" s="36">
        <v>169</v>
      </c>
      <c r="B126" s="112" t="str">
        <f>IF(AND(A126&lt;&gt;"",ISNUMBER(A126)),VLOOKUP(A126,Studies!A:BR,2,FALSE),"")</f>
        <v>Gammans 1986</v>
      </c>
      <c r="C126" s="112" t="str">
        <f>IF(AND(A126&lt;&gt;"",ISNUMBER(A126)),VLOOKUP(A126,Studies!A:BR,3,FALSE),"")</f>
        <v>https://www.ncbi.nlm.nih.gov/pubmed/16638734</v>
      </c>
      <c r="D126" s="112" t="str">
        <f>IF(AND(A126&lt;&gt;"",ISNUMBER(A126)),VLOOKUP(A126,Studies!A:BR,4,FALSE),"")</f>
        <v>Oral 20 mg (n=8)</v>
      </c>
      <c r="E126" s="112" t="str">
        <f>IF(AND(A126&lt;&gt;"",ISNUMBER(A126)),VLOOKUP(A126,Studies!A:BR,5,FALSE),"")</f>
        <v>Buspirone</v>
      </c>
      <c r="F126" s="114" t="str">
        <f>IF(AND(A126&lt;&gt;"",ISNUMBER(A126)),VLOOKUP(A126,Studies!A:BR,6,FALSE),"")</f>
        <v>Plasma</v>
      </c>
      <c r="G126" s="57">
        <v>2</v>
      </c>
      <c r="H126" s="57" t="s">
        <v>54</v>
      </c>
      <c r="I126" s="47">
        <v>1.662282</v>
      </c>
      <c r="J126" s="47" t="s">
        <v>321</v>
      </c>
      <c r="K126" s="47" t="s">
        <v>50</v>
      </c>
      <c r="L126" s="59">
        <v>1.3369920000000002</v>
      </c>
      <c r="M126" s="59" t="s">
        <v>321</v>
      </c>
      <c r="N126" s="59" t="s">
        <v>60</v>
      </c>
    </row>
    <row r="127" spans="1:14" x14ac:dyDescent="0.2">
      <c r="A127" s="36">
        <v>169</v>
      </c>
      <c r="B127" s="112" t="str">
        <f>IF(AND(A127&lt;&gt;"",ISNUMBER(A127)),VLOOKUP(A127,Studies!A:BR,2,FALSE),"")</f>
        <v>Gammans 1986</v>
      </c>
      <c r="C127" s="112" t="str">
        <f>IF(AND(A127&lt;&gt;"",ISNUMBER(A127)),VLOOKUP(A127,Studies!A:BR,3,FALSE),"")</f>
        <v>https://www.ncbi.nlm.nih.gov/pubmed/16638734</v>
      </c>
      <c r="D127" s="112" t="str">
        <f>IF(AND(A127&lt;&gt;"",ISNUMBER(A127)),VLOOKUP(A127,Studies!A:BR,4,FALSE),"")</f>
        <v>Oral 20 mg (n=8)</v>
      </c>
      <c r="E127" s="112" t="str">
        <f>IF(AND(A127&lt;&gt;"",ISNUMBER(A127)),VLOOKUP(A127,Studies!A:BR,5,FALSE),"")</f>
        <v>Buspirone</v>
      </c>
      <c r="F127" s="114" t="str">
        <f>IF(AND(A127&lt;&gt;"",ISNUMBER(A127)),VLOOKUP(A127,Studies!A:BR,6,FALSE),"")</f>
        <v>Plasma</v>
      </c>
      <c r="G127" s="57">
        <v>3</v>
      </c>
      <c r="H127" s="57" t="s">
        <v>54</v>
      </c>
      <c r="I127" s="47">
        <v>0.62115430000000005</v>
      </c>
      <c r="J127" s="47" t="s">
        <v>321</v>
      </c>
      <c r="K127" s="47" t="s">
        <v>50</v>
      </c>
      <c r="L127" s="59">
        <v>0.40370769999999989</v>
      </c>
      <c r="M127" s="59" t="s">
        <v>321</v>
      </c>
      <c r="N127" s="59" t="s">
        <v>60</v>
      </c>
    </row>
    <row r="128" spans="1:14" x14ac:dyDescent="0.2">
      <c r="A128" s="36">
        <v>169</v>
      </c>
      <c r="B128" s="112" t="str">
        <f>IF(AND(A128&lt;&gt;"",ISNUMBER(A128)),VLOOKUP(A128,Studies!A:BR,2,FALSE),"")</f>
        <v>Gammans 1986</v>
      </c>
      <c r="C128" s="112" t="str">
        <f>IF(AND(A128&lt;&gt;"",ISNUMBER(A128)),VLOOKUP(A128,Studies!A:BR,3,FALSE),"")</f>
        <v>https://www.ncbi.nlm.nih.gov/pubmed/16638734</v>
      </c>
      <c r="D128" s="112" t="str">
        <f>IF(AND(A128&lt;&gt;"",ISNUMBER(A128)),VLOOKUP(A128,Studies!A:BR,4,FALSE),"")</f>
        <v>Oral 20 mg (n=8)</v>
      </c>
      <c r="E128" s="112" t="str">
        <f>IF(AND(A128&lt;&gt;"",ISNUMBER(A128)),VLOOKUP(A128,Studies!A:BR,5,FALSE),"")</f>
        <v>Buspirone</v>
      </c>
      <c r="F128" s="114" t="str">
        <f>IF(AND(A128&lt;&gt;"",ISNUMBER(A128)),VLOOKUP(A128,Studies!A:BR,6,FALSE),"")</f>
        <v>Plasma</v>
      </c>
      <c r="G128" s="57">
        <v>5</v>
      </c>
      <c r="H128" s="57" t="s">
        <v>54</v>
      </c>
      <c r="I128" s="47">
        <v>0.22782269999999999</v>
      </c>
      <c r="J128" s="47" t="s">
        <v>321</v>
      </c>
      <c r="K128" s="47" t="s">
        <v>50</v>
      </c>
      <c r="L128" s="59">
        <v>0.13487900000000003</v>
      </c>
      <c r="M128" s="59" t="s">
        <v>321</v>
      </c>
      <c r="N128" s="59" t="s">
        <v>60</v>
      </c>
    </row>
    <row r="129" spans="1:14" x14ac:dyDescent="0.2">
      <c r="A129" s="36">
        <v>169</v>
      </c>
      <c r="B129" s="112" t="str">
        <f>IF(AND(A129&lt;&gt;"",ISNUMBER(A129)),VLOOKUP(A129,Studies!A:BR,2,FALSE),"")</f>
        <v>Gammans 1986</v>
      </c>
      <c r="C129" s="112" t="str">
        <f>IF(AND(A129&lt;&gt;"",ISNUMBER(A129)),VLOOKUP(A129,Studies!A:BR,3,FALSE),"")</f>
        <v>https://www.ncbi.nlm.nih.gov/pubmed/16638734</v>
      </c>
      <c r="D129" s="112" t="str">
        <f>IF(AND(A129&lt;&gt;"",ISNUMBER(A129)),VLOOKUP(A129,Studies!A:BR,4,FALSE),"")</f>
        <v>Oral 20 mg (n=8)</v>
      </c>
      <c r="E129" s="112" t="str">
        <f>IF(AND(A129&lt;&gt;"",ISNUMBER(A129)),VLOOKUP(A129,Studies!A:BR,5,FALSE),"")</f>
        <v>Buspirone</v>
      </c>
      <c r="F129" s="114" t="str">
        <f>IF(AND(A129&lt;&gt;"",ISNUMBER(A129)),VLOOKUP(A129,Studies!A:BR,6,FALSE),"")</f>
        <v>Plasma</v>
      </c>
      <c r="G129" s="57">
        <v>7</v>
      </c>
      <c r="H129" s="57" t="s">
        <v>54</v>
      </c>
      <c r="I129" s="47">
        <v>0.12834899999999999</v>
      </c>
      <c r="J129" s="47" t="s">
        <v>321</v>
      </c>
      <c r="K129" s="47" t="s">
        <v>50</v>
      </c>
      <c r="L129" s="59">
        <v>8.3418100000000023E-2</v>
      </c>
      <c r="M129" s="59" t="s">
        <v>321</v>
      </c>
      <c r="N129" s="59" t="s">
        <v>60</v>
      </c>
    </row>
    <row r="130" spans="1:14" x14ac:dyDescent="0.2">
      <c r="A130" s="36">
        <v>169</v>
      </c>
      <c r="B130" s="112" t="str">
        <f>IF(AND(A130&lt;&gt;"",ISNUMBER(A130)),VLOOKUP(A130,Studies!A:BR,2,FALSE),"")</f>
        <v>Gammans 1986</v>
      </c>
      <c r="C130" s="112" t="str">
        <f>IF(AND(A130&lt;&gt;"",ISNUMBER(A130)),VLOOKUP(A130,Studies!A:BR,3,FALSE),"")</f>
        <v>https://www.ncbi.nlm.nih.gov/pubmed/16638734</v>
      </c>
      <c r="D130" s="112" t="str">
        <f>IF(AND(A130&lt;&gt;"",ISNUMBER(A130)),VLOOKUP(A130,Studies!A:BR,4,FALSE),"")</f>
        <v>Oral 20 mg (n=8)</v>
      </c>
      <c r="E130" s="112" t="str">
        <f>IF(AND(A130&lt;&gt;"",ISNUMBER(A130)),VLOOKUP(A130,Studies!A:BR,5,FALSE),"")</f>
        <v>Buspirone</v>
      </c>
      <c r="F130" s="114" t="str">
        <f>IF(AND(A130&lt;&gt;"",ISNUMBER(A130)),VLOOKUP(A130,Studies!A:BR,6,FALSE),"")</f>
        <v>Plasma</v>
      </c>
      <c r="G130" s="57">
        <v>8</v>
      </c>
      <c r="H130" s="57" t="s">
        <v>54</v>
      </c>
      <c r="I130" s="47">
        <v>6.9824010000000006E-2</v>
      </c>
      <c r="J130" s="47" t="s">
        <v>321</v>
      </c>
      <c r="K130" s="47" t="s">
        <v>50</v>
      </c>
      <c r="L130" s="59">
        <v>8.0824789999999994E-2</v>
      </c>
      <c r="M130" s="59" t="s">
        <v>321</v>
      </c>
      <c r="N130" s="59" t="s">
        <v>60</v>
      </c>
    </row>
    <row r="131" spans="1:14" x14ac:dyDescent="0.2">
      <c r="A131" s="36">
        <v>170</v>
      </c>
      <c r="B131" s="112" t="str">
        <f>IF(AND(A131&lt;&gt;"",ISNUMBER(A131)),VLOOKUP(A131,Studies!A:BR,2,FALSE),"")</f>
        <v>Gammans 1986</v>
      </c>
      <c r="C131" s="112" t="str">
        <f>IF(AND(A131&lt;&gt;"",ISNUMBER(A131)),VLOOKUP(A131,Studies!A:BR,3,FALSE),"")</f>
        <v>https://www.ncbi.nlm.nih.gov/pubmed/16638734</v>
      </c>
      <c r="D131" s="112" t="str">
        <f>IF(AND(A131&lt;&gt;"",ISNUMBER(A131)),VLOOKUP(A131,Studies!A:BR,4,FALSE),"")</f>
        <v>Fig 3</v>
      </c>
      <c r="E131" s="112" t="str">
        <f>IF(AND(A131&lt;&gt;"",ISNUMBER(A131)),VLOOKUP(A131,Studies!A:BR,5,FALSE),"")</f>
        <v>Buspirone</v>
      </c>
      <c r="F131" s="114" t="str">
        <f>IF(AND(A131&lt;&gt;"",ISNUMBER(A131)),VLOOKUP(A131,Studies!A:BR,6,FALSE),"")</f>
        <v>Plasma</v>
      </c>
      <c r="G131" s="57">
        <v>0.25</v>
      </c>
      <c r="H131" s="57" t="s">
        <v>54</v>
      </c>
      <c r="I131" s="47">
        <v>0.6501943</v>
      </c>
      <c r="J131" s="47" t="s">
        <v>321</v>
      </c>
      <c r="K131" s="47" t="s">
        <v>50</v>
      </c>
    </row>
    <row r="132" spans="1:14" x14ac:dyDescent="0.2">
      <c r="A132" s="36">
        <v>170</v>
      </c>
      <c r="B132" s="112" t="str">
        <f>IF(AND(A132&lt;&gt;"",ISNUMBER(A132)),VLOOKUP(A132,Studies!A:BR,2,FALSE),"")</f>
        <v>Gammans 1986</v>
      </c>
      <c r="C132" s="112" t="str">
        <f>IF(AND(A132&lt;&gt;"",ISNUMBER(A132)),VLOOKUP(A132,Studies!A:BR,3,FALSE),"")</f>
        <v>https://www.ncbi.nlm.nih.gov/pubmed/16638734</v>
      </c>
      <c r="D132" s="112" t="str">
        <f>IF(AND(A132&lt;&gt;"",ISNUMBER(A132)),VLOOKUP(A132,Studies!A:BR,4,FALSE),"")</f>
        <v>Fig 3</v>
      </c>
      <c r="E132" s="112" t="str">
        <f>IF(AND(A132&lt;&gt;"",ISNUMBER(A132)),VLOOKUP(A132,Studies!A:BR,5,FALSE),"")</f>
        <v>Buspirone</v>
      </c>
      <c r="F132" s="114" t="str">
        <f>IF(AND(A132&lt;&gt;"",ISNUMBER(A132)),VLOOKUP(A132,Studies!A:BR,6,FALSE),"")</f>
        <v>Plasma</v>
      </c>
      <c r="G132" s="57">
        <v>0.5</v>
      </c>
      <c r="H132" s="57" t="s">
        <v>54</v>
      </c>
      <c r="I132" s="47">
        <v>1.816754</v>
      </c>
      <c r="J132" s="47" t="s">
        <v>321</v>
      </c>
      <c r="K132" s="47" t="s">
        <v>50</v>
      </c>
    </row>
    <row r="133" spans="1:14" x14ac:dyDescent="0.2">
      <c r="A133" s="36">
        <v>170</v>
      </c>
      <c r="B133" s="112" t="str">
        <f>IF(AND(A133&lt;&gt;"",ISNUMBER(A133)),VLOOKUP(A133,Studies!A:BR,2,FALSE),"")</f>
        <v>Gammans 1986</v>
      </c>
      <c r="C133" s="112" t="str">
        <f>IF(AND(A133&lt;&gt;"",ISNUMBER(A133)),VLOOKUP(A133,Studies!A:BR,3,FALSE),"")</f>
        <v>https://www.ncbi.nlm.nih.gov/pubmed/16638734</v>
      </c>
      <c r="D133" s="112" t="str">
        <f>IF(AND(A133&lt;&gt;"",ISNUMBER(A133)),VLOOKUP(A133,Studies!A:BR,4,FALSE),"")</f>
        <v>Fig 3</v>
      </c>
      <c r="E133" s="112" t="str">
        <f>IF(AND(A133&lt;&gt;"",ISNUMBER(A133)),VLOOKUP(A133,Studies!A:BR,5,FALSE),"")</f>
        <v>Buspirone</v>
      </c>
      <c r="F133" s="114" t="str">
        <f>IF(AND(A133&lt;&gt;"",ISNUMBER(A133)),VLOOKUP(A133,Studies!A:BR,6,FALSE),"")</f>
        <v>Plasma</v>
      </c>
      <c r="G133" s="57">
        <v>0.75</v>
      </c>
      <c r="H133" s="57" t="s">
        <v>54</v>
      </c>
      <c r="I133" s="47">
        <v>2.1989679999999998</v>
      </c>
      <c r="J133" s="47" t="s">
        <v>321</v>
      </c>
      <c r="K133" s="47" t="s">
        <v>50</v>
      </c>
    </row>
    <row r="134" spans="1:14" x14ac:dyDescent="0.2">
      <c r="A134" s="36">
        <v>170</v>
      </c>
      <c r="B134" s="112" t="str">
        <f>IF(AND(A134&lt;&gt;"",ISNUMBER(A134)),VLOOKUP(A134,Studies!A:BR,2,FALSE),"")</f>
        <v>Gammans 1986</v>
      </c>
      <c r="C134" s="112" t="str">
        <f>IF(AND(A134&lt;&gt;"",ISNUMBER(A134)),VLOOKUP(A134,Studies!A:BR,3,FALSE),"")</f>
        <v>https://www.ncbi.nlm.nih.gov/pubmed/16638734</v>
      </c>
      <c r="D134" s="112" t="str">
        <f>IF(AND(A134&lt;&gt;"",ISNUMBER(A134)),VLOOKUP(A134,Studies!A:BR,4,FALSE),"")</f>
        <v>Fig 3</v>
      </c>
      <c r="E134" s="112" t="str">
        <f>IF(AND(A134&lt;&gt;"",ISNUMBER(A134)),VLOOKUP(A134,Studies!A:BR,5,FALSE),"")</f>
        <v>Buspirone</v>
      </c>
      <c r="F134" s="114" t="str">
        <f>IF(AND(A134&lt;&gt;"",ISNUMBER(A134)),VLOOKUP(A134,Studies!A:BR,6,FALSE),"")</f>
        <v>Plasma</v>
      </c>
      <c r="G134" s="57">
        <v>1</v>
      </c>
      <c r="H134" s="57" t="s">
        <v>54</v>
      </c>
      <c r="I134" s="47">
        <v>1.7173210000000001</v>
      </c>
      <c r="J134" s="47" t="s">
        <v>321</v>
      </c>
      <c r="K134" s="47" t="s">
        <v>50</v>
      </c>
    </row>
    <row r="135" spans="1:14" x14ac:dyDescent="0.2">
      <c r="A135" s="36">
        <v>170</v>
      </c>
      <c r="B135" s="112" t="str">
        <f>IF(AND(A135&lt;&gt;"",ISNUMBER(A135)),VLOOKUP(A135,Studies!A:BR,2,FALSE),"")</f>
        <v>Gammans 1986</v>
      </c>
      <c r="C135" s="112" t="str">
        <f>IF(AND(A135&lt;&gt;"",ISNUMBER(A135)),VLOOKUP(A135,Studies!A:BR,3,FALSE),"")</f>
        <v>https://www.ncbi.nlm.nih.gov/pubmed/16638734</v>
      </c>
      <c r="D135" s="112" t="str">
        <f>IF(AND(A135&lt;&gt;"",ISNUMBER(A135)),VLOOKUP(A135,Studies!A:BR,4,FALSE),"")</f>
        <v>Fig 3</v>
      </c>
      <c r="E135" s="112" t="str">
        <f>IF(AND(A135&lt;&gt;"",ISNUMBER(A135)),VLOOKUP(A135,Studies!A:BR,5,FALSE),"")</f>
        <v>Buspirone</v>
      </c>
      <c r="F135" s="114" t="str">
        <f>IF(AND(A135&lt;&gt;"",ISNUMBER(A135)),VLOOKUP(A135,Studies!A:BR,6,FALSE),"")</f>
        <v>Plasma</v>
      </c>
      <c r="G135" s="57">
        <v>2</v>
      </c>
      <c r="H135" s="57" t="s">
        <v>54</v>
      </c>
      <c r="I135" s="47">
        <v>1.1518219999999999</v>
      </c>
      <c r="J135" s="47" t="s">
        <v>321</v>
      </c>
      <c r="K135" s="47" t="s">
        <v>50</v>
      </c>
    </row>
    <row r="136" spans="1:14" x14ac:dyDescent="0.2">
      <c r="A136" s="36">
        <v>170</v>
      </c>
      <c r="B136" s="112" t="str">
        <f>IF(AND(A136&lt;&gt;"",ISNUMBER(A136)),VLOOKUP(A136,Studies!A:BR,2,FALSE),"")</f>
        <v>Gammans 1986</v>
      </c>
      <c r="C136" s="112" t="str">
        <f>IF(AND(A136&lt;&gt;"",ISNUMBER(A136)),VLOOKUP(A136,Studies!A:BR,3,FALSE),"")</f>
        <v>https://www.ncbi.nlm.nih.gov/pubmed/16638734</v>
      </c>
      <c r="D136" s="112" t="str">
        <f>IF(AND(A136&lt;&gt;"",ISNUMBER(A136)),VLOOKUP(A136,Studies!A:BR,4,FALSE),"")</f>
        <v>Fig 3</v>
      </c>
      <c r="E136" s="112" t="str">
        <f>IF(AND(A136&lt;&gt;"",ISNUMBER(A136)),VLOOKUP(A136,Studies!A:BR,5,FALSE),"")</f>
        <v>Buspirone</v>
      </c>
      <c r="F136" s="114" t="str">
        <f>IF(AND(A136&lt;&gt;"",ISNUMBER(A136)),VLOOKUP(A136,Studies!A:BR,6,FALSE),"")</f>
        <v>Plasma</v>
      </c>
      <c r="G136" s="57">
        <v>3</v>
      </c>
      <c r="H136" s="57" t="s">
        <v>54</v>
      </c>
      <c r="I136" s="47">
        <v>0.8501436</v>
      </c>
      <c r="J136" s="47" t="s">
        <v>321</v>
      </c>
      <c r="K136" s="47" t="s">
        <v>50</v>
      </c>
    </row>
    <row r="137" spans="1:14" x14ac:dyDescent="0.2">
      <c r="A137" s="36">
        <v>170</v>
      </c>
      <c r="B137" s="112" t="str">
        <f>IF(AND(A137&lt;&gt;"",ISNUMBER(A137)),VLOOKUP(A137,Studies!A:BR,2,FALSE),"")</f>
        <v>Gammans 1986</v>
      </c>
      <c r="C137" s="112" t="str">
        <f>IF(AND(A137&lt;&gt;"",ISNUMBER(A137)),VLOOKUP(A137,Studies!A:BR,3,FALSE),"")</f>
        <v>https://www.ncbi.nlm.nih.gov/pubmed/16638734</v>
      </c>
      <c r="D137" s="112" t="str">
        <f>IF(AND(A137&lt;&gt;"",ISNUMBER(A137)),VLOOKUP(A137,Studies!A:BR,4,FALSE),"")</f>
        <v>Fig 3</v>
      </c>
      <c r="E137" s="112" t="str">
        <f>IF(AND(A137&lt;&gt;"",ISNUMBER(A137)),VLOOKUP(A137,Studies!A:BR,5,FALSE),"")</f>
        <v>Buspirone</v>
      </c>
      <c r="F137" s="114" t="str">
        <f>IF(AND(A137&lt;&gt;"",ISNUMBER(A137)),VLOOKUP(A137,Studies!A:BR,6,FALSE),"")</f>
        <v>Plasma</v>
      </c>
      <c r="G137" s="57">
        <v>4</v>
      </c>
      <c r="H137" s="57" t="s">
        <v>54</v>
      </c>
      <c r="I137" s="47">
        <v>0.58401910000000001</v>
      </c>
      <c r="J137" s="47" t="s">
        <v>321</v>
      </c>
      <c r="K137" s="47" t="s">
        <v>50</v>
      </c>
    </row>
    <row r="138" spans="1:14" x14ac:dyDescent="0.2">
      <c r="A138" s="36">
        <v>170</v>
      </c>
      <c r="B138" s="112" t="str">
        <f>IF(AND(A138&lt;&gt;"",ISNUMBER(A138)),VLOOKUP(A138,Studies!A:BR,2,FALSE),"")</f>
        <v>Gammans 1986</v>
      </c>
      <c r="C138" s="112" t="str">
        <f>IF(AND(A138&lt;&gt;"",ISNUMBER(A138)),VLOOKUP(A138,Studies!A:BR,3,FALSE),"")</f>
        <v>https://www.ncbi.nlm.nih.gov/pubmed/16638734</v>
      </c>
      <c r="D138" s="112" t="str">
        <f>IF(AND(A138&lt;&gt;"",ISNUMBER(A138)),VLOOKUP(A138,Studies!A:BR,4,FALSE),"")</f>
        <v>Fig 3</v>
      </c>
      <c r="E138" s="112" t="str">
        <f>IF(AND(A138&lt;&gt;"",ISNUMBER(A138)),VLOOKUP(A138,Studies!A:BR,5,FALSE),"")</f>
        <v>Buspirone</v>
      </c>
      <c r="F138" s="114" t="str">
        <f>IF(AND(A138&lt;&gt;"",ISNUMBER(A138)),VLOOKUP(A138,Studies!A:BR,6,FALSE),"")</f>
        <v>Plasma</v>
      </c>
      <c r="G138" s="57">
        <v>6</v>
      </c>
      <c r="H138" s="57" t="s">
        <v>54</v>
      </c>
      <c r="I138" s="47">
        <v>0.37905660000000002</v>
      </c>
      <c r="J138" s="47" t="s">
        <v>321</v>
      </c>
      <c r="K138" s="47" t="s">
        <v>50</v>
      </c>
    </row>
    <row r="139" spans="1:14" x14ac:dyDescent="0.2">
      <c r="A139" s="36">
        <v>170</v>
      </c>
      <c r="B139" s="112" t="str">
        <f>IF(AND(A139&lt;&gt;"",ISNUMBER(A139)),VLOOKUP(A139,Studies!A:BR,2,FALSE),"")</f>
        <v>Gammans 1986</v>
      </c>
      <c r="C139" s="112" t="str">
        <f>IF(AND(A139&lt;&gt;"",ISNUMBER(A139)),VLOOKUP(A139,Studies!A:BR,3,FALSE),"")</f>
        <v>https://www.ncbi.nlm.nih.gov/pubmed/16638734</v>
      </c>
      <c r="D139" s="112" t="str">
        <f>IF(AND(A139&lt;&gt;"",ISNUMBER(A139)),VLOOKUP(A139,Studies!A:BR,4,FALSE),"")</f>
        <v>Fig 3</v>
      </c>
      <c r="E139" s="112" t="str">
        <f>IF(AND(A139&lt;&gt;"",ISNUMBER(A139)),VLOOKUP(A139,Studies!A:BR,5,FALSE),"")</f>
        <v>Buspirone</v>
      </c>
      <c r="F139" s="114" t="str">
        <f>IF(AND(A139&lt;&gt;"",ISNUMBER(A139)),VLOOKUP(A139,Studies!A:BR,6,FALSE),"")</f>
        <v>Plasma</v>
      </c>
      <c r="G139" s="57">
        <v>8</v>
      </c>
      <c r="H139" s="57" t="s">
        <v>54</v>
      </c>
      <c r="I139" s="47">
        <v>0.25808490000000001</v>
      </c>
      <c r="J139" s="47" t="s">
        <v>321</v>
      </c>
      <c r="K139" s="47" t="s">
        <v>50</v>
      </c>
    </row>
    <row r="140" spans="1:14" x14ac:dyDescent="0.2">
      <c r="A140" s="36">
        <v>170</v>
      </c>
      <c r="B140" s="112" t="str">
        <f>IF(AND(A140&lt;&gt;"",ISNUMBER(A140)),VLOOKUP(A140,Studies!A:BR,2,FALSE),"")</f>
        <v>Gammans 1986</v>
      </c>
      <c r="C140" s="112" t="str">
        <f>IF(AND(A140&lt;&gt;"",ISNUMBER(A140)),VLOOKUP(A140,Studies!A:BR,3,FALSE),"")</f>
        <v>https://www.ncbi.nlm.nih.gov/pubmed/16638734</v>
      </c>
      <c r="D140" s="112" t="str">
        <f>IF(AND(A140&lt;&gt;"",ISNUMBER(A140)),VLOOKUP(A140,Studies!A:BR,4,FALSE),"")</f>
        <v>Fig 3</v>
      </c>
      <c r="E140" s="112" t="str">
        <f>IF(AND(A140&lt;&gt;"",ISNUMBER(A140)),VLOOKUP(A140,Studies!A:BR,5,FALSE),"")</f>
        <v>Buspirone</v>
      </c>
      <c r="F140" s="114" t="str">
        <f>IF(AND(A140&lt;&gt;"",ISNUMBER(A140)),VLOOKUP(A140,Studies!A:BR,6,FALSE),"")</f>
        <v>Plasma</v>
      </c>
      <c r="G140" s="57">
        <v>10</v>
      </c>
      <c r="H140" s="57" t="s">
        <v>54</v>
      </c>
      <c r="I140" s="47">
        <v>0.18422079999999999</v>
      </c>
      <c r="J140" s="47" t="s">
        <v>321</v>
      </c>
      <c r="K140" s="47" t="s">
        <v>50</v>
      </c>
    </row>
    <row r="141" spans="1:14" x14ac:dyDescent="0.2">
      <c r="A141" s="36">
        <v>171</v>
      </c>
      <c r="B141" s="112" t="str">
        <f>IF(AND(A141&lt;&gt;"",ISNUMBER(A141)),VLOOKUP(A141,Studies!A:BR,2,FALSE),"")</f>
        <v>Gammans 1986</v>
      </c>
      <c r="C141" s="112" t="str">
        <f>IF(AND(A141&lt;&gt;"",ISNUMBER(A141)),VLOOKUP(A141,Studies!A:BR,3,FALSE),"")</f>
        <v>https://www.ncbi.nlm.nih.gov/pubmed/16638734</v>
      </c>
      <c r="D141" s="112" t="str">
        <f>IF(AND(A141&lt;&gt;"",ISNUMBER(A141)),VLOOKUP(A141,Studies!A:BR,4,FALSE),"")</f>
        <v>Fig 4</v>
      </c>
      <c r="E141" s="112" t="str">
        <f>IF(AND(A141&lt;&gt;"",ISNUMBER(A141)),VLOOKUP(A141,Studies!A:BR,5,FALSE),"")</f>
        <v>Buspirone</v>
      </c>
      <c r="F141" s="114" t="str">
        <f>IF(AND(A141&lt;&gt;"",ISNUMBER(A141)),VLOOKUP(A141,Studies!A:BR,6,FALSE),"")</f>
        <v>Plasma</v>
      </c>
      <c r="G141" s="57">
        <v>0.25</v>
      </c>
      <c r="H141" s="57" t="s">
        <v>54</v>
      </c>
      <c r="I141" s="47">
        <v>0.2696171</v>
      </c>
      <c r="J141" s="47" t="s">
        <v>321</v>
      </c>
      <c r="K141" s="47" t="s">
        <v>50</v>
      </c>
      <c r="L141" s="59">
        <v>0.17179720000000001</v>
      </c>
      <c r="M141" s="59" t="s">
        <v>321</v>
      </c>
      <c r="N141" s="59" t="s">
        <v>60</v>
      </c>
    </row>
    <row r="142" spans="1:14" x14ac:dyDescent="0.2">
      <c r="A142" s="36">
        <v>171</v>
      </c>
      <c r="B142" s="112" t="str">
        <f>IF(AND(A142&lt;&gt;"",ISNUMBER(A142)),VLOOKUP(A142,Studies!A:BR,2,FALSE),"")</f>
        <v>Gammans 1986</v>
      </c>
      <c r="C142" s="112" t="str">
        <f>IF(AND(A142&lt;&gt;"",ISNUMBER(A142)),VLOOKUP(A142,Studies!A:BR,3,FALSE),"")</f>
        <v>https://www.ncbi.nlm.nih.gov/pubmed/16638734</v>
      </c>
      <c r="D142" s="112" t="str">
        <f>IF(AND(A142&lt;&gt;"",ISNUMBER(A142)),VLOOKUP(A142,Studies!A:BR,4,FALSE),"")</f>
        <v>Fig 4</v>
      </c>
      <c r="E142" s="112" t="str">
        <f>IF(AND(A142&lt;&gt;"",ISNUMBER(A142)),VLOOKUP(A142,Studies!A:BR,5,FALSE),"")</f>
        <v>Buspirone</v>
      </c>
      <c r="F142" s="114" t="str">
        <f>IF(AND(A142&lt;&gt;"",ISNUMBER(A142)),VLOOKUP(A142,Studies!A:BR,6,FALSE),"")</f>
        <v>Plasma</v>
      </c>
      <c r="G142" s="57">
        <v>0.5</v>
      </c>
      <c r="H142" s="57" t="s">
        <v>54</v>
      </c>
      <c r="I142" s="47">
        <v>1.6939139999999999</v>
      </c>
      <c r="J142" s="47" t="s">
        <v>321</v>
      </c>
      <c r="K142" s="47" t="s">
        <v>50</v>
      </c>
      <c r="L142" s="59">
        <v>1.478556</v>
      </c>
      <c r="M142" s="59" t="s">
        <v>321</v>
      </c>
      <c r="N142" s="59" t="s">
        <v>60</v>
      </c>
    </row>
    <row r="143" spans="1:14" x14ac:dyDescent="0.2">
      <c r="A143" s="36">
        <v>171</v>
      </c>
      <c r="B143" s="112" t="str">
        <f>IF(AND(A143&lt;&gt;"",ISNUMBER(A143)),VLOOKUP(A143,Studies!A:BR,2,FALSE),"")</f>
        <v>Gammans 1986</v>
      </c>
      <c r="C143" s="112" t="str">
        <f>IF(AND(A143&lt;&gt;"",ISNUMBER(A143)),VLOOKUP(A143,Studies!A:BR,3,FALSE),"")</f>
        <v>https://www.ncbi.nlm.nih.gov/pubmed/16638734</v>
      </c>
      <c r="D143" s="112" t="str">
        <f>IF(AND(A143&lt;&gt;"",ISNUMBER(A143)),VLOOKUP(A143,Studies!A:BR,4,FALSE),"")</f>
        <v>Fig 4</v>
      </c>
      <c r="E143" s="112" t="str">
        <f>IF(AND(A143&lt;&gt;"",ISNUMBER(A143)),VLOOKUP(A143,Studies!A:BR,5,FALSE),"")</f>
        <v>Buspirone</v>
      </c>
      <c r="F143" s="114" t="str">
        <f>IF(AND(A143&lt;&gt;"",ISNUMBER(A143)),VLOOKUP(A143,Studies!A:BR,6,FALSE),"")</f>
        <v>Plasma</v>
      </c>
      <c r="G143" s="57">
        <v>0.75</v>
      </c>
      <c r="H143" s="57" t="s">
        <v>54</v>
      </c>
      <c r="I143" s="47">
        <v>1.7719830000000001</v>
      </c>
      <c r="J143" s="47" t="s">
        <v>321</v>
      </c>
      <c r="K143" s="47" t="s">
        <v>50</v>
      </c>
      <c r="L143" s="59">
        <v>1.3309219999999999</v>
      </c>
      <c r="M143" s="59" t="s">
        <v>321</v>
      </c>
      <c r="N143" s="59" t="s">
        <v>60</v>
      </c>
    </row>
    <row r="144" spans="1:14" x14ac:dyDescent="0.2">
      <c r="A144" s="36">
        <v>171</v>
      </c>
      <c r="B144" s="112" t="str">
        <f>IF(AND(A144&lt;&gt;"",ISNUMBER(A144)),VLOOKUP(A144,Studies!A:BR,2,FALSE),"")</f>
        <v>Gammans 1986</v>
      </c>
      <c r="C144" s="112" t="str">
        <f>IF(AND(A144&lt;&gt;"",ISNUMBER(A144)),VLOOKUP(A144,Studies!A:BR,3,FALSE),"")</f>
        <v>https://www.ncbi.nlm.nih.gov/pubmed/16638734</v>
      </c>
      <c r="D144" s="112" t="str">
        <f>IF(AND(A144&lt;&gt;"",ISNUMBER(A144)),VLOOKUP(A144,Studies!A:BR,4,FALSE),"")</f>
        <v>Fig 4</v>
      </c>
      <c r="E144" s="112" t="str">
        <f>IF(AND(A144&lt;&gt;"",ISNUMBER(A144)),VLOOKUP(A144,Studies!A:BR,5,FALSE),"")</f>
        <v>Buspirone</v>
      </c>
      <c r="F144" s="114" t="str">
        <f>IF(AND(A144&lt;&gt;"",ISNUMBER(A144)),VLOOKUP(A144,Studies!A:BR,6,FALSE),"")</f>
        <v>Plasma</v>
      </c>
      <c r="G144" s="57">
        <v>1</v>
      </c>
      <c r="H144" s="57" t="s">
        <v>54</v>
      </c>
      <c r="I144" s="47">
        <v>1.895715</v>
      </c>
      <c r="J144" s="47" t="s">
        <v>321</v>
      </c>
      <c r="K144" s="47" t="s">
        <v>50</v>
      </c>
      <c r="L144" s="59">
        <v>1.9015949999999999</v>
      </c>
      <c r="M144" s="59" t="s">
        <v>321</v>
      </c>
      <c r="N144" s="59" t="s">
        <v>60</v>
      </c>
    </row>
    <row r="145" spans="1:14" x14ac:dyDescent="0.2">
      <c r="A145" s="36">
        <v>171</v>
      </c>
      <c r="B145" s="112" t="str">
        <f>IF(AND(A145&lt;&gt;"",ISNUMBER(A145)),VLOOKUP(A145,Studies!A:BR,2,FALSE),"")</f>
        <v>Gammans 1986</v>
      </c>
      <c r="C145" s="112" t="str">
        <f>IF(AND(A145&lt;&gt;"",ISNUMBER(A145)),VLOOKUP(A145,Studies!A:BR,3,FALSE),"")</f>
        <v>https://www.ncbi.nlm.nih.gov/pubmed/16638734</v>
      </c>
      <c r="D145" s="112" t="str">
        <f>IF(AND(A145&lt;&gt;"",ISNUMBER(A145)),VLOOKUP(A145,Studies!A:BR,4,FALSE),"")</f>
        <v>Fig 4</v>
      </c>
      <c r="E145" s="112" t="str">
        <f>IF(AND(A145&lt;&gt;"",ISNUMBER(A145)),VLOOKUP(A145,Studies!A:BR,5,FALSE),"")</f>
        <v>Buspirone</v>
      </c>
      <c r="F145" s="114" t="str">
        <f>IF(AND(A145&lt;&gt;"",ISNUMBER(A145)),VLOOKUP(A145,Studies!A:BR,6,FALSE),"")</f>
        <v>Plasma</v>
      </c>
      <c r="G145" s="57">
        <v>2</v>
      </c>
      <c r="H145" s="57" t="s">
        <v>54</v>
      </c>
      <c r="I145" s="47">
        <v>1.3865430000000001</v>
      </c>
      <c r="J145" s="47" t="s">
        <v>321</v>
      </c>
      <c r="K145" s="47" t="s">
        <v>50</v>
      </c>
      <c r="L145" s="59">
        <v>1.6512150000000001</v>
      </c>
      <c r="M145" s="59" t="s">
        <v>321</v>
      </c>
      <c r="N145" s="59" t="s">
        <v>60</v>
      </c>
    </row>
    <row r="146" spans="1:14" x14ac:dyDescent="0.2">
      <c r="A146" s="36">
        <v>171</v>
      </c>
      <c r="B146" s="112" t="str">
        <f>IF(AND(A146&lt;&gt;"",ISNUMBER(A146)),VLOOKUP(A146,Studies!A:BR,2,FALSE),"")</f>
        <v>Gammans 1986</v>
      </c>
      <c r="C146" s="112" t="str">
        <f>IF(AND(A146&lt;&gt;"",ISNUMBER(A146)),VLOOKUP(A146,Studies!A:BR,3,FALSE),"")</f>
        <v>https://www.ncbi.nlm.nih.gov/pubmed/16638734</v>
      </c>
      <c r="D146" s="112" t="str">
        <f>IF(AND(A146&lt;&gt;"",ISNUMBER(A146)),VLOOKUP(A146,Studies!A:BR,4,FALSE),"")</f>
        <v>Fig 4</v>
      </c>
      <c r="E146" s="112" t="str">
        <f>IF(AND(A146&lt;&gt;"",ISNUMBER(A146)),VLOOKUP(A146,Studies!A:BR,5,FALSE),"")</f>
        <v>Buspirone</v>
      </c>
      <c r="F146" s="114" t="str">
        <f>IF(AND(A146&lt;&gt;"",ISNUMBER(A146)),VLOOKUP(A146,Studies!A:BR,6,FALSE),"")</f>
        <v>Plasma</v>
      </c>
      <c r="G146" s="57">
        <v>3</v>
      </c>
      <c r="H146" s="57" t="s">
        <v>54</v>
      </c>
      <c r="I146" s="47">
        <v>0.84763580000000005</v>
      </c>
      <c r="J146" s="47" t="s">
        <v>321</v>
      </c>
      <c r="K146" s="47" t="s">
        <v>50</v>
      </c>
      <c r="L146" s="59">
        <v>1.183651</v>
      </c>
      <c r="M146" s="59" t="s">
        <v>321</v>
      </c>
      <c r="N146" s="59" t="s">
        <v>60</v>
      </c>
    </row>
    <row r="147" spans="1:14" x14ac:dyDescent="0.2">
      <c r="A147" s="36">
        <v>171</v>
      </c>
      <c r="B147" s="112" t="str">
        <f>IF(AND(A147&lt;&gt;"",ISNUMBER(A147)),VLOOKUP(A147,Studies!A:BR,2,FALSE),"")</f>
        <v>Gammans 1986</v>
      </c>
      <c r="C147" s="112" t="str">
        <f>IF(AND(A147&lt;&gt;"",ISNUMBER(A147)),VLOOKUP(A147,Studies!A:BR,3,FALSE),"")</f>
        <v>https://www.ncbi.nlm.nih.gov/pubmed/16638734</v>
      </c>
      <c r="D147" s="112" t="str">
        <f>IF(AND(A147&lt;&gt;"",ISNUMBER(A147)),VLOOKUP(A147,Studies!A:BR,4,FALSE),"")</f>
        <v>Fig 4</v>
      </c>
      <c r="E147" s="112" t="str">
        <f>IF(AND(A147&lt;&gt;"",ISNUMBER(A147)),VLOOKUP(A147,Studies!A:BR,5,FALSE),"")</f>
        <v>Buspirone</v>
      </c>
      <c r="F147" s="114" t="str">
        <f>IF(AND(A147&lt;&gt;"",ISNUMBER(A147)),VLOOKUP(A147,Studies!A:BR,6,FALSE),"")</f>
        <v>Plasma</v>
      </c>
      <c r="G147" s="57">
        <v>5</v>
      </c>
      <c r="H147" s="57" t="s">
        <v>54</v>
      </c>
      <c r="I147" s="47">
        <v>0.2648218</v>
      </c>
      <c r="J147" s="47" t="s">
        <v>321</v>
      </c>
      <c r="K147" s="47" t="s">
        <v>50</v>
      </c>
      <c r="L147" s="59">
        <v>0.35571920000000001</v>
      </c>
      <c r="M147" s="59" t="s">
        <v>321</v>
      </c>
      <c r="N147" s="59" t="s">
        <v>60</v>
      </c>
    </row>
    <row r="148" spans="1:14" x14ac:dyDescent="0.2">
      <c r="A148" s="36">
        <v>171</v>
      </c>
      <c r="B148" s="112" t="str">
        <f>IF(AND(A148&lt;&gt;"",ISNUMBER(A148)),VLOOKUP(A148,Studies!A:BR,2,FALSE),"")</f>
        <v>Gammans 1986</v>
      </c>
      <c r="C148" s="112" t="str">
        <f>IF(AND(A148&lt;&gt;"",ISNUMBER(A148)),VLOOKUP(A148,Studies!A:BR,3,FALSE),"")</f>
        <v>https://www.ncbi.nlm.nih.gov/pubmed/16638734</v>
      </c>
      <c r="D148" s="112" t="str">
        <f>IF(AND(A148&lt;&gt;"",ISNUMBER(A148)),VLOOKUP(A148,Studies!A:BR,4,FALSE),"")</f>
        <v>Fig 4</v>
      </c>
      <c r="E148" s="112" t="str">
        <f>IF(AND(A148&lt;&gt;"",ISNUMBER(A148)),VLOOKUP(A148,Studies!A:BR,5,FALSE),"")</f>
        <v>Buspirone</v>
      </c>
      <c r="F148" s="114" t="str">
        <f>IF(AND(A148&lt;&gt;"",ISNUMBER(A148)),VLOOKUP(A148,Studies!A:BR,6,FALSE),"")</f>
        <v>Plasma</v>
      </c>
      <c r="G148" s="57">
        <v>7</v>
      </c>
      <c r="H148" s="57" t="s">
        <v>54</v>
      </c>
      <c r="I148" s="47">
        <v>0.13545570000000001</v>
      </c>
      <c r="J148" s="47" t="s">
        <v>321</v>
      </c>
      <c r="K148" s="47" t="s">
        <v>50</v>
      </c>
      <c r="L148" s="59">
        <v>0.2195936</v>
      </c>
      <c r="M148" s="59" t="s">
        <v>321</v>
      </c>
      <c r="N148" s="59" t="s">
        <v>60</v>
      </c>
    </row>
    <row r="149" spans="1:14" x14ac:dyDescent="0.2">
      <c r="A149" s="36">
        <v>171</v>
      </c>
      <c r="B149" s="112" t="str">
        <f>IF(AND(A149&lt;&gt;"",ISNUMBER(A149)),VLOOKUP(A149,Studies!A:BR,2,FALSE),"")</f>
        <v>Gammans 1986</v>
      </c>
      <c r="C149" s="112" t="str">
        <f>IF(AND(A149&lt;&gt;"",ISNUMBER(A149)),VLOOKUP(A149,Studies!A:BR,3,FALSE),"")</f>
        <v>https://www.ncbi.nlm.nih.gov/pubmed/16638734</v>
      </c>
      <c r="D149" s="112" t="str">
        <f>IF(AND(A149&lt;&gt;"",ISNUMBER(A149)),VLOOKUP(A149,Studies!A:BR,4,FALSE),"")</f>
        <v>Fig 4</v>
      </c>
      <c r="E149" s="112" t="str">
        <f>IF(AND(A149&lt;&gt;"",ISNUMBER(A149)),VLOOKUP(A149,Studies!A:BR,5,FALSE),"")</f>
        <v>Buspirone</v>
      </c>
      <c r="F149" s="114" t="str">
        <f>IF(AND(A149&lt;&gt;"",ISNUMBER(A149)),VLOOKUP(A149,Studies!A:BR,6,FALSE),"")</f>
        <v>Plasma</v>
      </c>
      <c r="G149" s="57">
        <v>8</v>
      </c>
      <c r="H149" s="57" t="s">
        <v>54</v>
      </c>
      <c r="I149" s="47">
        <v>8.8569270000000005E-2</v>
      </c>
      <c r="J149" s="47" t="s">
        <v>321</v>
      </c>
      <c r="K149" s="47" t="s">
        <v>50</v>
      </c>
      <c r="L149" s="59">
        <v>0.1653549</v>
      </c>
      <c r="M149" s="59" t="s">
        <v>321</v>
      </c>
      <c r="N149" s="59" t="s">
        <v>60</v>
      </c>
    </row>
    <row r="150" spans="1:14" x14ac:dyDescent="0.2">
      <c r="A150" s="36">
        <v>231</v>
      </c>
      <c r="B150" s="112" t="str">
        <f>IF(AND(A150&lt;&gt;"",ISNUMBER(A150)),VLOOKUP(A150,Studies!A:BR,2,FALSE),"")</f>
        <v>Hanley 2013</v>
      </c>
      <c r="C150" s="112" t="str">
        <f>IF(AND(A150&lt;&gt;"",ISNUMBER(A150)),VLOOKUP(A150,Studies!A:BR,3,FALSE),"")</f>
        <v>https://www.ncbi.nlm.nih.gov/pubmed/22943633</v>
      </c>
      <c r="D150" s="112" t="str">
        <f>IF(AND(A150&lt;&gt;"",ISNUMBER(A150)),VLOOKUP(A150,Studies!A:BR,4,FALSE),"")</f>
        <v>with Perpetrator (GFJ)</v>
      </c>
      <c r="E150" s="112" t="str">
        <f>IF(AND(A150&lt;&gt;"",ISNUMBER(A150)),VLOOKUP(A150,Studies!A:BR,5,FALSE),"")</f>
        <v>Buspirone</v>
      </c>
      <c r="F150" s="114" t="str">
        <f>IF(AND(A150&lt;&gt;"",ISNUMBER(A150)),VLOOKUP(A150,Studies!A:BR,6,FALSE),"")</f>
        <v>Plasma</v>
      </c>
      <c r="G150" s="57">
        <v>0.5</v>
      </c>
      <c r="H150" s="57" t="s">
        <v>54</v>
      </c>
      <c r="I150" s="47">
        <v>0.3671642</v>
      </c>
      <c r="J150" s="47" t="s">
        <v>321</v>
      </c>
      <c r="K150" s="47" t="s">
        <v>50</v>
      </c>
      <c r="L150" s="59">
        <v>0.1208955</v>
      </c>
      <c r="M150" s="59" t="s">
        <v>321</v>
      </c>
      <c r="N150" s="59" t="s">
        <v>330</v>
      </c>
    </row>
    <row r="151" spans="1:14" x14ac:dyDescent="0.2">
      <c r="A151" s="36">
        <v>231</v>
      </c>
      <c r="B151" s="112" t="str">
        <f>IF(AND(A151&lt;&gt;"",ISNUMBER(A151)),VLOOKUP(A151,Studies!A:BR,2,FALSE),"")</f>
        <v>Hanley 2013</v>
      </c>
      <c r="C151" s="112" t="str">
        <f>IF(AND(A151&lt;&gt;"",ISNUMBER(A151)),VLOOKUP(A151,Studies!A:BR,3,FALSE),"")</f>
        <v>https://www.ncbi.nlm.nih.gov/pubmed/22943633</v>
      </c>
      <c r="D151" s="112" t="str">
        <f>IF(AND(A151&lt;&gt;"",ISNUMBER(A151)),VLOOKUP(A151,Studies!A:BR,4,FALSE),"")</f>
        <v>with Perpetrator (GFJ)</v>
      </c>
      <c r="E151" s="112" t="str">
        <f>IF(AND(A151&lt;&gt;"",ISNUMBER(A151)),VLOOKUP(A151,Studies!A:BR,5,FALSE),"")</f>
        <v>Buspirone</v>
      </c>
      <c r="F151" s="114" t="str">
        <f>IF(AND(A151&lt;&gt;"",ISNUMBER(A151)),VLOOKUP(A151,Studies!A:BR,6,FALSE),"")</f>
        <v>Plasma</v>
      </c>
      <c r="G151" s="57">
        <v>1</v>
      </c>
      <c r="H151" s="57" t="s">
        <v>54</v>
      </c>
      <c r="I151" s="47">
        <v>1.099254</v>
      </c>
      <c r="J151" s="47" t="s">
        <v>321</v>
      </c>
      <c r="K151" s="47" t="s">
        <v>50</v>
      </c>
      <c r="L151" s="59">
        <v>0.14104449999999999</v>
      </c>
      <c r="M151" s="59" t="s">
        <v>321</v>
      </c>
      <c r="N151" s="59" t="s">
        <v>330</v>
      </c>
    </row>
    <row r="152" spans="1:14" x14ac:dyDescent="0.2">
      <c r="A152" s="36">
        <v>231</v>
      </c>
      <c r="B152" s="112" t="str">
        <f>IF(AND(A152&lt;&gt;"",ISNUMBER(A152)),VLOOKUP(A152,Studies!A:BR,2,FALSE),"")</f>
        <v>Hanley 2013</v>
      </c>
      <c r="C152" s="112" t="str">
        <f>IF(AND(A152&lt;&gt;"",ISNUMBER(A152)),VLOOKUP(A152,Studies!A:BR,3,FALSE),"")</f>
        <v>https://www.ncbi.nlm.nih.gov/pubmed/22943633</v>
      </c>
      <c r="D152" s="112" t="str">
        <f>IF(AND(A152&lt;&gt;"",ISNUMBER(A152)),VLOOKUP(A152,Studies!A:BR,4,FALSE),"")</f>
        <v>with Perpetrator (GFJ)</v>
      </c>
      <c r="E152" s="112" t="str">
        <f>IF(AND(A152&lt;&gt;"",ISNUMBER(A152)),VLOOKUP(A152,Studies!A:BR,5,FALSE),"")</f>
        <v>Buspirone</v>
      </c>
      <c r="F152" s="114" t="str">
        <f>IF(AND(A152&lt;&gt;"",ISNUMBER(A152)),VLOOKUP(A152,Studies!A:BR,6,FALSE),"")</f>
        <v>Plasma</v>
      </c>
      <c r="G152" s="57">
        <v>1.5</v>
      </c>
      <c r="H152" s="57" t="s">
        <v>54</v>
      </c>
      <c r="I152" s="47">
        <v>1.2828360000000001</v>
      </c>
      <c r="J152" s="47" t="s">
        <v>321</v>
      </c>
      <c r="K152" s="47" t="s">
        <v>50</v>
      </c>
      <c r="L152" s="59">
        <v>0.16791030000000001</v>
      </c>
      <c r="M152" s="59" t="s">
        <v>321</v>
      </c>
      <c r="N152" s="59" t="s">
        <v>330</v>
      </c>
    </row>
    <row r="153" spans="1:14" x14ac:dyDescent="0.2">
      <c r="A153" s="36">
        <v>231</v>
      </c>
      <c r="B153" s="112" t="str">
        <f>IF(AND(A153&lt;&gt;"",ISNUMBER(A153)),VLOOKUP(A153,Studies!A:BR,2,FALSE),"")</f>
        <v>Hanley 2013</v>
      </c>
      <c r="C153" s="112" t="str">
        <f>IF(AND(A153&lt;&gt;"",ISNUMBER(A153)),VLOOKUP(A153,Studies!A:BR,3,FALSE),"")</f>
        <v>https://www.ncbi.nlm.nih.gov/pubmed/22943633</v>
      </c>
      <c r="D153" s="112" t="str">
        <f>IF(AND(A153&lt;&gt;"",ISNUMBER(A153)),VLOOKUP(A153,Studies!A:BR,4,FALSE),"")</f>
        <v>with Perpetrator (GFJ)</v>
      </c>
      <c r="E153" s="112" t="str">
        <f>IF(AND(A153&lt;&gt;"",ISNUMBER(A153)),VLOOKUP(A153,Studies!A:BR,5,FALSE),"")</f>
        <v>Buspirone</v>
      </c>
      <c r="F153" s="114" t="str">
        <f>IF(AND(A153&lt;&gt;"",ISNUMBER(A153)),VLOOKUP(A153,Studies!A:BR,6,FALSE),"")</f>
        <v>Plasma</v>
      </c>
      <c r="G153" s="57">
        <v>2</v>
      </c>
      <c r="H153" s="57" t="s">
        <v>54</v>
      </c>
      <c r="I153" s="47">
        <v>1.1910449999999999</v>
      </c>
      <c r="J153" s="47" t="s">
        <v>321</v>
      </c>
      <c r="K153" s="47" t="s">
        <v>50</v>
      </c>
      <c r="L153" s="59">
        <v>0.2283579</v>
      </c>
      <c r="M153" s="59" t="s">
        <v>321</v>
      </c>
      <c r="N153" s="59" t="s">
        <v>330</v>
      </c>
    </row>
    <row r="154" spans="1:14" x14ac:dyDescent="0.2">
      <c r="A154" s="36">
        <v>231</v>
      </c>
      <c r="B154" s="112" t="str">
        <f>IF(AND(A154&lt;&gt;"",ISNUMBER(A154)),VLOOKUP(A154,Studies!A:BR,2,FALSE),"")</f>
        <v>Hanley 2013</v>
      </c>
      <c r="C154" s="112" t="str">
        <f>IF(AND(A154&lt;&gt;"",ISNUMBER(A154)),VLOOKUP(A154,Studies!A:BR,3,FALSE),"")</f>
        <v>https://www.ncbi.nlm.nih.gov/pubmed/22943633</v>
      </c>
      <c r="D154" s="112" t="str">
        <f>IF(AND(A154&lt;&gt;"",ISNUMBER(A154)),VLOOKUP(A154,Studies!A:BR,4,FALSE),"")</f>
        <v>with Perpetrator (GFJ)</v>
      </c>
      <c r="E154" s="112" t="str">
        <f>IF(AND(A154&lt;&gt;"",ISNUMBER(A154)),VLOOKUP(A154,Studies!A:BR,5,FALSE),"")</f>
        <v>Buspirone</v>
      </c>
      <c r="F154" s="114" t="str">
        <f>IF(AND(A154&lt;&gt;"",ISNUMBER(A154)),VLOOKUP(A154,Studies!A:BR,6,FALSE),"")</f>
        <v>Plasma</v>
      </c>
      <c r="G154" s="57">
        <v>3</v>
      </c>
      <c r="H154" s="57" t="s">
        <v>54</v>
      </c>
      <c r="I154" s="47">
        <v>0.96044779999999996</v>
      </c>
      <c r="J154" s="47" t="s">
        <v>321</v>
      </c>
      <c r="K154" s="47" t="s">
        <v>50</v>
      </c>
      <c r="L154" s="59">
        <v>0.1567163</v>
      </c>
      <c r="M154" s="59" t="s">
        <v>321</v>
      </c>
      <c r="N154" s="59" t="s">
        <v>330</v>
      </c>
    </row>
    <row r="155" spans="1:14" x14ac:dyDescent="0.2">
      <c r="A155" s="36">
        <v>231</v>
      </c>
      <c r="B155" s="112" t="str">
        <f>IF(AND(A155&lt;&gt;"",ISNUMBER(A155)),VLOOKUP(A155,Studies!A:BR,2,FALSE),"")</f>
        <v>Hanley 2013</v>
      </c>
      <c r="C155" s="112" t="str">
        <f>IF(AND(A155&lt;&gt;"",ISNUMBER(A155)),VLOOKUP(A155,Studies!A:BR,3,FALSE),"")</f>
        <v>https://www.ncbi.nlm.nih.gov/pubmed/22943633</v>
      </c>
      <c r="D155" s="112" t="str">
        <f>IF(AND(A155&lt;&gt;"",ISNUMBER(A155)),VLOOKUP(A155,Studies!A:BR,4,FALSE),"")</f>
        <v>with Perpetrator (GFJ)</v>
      </c>
      <c r="E155" s="112" t="str">
        <f>IF(AND(A155&lt;&gt;"",ISNUMBER(A155)),VLOOKUP(A155,Studies!A:BR,5,FALSE),"")</f>
        <v>Buspirone</v>
      </c>
      <c r="F155" s="114" t="str">
        <f>IF(AND(A155&lt;&gt;"",ISNUMBER(A155)),VLOOKUP(A155,Studies!A:BR,6,FALSE),"")</f>
        <v>Plasma</v>
      </c>
      <c r="G155" s="57">
        <v>4</v>
      </c>
      <c r="H155" s="57" t="s">
        <v>54</v>
      </c>
      <c r="I155" s="47">
        <v>0.6649254</v>
      </c>
      <c r="J155" s="47" t="s">
        <v>321</v>
      </c>
      <c r="K155" s="47" t="s">
        <v>50</v>
      </c>
      <c r="L155" s="59">
        <v>0.1320896</v>
      </c>
      <c r="M155" s="59" t="s">
        <v>321</v>
      </c>
      <c r="N155" s="59" t="s">
        <v>330</v>
      </c>
    </row>
    <row r="156" spans="1:14" x14ac:dyDescent="0.2">
      <c r="A156" s="36">
        <v>231</v>
      </c>
      <c r="B156" s="112" t="str">
        <f>IF(AND(A156&lt;&gt;"",ISNUMBER(A156)),VLOOKUP(A156,Studies!A:BR,2,FALSE),"")</f>
        <v>Hanley 2013</v>
      </c>
      <c r="C156" s="112" t="str">
        <f>IF(AND(A156&lt;&gt;"",ISNUMBER(A156)),VLOOKUP(A156,Studies!A:BR,3,FALSE),"")</f>
        <v>https://www.ncbi.nlm.nih.gov/pubmed/22943633</v>
      </c>
      <c r="D156" s="112" t="str">
        <f>IF(AND(A156&lt;&gt;"",ISNUMBER(A156)),VLOOKUP(A156,Studies!A:BR,4,FALSE),"")</f>
        <v>with Perpetrator (GFJ)</v>
      </c>
      <c r="E156" s="112" t="str">
        <f>IF(AND(A156&lt;&gt;"",ISNUMBER(A156)),VLOOKUP(A156,Studies!A:BR,5,FALSE),"")</f>
        <v>Buspirone</v>
      </c>
      <c r="F156" s="114" t="str">
        <f>IF(AND(A156&lt;&gt;"",ISNUMBER(A156)),VLOOKUP(A156,Studies!A:BR,6,FALSE),"")</f>
        <v>Plasma</v>
      </c>
      <c r="G156" s="57">
        <v>5</v>
      </c>
      <c r="H156" s="57" t="s">
        <v>54</v>
      </c>
      <c r="I156" s="47">
        <v>0.4858209</v>
      </c>
      <c r="J156" s="47" t="s">
        <v>321</v>
      </c>
      <c r="K156" s="47" t="s">
        <v>50</v>
      </c>
      <c r="L156" s="59">
        <v>0.1007463</v>
      </c>
      <c r="M156" s="59" t="s">
        <v>321</v>
      </c>
      <c r="N156" s="59" t="s">
        <v>330</v>
      </c>
    </row>
    <row r="157" spans="1:14" x14ac:dyDescent="0.2">
      <c r="A157" s="36">
        <v>231</v>
      </c>
      <c r="B157" s="112" t="str">
        <f>IF(AND(A157&lt;&gt;"",ISNUMBER(A157)),VLOOKUP(A157,Studies!A:BR,2,FALSE),"")</f>
        <v>Hanley 2013</v>
      </c>
      <c r="C157" s="112" t="str">
        <f>IF(AND(A157&lt;&gt;"",ISNUMBER(A157)),VLOOKUP(A157,Studies!A:BR,3,FALSE),"")</f>
        <v>https://www.ncbi.nlm.nih.gov/pubmed/22943633</v>
      </c>
      <c r="D157" s="112" t="str">
        <f>IF(AND(A157&lt;&gt;"",ISNUMBER(A157)),VLOOKUP(A157,Studies!A:BR,4,FALSE),"")</f>
        <v>with Perpetrator (GFJ)</v>
      </c>
      <c r="E157" s="112" t="str">
        <f>IF(AND(A157&lt;&gt;"",ISNUMBER(A157)),VLOOKUP(A157,Studies!A:BR,5,FALSE),"")</f>
        <v>Buspirone</v>
      </c>
      <c r="F157" s="114" t="str">
        <f>IF(AND(A157&lt;&gt;"",ISNUMBER(A157)),VLOOKUP(A157,Studies!A:BR,6,FALSE),"")</f>
        <v>Plasma</v>
      </c>
      <c r="G157" s="57">
        <v>6</v>
      </c>
      <c r="H157" s="57" t="s">
        <v>54</v>
      </c>
      <c r="I157" s="47">
        <v>0.33582089999999998</v>
      </c>
      <c r="J157" s="47" t="s">
        <v>321</v>
      </c>
      <c r="K157" s="47" t="s">
        <v>50</v>
      </c>
      <c r="L157" s="59">
        <v>0.17238800000000001</v>
      </c>
      <c r="M157" s="59" t="s">
        <v>321</v>
      </c>
      <c r="N157" s="59" t="s">
        <v>330</v>
      </c>
    </row>
    <row r="158" spans="1:14" x14ac:dyDescent="0.2">
      <c r="A158" s="36">
        <v>231</v>
      </c>
      <c r="B158" s="112" t="str">
        <f>IF(AND(A158&lt;&gt;"",ISNUMBER(A158)),VLOOKUP(A158,Studies!A:BR,2,FALSE),"")</f>
        <v>Hanley 2013</v>
      </c>
      <c r="C158" s="112" t="str">
        <f>IF(AND(A158&lt;&gt;"",ISNUMBER(A158)),VLOOKUP(A158,Studies!A:BR,3,FALSE),"")</f>
        <v>https://www.ncbi.nlm.nih.gov/pubmed/22943633</v>
      </c>
      <c r="D158" s="112" t="str">
        <f>IF(AND(A158&lt;&gt;"",ISNUMBER(A158)),VLOOKUP(A158,Studies!A:BR,4,FALSE),"")</f>
        <v>with Perpetrator (GFJ)</v>
      </c>
      <c r="E158" s="112" t="str">
        <f>IF(AND(A158&lt;&gt;"",ISNUMBER(A158)),VLOOKUP(A158,Studies!A:BR,5,FALSE),"")</f>
        <v>Buspirone</v>
      </c>
      <c r="F158" s="114" t="str">
        <f>IF(AND(A158&lt;&gt;"",ISNUMBER(A158)),VLOOKUP(A158,Studies!A:BR,6,FALSE),"")</f>
        <v>Plasma</v>
      </c>
      <c r="G158" s="57">
        <v>8</v>
      </c>
      <c r="H158" s="57" t="s">
        <v>54</v>
      </c>
      <c r="I158" s="47">
        <v>0.22388060000000001</v>
      </c>
      <c r="J158" s="47" t="s">
        <v>321</v>
      </c>
      <c r="K158" s="47" t="s">
        <v>50</v>
      </c>
      <c r="L158" s="59">
        <v>4.701491E-2</v>
      </c>
      <c r="M158" s="59" t="s">
        <v>321</v>
      </c>
      <c r="N158" s="59" t="s">
        <v>330</v>
      </c>
    </row>
    <row r="159" spans="1:14" x14ac:dyDescent="0.2">
      <c r="A159" s="36">
        <v>231</v>
      </c>
      <c r="B159" s="112" t="str">
        <f>IF(AND(A159&lt;&gt;"",ISNUMBER(A159)),VLOOKUP(A159,Studies!A:BR,2,FALSE),"")</f>
        <v>Hanley 2013</v>
      </c>
      <c r="C159" s="112" t="str">
        <f>IF(AND(A159&lt;&gt;"",ISNUMBER(A159)),VLOOKUP(A159,Studies!A:BR,3,FALSE),"")</f>
        <v>https://www.ncbi.nlm.nih.gov/pubmed/22943633</v>
      </c>
      <c r="D159" s="112" t="str">
        <f>IF(AND(A159&lt;&gt;"",ISNUMBER(A159)),VLOOKUP(A159,Studies!A:BR,4,FALSE),"")</f>
        <v>with Perpetrator (GFJ)</v>
      </c>
      <c r="E159" s="112" t="str">
        <f>IF(AND(A159&lt;&gt;"",ISNUMBER(A159)),VLOOKUP(A159,Studies!A:BR,5,FALSE),"")</f>
        <v>Buspirone</v>
      </c>
      <c r="F159" s="114" t="str">
        <f>IF(AND(A159&lt;&gt;"",ISNUMBER(A159)),VLOOKUP(A159,Studies!A:BR,6,FALSE),"")</f>
        <v>Plasma</v>
      </c>
      <c r="G159" s="57">
        <v>10</v>
      </c>
      <c r="H159" s="57" t="s">
        <v>54</v>
      </c>
      <c r="I159" s="47">
        <v>0.1365672</v>
      </c>
      <c r="J159" s="47" t="s">
        <v>321</v>
      </c>
      <c r="K159" s="47" t="s">
        <v>50</v>
      </c>
      <c r="L159" s="59">
        <v>2.6865630000000001E-2</v>
      </c>
      <c r="M159" s="59" t="s">
        <v>321</v>
      </c>
      <c r="N159" s="59" t="s">
        <v>330</v>
      </c>
    </row>
    <row r="160" spans="1:14" x14ac:dyDescent="0.2">
      <c r="A160" s="36">
        <v>231</v>
      </c>
      <c r="B160" s="112" t="str">
        <f>IF(AND(A160&lt;&gt;"",ISNUMBER(A160)),VLOOKUP(A160,Studies!A:BR,2,FALSE),"")</f>
        <v>Hanley 2013</v>
      </c>
      <c r="C160" s="112" t="str">
        <f>IF(AND(A160&lt;&gt;"",ISNUMBER(A160)),VLOOKUP(A160,Studies!A:BR,3,FALSE),"")</f>
        <v>https://www.ncbi.nlm.nih.gov/pubmed/22943633</v>
      </c>
      <c r="D160" s="112" t="str">
        <f>IF(AND(A160&lt;&gt;"",ISNUMBER(A160)),VLOOKUP(A160,Studies!A:BR,4,FALSE),"")</f>
        <v>with Perpetrator (GFJ)</v>
      </c>
      <c r="E160" s="112" t="str">
        <f>IF(AND(A160&lt;&gt;"",ISNUMBER(A160)),VLOOKUP(A160,Studies!A:BR,5,FALSE),"")</f>
        <v>Buspirone</v>
      </c>
      <c r="F160" s="114" t="str">
        <f>IF(AND(A160&lt;&gt;"",ISNUMBER(A160)),VLOOKUP(A160,Studies!A:BR,6,FALSE),"")</f>
        <v>Plasma</v>
      </c>
      <c r="G160" s="57">
        <v>12</v>
      </c>
      <c r="H160" s="57" t="s">
        <v>54</v>
      </c>
      <c r="I160" s="47">
        <v>8.9552240000000005E-2</v>
      </c>
      <c r="J160" s="47" t="s">
        <v>321</v>
      </c>
      <c r="K160" s="47" t="s">
        <v>50</v>
      </c>
      <c r="L160" s="59">
        <v>2.014925E-2</v>
      </c>
      <c r="M160" s="59" t="s">
        <v>321</v>
      </c>
      <c r="N160" s="59" t="s">
        <v>330</v>
      </c>
    </row>
    <row r="161" spans="1:14" x14ac:dyDescent="0.2">
      <c r="A161" s="36">
        <v>230</v>
      </c>
      <c r="B161" s="112" t="str">
        <f>IF(AND(A161&lt;&gt;"",ISNUMBER(A161)),VLOOKUP(A161,Studies!A:BR,2,FALSE),"")</f>
        <v>Hanley 2013</v>
      </c>
      <c r="C161" s="112" t="str">
        <f>IF(AND(A161&lt;&gt;"",ISNUMBER(A161)),VLOOKUP(A161,Studies!A:BR,3,FALSE),"")</f>
        <v>https://www.ncbi.nlm.nih.gov/pubmed/22943633</v>
      </c>
      <c r="D161" s="112" t="str">
        <f>IF(AND(A161&lt;&gt;"",ISNUMBER(A161)),VLOOKUP(A161,Studies!A:BR,4,FALSE),"")</f>
        <v>Control (Perpetrator Placebo)</v>
      </c>
      <c r="E161" s="112" t="str">
        <f>IF(AND(A161&lt;&gt;"",ISNUMBER(A161)),VLOOKUP(A161,Studies!A:BR,5,FALSE),"")</f>
        <v>Buspirone</v>
      </c>
      <c r="F161" s="114" t="str">
        <f>IF(AND(A161&lt;&gt;"",ISNUMBER(A161)),VLOOKUP(A161,Studies!A:BR,6,FALSE),"")</f>
        <v>Plasma</v>
      </c>
      <c r="G161" s="57">
        <v>0.5</v>
      </c>
      <c r="H161" s="57" t="s">
        <v>54</v>
      </c>
      <c r="I161" s="47">
        <v>0.94029850000000004</v>
      </c>
      <c r="J161" s="47" t="s">
        <v>321</v>
      </c>
      <c r="K161" s="47" t="s">
        <v>50</v>
      </c>
      <c r="L161" s="59">
        <v>0.24850739999999999</v>
      </c>
      <c r="M161" s="59" t="s">
        <v>321</v>
      </c>
      <c r="N161" s="59" t="s">
        <v>330</v>
      </c>
    </row>
    <row r="162" spans="1:14" x14ac:dyDescent="0.2">
      <c r="A162" s="36">
        <v>230</v>
      </c>
      <c r="B162" s="112" t="str">
        <f>IF(AND(A162&lt;&gt;"",ISNUMBER(A162)),VLOOKUP(A162,Studies!A:BR,2,FALSE),"")</f>
        <v>Hanley 2013</v>
      </c>
      <c r="C162" s="112" t="str">
        <f>IF(AND(A162&lt;&gt;"",ISNUMBER(A162)),VLOOKUP(A162,Studies!A:BR,3,FALSE),"")</f>
        <v>https://www.ncbi.nlm.nih.gov/pubmed/22943633</v>
      </c>
      <c r="D162" s="112" t="str">
        <f>IF(AND(A162&lt;&gt;"",ISNUMBER(A162)),VLOOKUP(A162,Studies!A:BR,4,FALSE),"")</f>
        <v>Control (Perpetrator Placebo)</v>
      </c>
      <c r="E162" s="112" t="str">
        <f>IF(AND(A162&lt;&gt;"",ISNUMBER(A162)),VLOOKUP(A162,Studies!A:BR,5,FALSE),"")</f>
        <v>Buspirone</v>
      </c>
      <c r="F162" s="114" t="str">
        <f>IF(AND(A162&lt;&gt;"",ISNUMBER(A162)),VLOOKUP(A162,Studies!A:BR,6,FALSE),"")</f>
        <v>Plasma</v>
      </c>
      <c r="G162" s="57">
        <v>1</v>
      </c>
      <c r="H162" s="57" t="s">
        <v>54</v>
      </c>
      <c r="I162" s="47">
        <v>0.72761200000000004</v>
      </c>
      <c r="J162" s="47" t="s">
        <v>321</v>
      </c>
      <c r="K162" s="47" t="s">
        <v>50</v>
      </c>
      <c r="L162" s="59">
        <v>0.15223890000000001</v>
      </c>
      <c r="M162" s="59" t="s">
        <v>321</v>
      </c>
      <c r="N162" s="59" t="s">
        <v>330</v>
      </c>
    </row>
    <row r="163" spans="1:14" x14ac:dyDescent="0.2">
      <c r="A163" s="36">
        <v>230</v>
      </c>
      <c r="B163" s="112" t="str">
        <f>IF(AND(A163&lt;&gt;"",ISNUMBER(A163)),VLOOKUP(A163,Studies!A:BR,2,FALSE),"")</f>
        <v>Hanley 2013</v>
      </c>
      <c r="C163" s="112" t="str">
        <f>IF(AND(A163&lt;&gt;"",ISNUMBER(A163)),VLOOKUP(A163,Studies!A:BR,3,FALSE),"")</f>
        <v>https://www.ncbi.nlm.nih.gov/pubmed/22943633</v>
      </c>
      <c r="D163" s="112" t="str">
        <f>IF(AND(A163&lt;&gt;"",ISNUMBER(A163)),VLOOKUP(A163,Studies!A:BR,4,FALSE),"")</f>
        <v>Control (Perpetrator Placebo)</v>
      </c>
      <c r="E163" s="112" t="str">
        <f>IF(AND(A163&lt;&gt;"",ISNUMBER(A163)),VLOOKUP(A163,Studies!A:BR,5,FALSE),"")</f>
        <v>Buspirone</v>
      </c>
      <c r="F163" s="114" t="str">
        <f>IF(AND(A163&lt;&gt;"",ISNUMBER(A163)),VLOOKUP(A163,Studies!A:BR,6,FALSE),"")</f>
        <v>Plasma</v>
      </c>
      <c r="G163" s="57">
        <v>1.5</v>
      </c>
      <c r="H163" s="57" t="s">
        <v>54</v>
      </c>
      <c r="I163" s="47">
        <v>0.61567159999999999</v>
      </c>
      <c r="J163" s="47" t="s">
        <v>321</v>
      </c>
      <c r="K163" s="47" t="s">
        <v>50</v>
      </c>
      <c r="L163" s="59">
        <v>0.1410447</v>
      </c>
      <c r="M163" s="59" t="s">
        <v>321</v>
      </c>
      <c r="N163" s="59" t="s">
        <v>330</v>
      </c>
    </row>
    <row r="164" spans="1:14" x14ac:dyDescent="0.2">
      <c r="A164" s="36">
        <v>230</v>
      </c>
      <c r="B164" s="112" t="str">
        <f>IF(AND(A164&lt;&gt;"",ISNUMBER(A164)),VLOOKUP(A164,Studies!A:BR,2,FALSE),"")</f>
        <v>Hanley 2013</v>
      </c>
      <c r="C164" s="112" t="str">
        <f>IF(AND(A164&lt;&gt;"",ISNUMBER(A164)),VLOOKUP(A164,Studies!A:BR,3,FALSE),"")</f>
        <v>https://www.ncbi.nlm.nih.gov/pubmed/22943633</v>
      </c>
      <c r="D164" s="112" t="str">
        <f>IF(AND(A164&lt;&gt;"",ISNUMBER(A164)),VLOOKUP(A164,Studies!A:BR,4,FALSE),"")</f>
        <v>Control (Perpetrator Placebo)</v>
      </c>
      <c r="E164" s="112" t="str">
        <f>IF(AND(A164&lt;&gt;"",ISNUMBER(A164)),VLOOKUP(A164,Studies!A:BR,5,FALSE),"")</f>
        <v>Buspirone</v>
      </c>
      <c r="F164" s="114" t="str">
        <f>IF(AND(A164&lt;&gt;"",ISNUMBER(A164)),VLOOKUP(A164,Studies!A:BR,6,FALSE),"")</f>
        <v>Plasma</v>
      </c>
      <c r="G164" s="57">
        <v>2</v>
      </c>
      <c r="H164" s="57" t="s">
        <v>54</v>
      </c>
      <c r="I164" s="47">
        <v>0.5373135</v>
      </c>
      <c r="J164" s="47" t="s">
        <v>321</v>
      </c>
      <c r="K164" s="47" t="s">
        <v>50</v>
      </c>
      <c r="L164" s="59">
        <v>0.1231344</v>
      </c>
      <c r="M164" s="59" t="s">
        <v>321</v>
      </c>
      <c r="N164" s="59" t="s">
        <v>330</v>
      </c>
    </row>
    <row r="165" spans="1:14" x14ac:dyDescent="0.2">
      <c r="A165" s="36">
        <v>230</v>
      </c>
      <c r="B165" s="112" t="str">
        <f>IF(AND(A165&lt;&gt;"",ISNUMBER(A165)),VLOOKUP(A165,Studies!A:BR,2,FALSE),"")</f>
        <v>Hanley 2013</v>
      </c>
      <c r="C165" s="112" t="str">
        <f>IF(AND(A165&lt;&gt;"",ISNUMBER(A165)),VLOOKUP(A165,Studies!A:BR,3,FALSE),"")</f>
        <v>https://www.ncbi.nlm.nih.gov/pubmed/22943633</v>
      </c>
      <c r="D165" s="112" t="str">
        <f>IF(AND(A165&lt;&gt;"",ISNUMBER(A165)),VLOOKUP(A165,Studies!A:BR,4,FALSE),"")</f>
        <v>Control (Perpetrator Placebo)</v>
      </c>
      <c r="E165" s="112" t="str">
        <f>IF(AND(A165&lt;&gt;"",ISNUMBER(A165)),VLOOKUP(A165,Studies!A:BR,5,FALSE),"")</f>
        <v>Buspirone</v>
      </c>
      <c r="F165" s="114" t="str">
        <f>IF(AND(A165&lt;&gt;"",ISNUMBER(A165)),VLOOKUP(A165,Studies!A:BR,6,FALSE),"")</f>
        <v>Plasma</v>
      </c>
      <c r="G165" s="57">
        <v>3</v>
      </c>
      <c r="H165" s="57" t="s">
        <v>54</v>
      </c>
      <c r="I165" s="47">
        <v>0.33582089999999998</v>
      </c>
      <c r="J165" s="47" t="s">
        <v>321</v>
      </c>
      <c r="K165" s="47" t="s">
        <v>50</v>
      </c>
      <c r="L165" s="59">
        <v>6.9402989999999998E-2</v>
      </c>
      <c r="M165" s="59" t="s">
        <v>321</v>
      </c>
      <c r="N165" s="59" t="s">
        <v>330</v>
      </c>
    </row>
    <row r="166" spans="1:14" x14ac:dyDescent="0.2">
      <c r="A166" s="36">
        <v>230</v>
      </c>
      <c r="B166" s="112" t="str">
        <f>IF(AND(A166&lt;&gt;"",ISNUMBER(A166)),VLOOKUP(A166,Studies!A:BR,2,FALSE),"")</f>
        <v>Hanley 2013</v>
      </c>
      <c r="C166" s="112" t="str">
        <f>IF(AND(A166&lt;&gt;"",ISNUMBER(A166)),VLOOKUP(A166,Studies!A:BR,3,FALSE),"")</f>
        <v>https://www.ncbi.nlm.nih.gov/pubmed/22943633</v>
      </c>
      <c r="D166" s="112" t="str">
        <f>IF(AND(A166&lt;&gt;"",ISNUMBER(A166)),VLOOKUP(A166,Studies!A:BR,4,FALSE),"")</f>
        <v>Control (Perpetrator Placebo)</v>
      </c>
      <c r="E166" s="112" t="str">
        <f>IF(AND(A166&lt;&gt;"",ISNUMBER(A166)),VLOOKUP(A166,Studies!A:BR,5,FALSE),"")</f>
        <v>Buspirone</v>
      </c>
      <c r="F166" s="114" t="str">
        <f>IF(AND(A166&lt;&gt;"",ISNUMBER(A166)),VLOOKUP(A166,Studies!A:BR,6,FALSE),"")</f>
        <v>Plasma</v>
      </c>
      <c r="G166" s="57">
        <v>4</v>
      </c>
      <c r="H166" s="57" t="s">
        <v>54</v>
      </c>
      <c r="I166" s="47">
        <v>0.2552239</v>
      </c>
      <c r="J166" s="47" t="s">
        <v>321</v>
      </c>
      <c r="K166" s="47" t="s">
        <v>50</v>
      </c>
      <c r="L166" s="59">
        <v>5.149256E-2</v>
      </c>
      <c r="M166" s="59" t="s">
        <v>321</v>
      </c>
      <c r="N166" s="59" t="s">
        <v>330</v>
      </c>
    </row>
    <row r="167" spans="1:14" x14ac:dyDescent="0.2">
      <c r="A167" s="36">
        <v>230</v>
      </c>
      <c r="B167" s="112" t="str">
        <f>IF(AND(A167&lt;&gt;"",ISNUMBER(A167)),VLOOKUP(A167,Studies!A:BR,2,FALSE),"")</f>
        <v>Hanley 2013</v>
      </c>
      <c r="C167" s="112" t="str">
        <f>IF(AND(A167&lt;&gt;"",ISNUMBER(A167)),VLOOKUP(A167,Studies!A:BR,3,FALSE),"")</f>
        <v>https://www.ncbi.nlm.nih.gov/pubmed/22943633</v>
      </c>
      <c r="D167" s="112" t="str">
        <f>IF(AND(A167&lt;&gt;"",ISNUMBER(A167)),VLOOKUP(A167,Studies!A:BR,4,FALSE),"")</f>
        <v>Control (Perpetrator Placebo)</v>
      </c>
      <c r="E167" s="112" t="str">
        <f>IF(AND(A167&lt;&gt;"",ISNUMBER(A167)),VLOOKUP(A167,Studies!A:BR,5,FALSE),"")</f>
        <v>Buspirone</v>
      </c>
      <c r="F167" s="114" t="str">
        <f>IF(AND(A167&lt;&gt;"",ISNUMBER(A167)),VLOOKUP(A167,Studies!A:BR,6,FALSE),"")</f>
        <v>Plasma</v>
      </c>
      <c r="G167" s="57">
        <v>5</v>
      </c>
      <c r="H167" s="57" t="s">
        <v>54</v>
      </c>
      <c r="I167" s="47">
        <v>0.1880597</v>
      </c>
      <c r="J167" s="47" t="s">
        <v>321</v>
      </c>
      <c r="K167" s="47" t="s">
        <v>50</v>
      </c>
      <c r="L167" s="59">
        <v>3.3582090000000002E-2</v>
      </c>
      <c r="M167" s="59" t="s">
        <v>321</v>
      </c>
      <c r="N167" s="59" t="s">
        <v>330</v>
      </c>
    </row>
    <row r="168" spans="1:14" x14ac:dyDescent="0.2">
      <c r="A168" s="36">
        <v>230</v>
      </c>
      <c r="B168" s="112" t="str">
        <f>IF(AND(A168&lt;&gt;"",ISNUMBER(A168)),VLOOKUP(A168,Studies!A:BR,2,FALSE),"")</f>
        <v>Hanley 2013</v>
      </c>
      <c r="C168" s="112" t="str">
        <f>IF(AND(A168&lt;&gt;"",ISNUMBER(A168)),VLOOKUP(A168,Studies!A:BR,3,FALSE),"")</f>
        <v>https://www.ncbi.nlm.nih.gov/pubmed/22943633</v>
      </c>
      <c r="D168" s="112" t="str">
        <f>IF(AND(A168&lt;&gt;"",ISNUMBER(A168)),VLOOKUP(A168,Studies!A:BR,4,FALSE),"")</f>
        <v>Control (Perpetrator Placebo)</v>
      </c>
      <c r="E168" s="112" t="str">
        <f>IF(AND(A168&lt;&gt;"",ISNUMBER(A168)),VLOOKUP(A168,Studies!A:BR,5,FALSE),"")</f>
        <v>Buspirone</v>
      </c>
      <c r="F168" s="114" t="str">
        <f>IF(AND(A168&lt;&gt;"",ISNUMBER(A168)),VLOOKUP(A168,Studies!A:BR,6,FALSE),"")</f>
        <v>Plasma</v>
      </c>
      <c r="G168" s="57">
        <v>6</v>
      </c>
      <c r="H168" s="57" t="s">
        <v>54</v>
      </c>
      <c r="I168" s="47">
        <v>0.12537309999999999</v>
      </c>
      <c r="J168" s="47" t="s">
        <v>321</v>
      </c>
      <c r="K168" s="47" t="s">
        <v>50</v>
      </c>
      <c r="L168" s="59">
        <v>2.2388020000000002E-2</v>
      </c>
      <c r="M168" s="59" t="s">
        <v>321</v>
      </c>
      <c r="N168" s="59" t="s">
        <v>330</v>
      </c>
    </row>
    <row r="169" spans="1:14" x14ac:dyDescent="0.2">
      <c r="A169" s="36">
        <v>230</v>
      </c>
      <c r="B169" s="112" t="str">
        <f>IF(AND(A169&lt;&gt;"",ISNUMBER(A169)),VLOOKUP(A169,Studies!A:BR,2,FALSE),"")</f>
        <v>Hanley 2013</v>
      </c>
      <c r="C169" s="112" t="str">
        <f>IF(AND(A169&lt;&gt;"",ISNUMBER(A169)),VLOOKUP(A169,Studies!A:BR,3,FALSE),"")</f>
        <v>https://www.ncbi.nlm.nih.gov/pubmed/22943633</v>
      </c>
      <c r="D169" s="112" t="str">
        <f>IF(AND(A169&lt;&gt;"",ISNUMBER(A169)),VLOOKUP(A169,Studies!A:BR,4,FALSE),"")</f>
        <v>Control (Perpetrator Placebo)</v>
      </c>
      <c r="E169" s="112" t="str">
        <f>IF(AND(A169&lt;&gt;"",ISNUMBER(A169)),VLOOKUP(A169,Studies!A:BR,5,FALSE),"")</f>
        <v>Buspirone</v>
      </c>
      <c r="F169" s="114" t="str">
        <f>IF(AND(A169&lt;&gt;"",ISNUMBER(A169)),VLOOKUP(A169,Studies!A:BR,6,FALSE),"")</f>
        <v>Plasma</v>
      </c>
      <c r="G169" s="57">
        <v>8</v>
      </c>
      <c r="H169" s="57" t="s">
        <v>54</v>
      </c>
      <c r="I169" s="47">
        <v>7.6119400000000004E-2</v>
      </c>
      <c r="J169" s="47" t="s">
        <v>321</v>
      </c>
      <c r="K169" s="47" t="s">
        <v>50</v>
      </c>
      <c r="L169" s="59">
        <v>1.1194030000000001E-2</v>
      </c>
      <c r="M169" s="59" t="s">
        <v>321</v>
      </c>
      <c r="N169" s="59" t="s">
        <v>330</v>
      </c>
    </row>
    <row r="170" spans="1:14" x14ac:dyDescent="0.2">
      <c r="A170" s="36">
        <v>230</v>
      </c>
      <c r="B170" s="112" t="str">
        <f>IF(AND(A170&lt;&gt;"",ISNUMBER(A170)),VLOOKUP(A170,Studies!A:BR,2,FALSE),"")</f>
        <v>Hanley 2013</v>
      </c>
      <c r="C170" s="112" t="str">
        <f>IF(AND(A170&lt;&gt;"",ISNUMBER(A170)),VLOOKUP(A170,Studies!A:BR,3,FALSE),"")</f>
        <v>https://www.ncbi.nlm.nih.gov/pubmed/22943633</v>
      </c>
      <c r="D170" s="112" t="str">
        <f>IF(AND(A170&lt;&gt;"",ISNUMBER(A170)),VLOOKUP(A170,Studies!A:BR,4,FALSE),"")</f>
        <v>Control (Perpetrator Placebo)</v>
      </c>
      <c r="E170" s="112" t="str">
        <f>IF(AND(A170&lt;&gt;"",ISNUMBER(A170)),VLOOKUP(A170,Studies!A:BR,5,FALSE),"")</f>
        <v>Buspirone</v>
      </c>
      <c r="F170" s="114" t="str">
        <f>IF(AND(A170&lt;&gt;"",ISNUMBER(A170)),VLOOKUP(A170,Studies!A:BR,6,FALSE),"")</f>
        <v>Plasma</v>
      </c>
      <c r="G170" s="57">
        <v>10</v>
      </c>
      <c r="H170" s="57" t="s">
        <v>54</v>
      </c>
      <c r="I170" s="47">
        <v>5.1492540000000003E-2</v>
      </c>
      <c r="J170" s="47" t="s">
        <v>321</v>
      </c>
      <c r="K170" s="47" t="s">
        <v>50</v>
      </c>
      <c r="L170" s="59">
        <v>1.343284E-2</v>
      </c>
      <c r="M170" s="59" t="s">
        <v>321</v>
      </c>
      <c r="N170" s="59" t="s">
        <v>330</v>
      </c>
    </row>
    <row r="171" spans="1:14" x14ac:dyDescent="0.2">
      <c r="A171" s="36">
        <v>230</v>
      </c>
      <c r="B171" s="112" t="str">
        <f>IF(AND(A171&lt;&gt;"",ISNUMBER(A171)),VLOOKUP(A171,Studies!A:BR,2,FALSE),"")</f>
        <v>Hanley 2013</v>
      </c>
      <c r="C171" s="112" t="str">
        <f>IF(AND(A171&lt;&gt;"",ISNUMBER(A171)),VLOOKUP(A171,Studies!A:BR,3,FALSE),"")</f>
        <v>https://www.ncbi.nlm.nih.gov/pubmed/22943633</v>
      </c>
      <c r="D171" s="112" t="str">
        <f>IF(AND(A171&lt;&gt;"",ISNUMBER(A171)),VLOOKUP(A171,Studies!A:BR,4,FALSE),"")</f>
        <v>Control (Perpetrator Placebo)</v>
      </c>
      <c r="E171" s="112" t="str">
        <f>IF(AND(A171&lt;&gt;"",ISNUMBER(A171)),VLOOKUP(A171,Studies!A:BR,5,FALSE),"")</f>
        <v>Buspirone</v>
      </c>
      <c r="F171" s="114" t="str">
        <f>IF(AND(A171&lt;&gt;"",ISNUMBER(A171)),VLOOKUP(A171,Studies!A:BR,6,FALSE),"")</f>
        <v>Plasma</v>
      </c>
      <c r="G171" s="57">
        <v>12</v>
      </c>
      <c r="H171" s="57" t="s">
        <v>54</v>
      </c>
      <c r="I171" s="47">
        <v>4.2537310000000002E-2</v>
      </c>
      <c r="J171" s="47" t="s">
        <v>321</v>
      </c>
      <c r="K171" s="47" t="s">
        <v>50</v>
      </c>
      <c r="L171" s="59">
        <v>1.791044E-2</v>
      </c>
      <c r="M171" s="59" t="s">
        <v>321</v>
      </c>
      <c r="N171" s="59" t="s">
        <v>330</v>
      </c>
    </row>
    <row r="172" spans="1:14" x14ac:dyDescent="0.2">
      <c r="A172" s="36">
        <v>317</v>
      </c>
      <c r="B172" s="112" t="str">
        <f>IF(AND(A172&lt;&gt;"",ISNUMBER(A172)),VLOOKUP(A172,Studies!A:BR,2,FALSE),"")</f>
        <v>Kivistö 1997</v>
      </c>
      <c r="C172" s="112" t="str">
        <f>IF(AND(A172&lt;&gt;"",ISNUMBER(A172)),VLOOKUP(A172,Studies!A:BR,3,FALSE),"")</f>
        <v>https://www.ncbi.nlm.nih.gov/pubmed/9333111</v>
      </c>
      <c r="D172" s="112" t="str">
        <f>IF(AND(A172&lt;&gt;"",ISNUMBER(A172)),VLOOKUP(A172,Studies!A:BR,4,FALSE),"")</f>
        <v>Control (Perpetrator Placebo)</v>
      </c>
      <c r="E172" s="112" t="str">
        <f>IF(AND(A172&lt;&gt;"",ISNUMBER(A172)),VLOOKUP(A172,Studies!A:BR,5,FALSE),"")</f>
        <v>Buspirone</v>
      </c>
      <c r="F172" s="114" t="str">
        <f>IF(AND(A172&lt;&gt;"",ISNUMBER(A172)),VLOOKUP(A172,Studies!A:BR,6,FALSE),"")</f>
        <v>Plasma</v>
      </c>
      <c r="G172" s="57">
        <v>0.5</v>
      </c>
      <c r="H172" s="57" t="s">
        <v>54</v>
      </c>
      <c r="I172" s="47">
        <v>0.1161311</v>
      </c>
      <c r="J172" s="47" t="s">
        <v>321</v>
      </c>
      <c r="K172" s="47" t="s">
        <v>50</v>
      </c>
      <c r="L172" s="59">
        <v>0.1148328</v>
      </c>
      <c r="M172" s="59" t="s">
        <v>321</v>
      </c>
      <c r="N172" s="59" t="s">
        <v>330</v>
      </c>
    </row>
    <row r="173" spans="1:14" x14ac:dyDescent="0.2">
      <c r="A173" s="36">
        <v>317</v>
      </c>
      <c r="B173" s="112" t="str">
        <f>IF(AND(A173&lt;&gt;"",ISNUMBER(A173)),VLOOKUP(A173,Studies!A:BR,2,FALSE),"")</f>
        <v>Kivistö 1997</v>
      </c>
      <c r="C173" s="112" t="str">
        <f>IF(AND(A173&lt;&gt;"",ISNUMBER(A173)),VLOOKUP(A173,Studies!A:BR,3,FALSE),"")</f>
        <v>https://www.ncbi.nlm.nih.gov/pubmed/9333111</v>
      </c>
      <c r="D173" s="112" t="str">
        <f>IF(AND(A173&lt;&gt;"",ISNUMBER(A173)),VLOOKUP(A173,Studies!A:BR,4,FALSE),"")</f>
        <v>Control (Perpetrator Placebo)</v>
      </c>
      <c r="E173" s="112" t="str">
        <f>IF(AND(A173&lt;&gt;"",ISNUMBER(A173)),VLOOKUP(A173,Studies!A:BR,5,FALSE),"")</f>
        <v>Buspirone</v>
      </c>
      <c r="F173" s="114" t="str">
        <f>IF(AND(A173&lt;&gt;"",ISNUMBER(A173)),VLOOKUP(A173,Studies!A:BR,6,FALSE),"")</f>
        <v>Plasma</v>
      </c>
      <c r="G173" s="57">
        <v>1</v>
      </c>
      <c r="H173" s="57" t="s">
        <v>54</v>
      </c>
      <c r="I173" s="47">
        <v>0.40374199999999999</v>
      </c>
      <c r="J173" s="47" t="s">
        <v>321</v>
      </c>
      <c r="K173" s="47" t="s">
        <v>50</v>
      </c>
      <c r="L173" s="59">
        <v>0.17224919999999999</v>
      </c>
      <c r="M173" s="59" t="s">
        <v>321</v>
      </c>
      <c r="N173" s="59" t="s">
        <v>330</v>
      </c>
    </row>
    <row r="174" spans="1:14" x14ac:dyDescent="0.2">
      <c r="A174" s="36">
        <v>317</v>
      </c>
      <c r="B174" s="112" t="str">
        <f>IF(AND(A174&lt;&gt;"",ISNUMBER(A174)),VLOOKUP(A174,Studies!A:BR,2,FALSE),"")</f>
        <v>Kivistö 1997</v>
      </c>
      <c r="C174" s="112" t="str">
        <f>IF(AND(A174&lt;&gt;"",ISNUMBER(A174)),VLOOKUP(A174,Studies!A:BR,3,FALSE),"")</f>
        <v>https://www.ncbi.nlm.nih.gov/pubmed/9333111</v>
      </c>
      <c r="D174" s="112" t="str">
        <f>IF(AND(A174&lt;&gt;"",ISNUMBER(A174)),VLOOKUP(A174,Studies!A:BR,4,FALSE),"")</f>
        <v>Control (Perpetrator Placebo)</v>
      </c>
      <c r="E174" s="112" t="str">
        <f>IF(AND(A174&lt;&gt;"",ISNUMBER(A174)),VLOOKUP(A174,Studies!A:BR,5,FALSE),"")</f>
        <v>Buspirone</v>
      </c>
      <c r="F174" s="114" t="str">
        <f>IF(AND(A174&lt;&gt;"",ISNUMBER(A174)),VLOOKUP(A174,Studies!A:BR,6,FALSE),"")</f>
        <v>Plasma</v>
      </c>
      <c r="G174" s="57">
        <v>1.5</v>
      </c>
      <c r="H174" s="57" t="s">
        <v>54</v>
      </c>
      <c r="I174" s="47">
        <v>0.4234098</v>
      </c>
      <c r="J174" s="47" t="s">
        <v>321</v>
      </c>
      <c r="K174" s="47" t="s">
        <v>50</v>
      </c>
      <c r="L174" s="59">
        <v>0.1148327</v>
      </c>
      <c r="M174" s="59" t="s">
        <v>321</v>
      </c>
      <c r="N174" s="59" t="s">
        <v>330</v>
      </c>
    </row>
    <row r="175" spans="1:14" x14ac:dyDescent="0.2">
      <c r="A175" s="36">
        <v>317</v>
      </c>
      <c r="B175" s="112" t="str">
        <f>IF(AND(A175&lt;&gt;"",ISNUMBER(A175)),VLOOKUP(A175,Studies!A:BR,2,FALSE),"")</f>
        <v>Kivistö 1997</v>
      </c>
      <c r="C175" s="112" t="str">
        <f>IF(AND(A175&lt;&gt;"",ISNUMBER(A175)),VLOOKUP(A175,Studies!A:BR,3,FALSE),"")</f>
        <v>https://www.ncbi.nlm.nih.gov/pubmed/9333111</v>
      </c>
      <c r="D175" s="112" t="str">
        <f>IF(AND(A175&lt;&gt;"",ISNUMBER(A175)),VLOOKUP(A175,Studies!A:BR,4,FALSE),"")</f>
        <v>Control (Perpetrator Placebo)</v>
      </c>
      <c r="E175" s="112" t="str">
        <f>IF(AND(A175&lt;&gt;"",ISNUMBER(A175)),VLOOKUP(A175,Studies!A:BR,5,FALSE),"")</f>
        <v>Buspirone</v>
      </c>
      <c r="F175" s="114" t="str">
        <f>IF(AND(A175&lt;&gt;"",ISNUMBER(A175)),VLOOKUP(A175,Studies!A:BR,6,FALSE),"")</f>
        <v>Plasma</v>
      </c>
      <c r="G175" s="57">
        <v>2</v>
      </c>
      <c r="H175" s="57" t="s">
        <v>54</v>
      </c>
      <c r="I175" s="47">
        <v>0.51963269999999995</v>
      </c>
      <c r="J175" s="47" t="s">
        <v>321</v>
      </c>
      <c r="K175" s="47" t="s">
        <v>50</v>
      </c>
      <c r="L175" s="59">
        <v>0.1148568</v>
      </c>
      <c r="M175" s="59" t="s">
        <v>321</v>
      </c>
      <c r="N175" s="59" t="s">
        <v>330</v>
      </c>
    </row>
    <row r="176" spans="1:14" x14ac:dyDescent="0.2">
      <c r="A176" s="36">
        <v>317</v>
      </c>
      <c r="B176" s="112" t="str">
        <f>IF(AND(A176&lt;&gt;"",ISNUMBER(A176)),VLOOKUP(A176,Studies!A:BR,2,FALSE),"")</f>
        <v>Kivistö 1997</v>
      </c>
      <c r="C176" s="112" t="str">
        <f>IF(AND(A176&lt;&gt;"",ISNUMBER(A176)),VLOOKUP(A176,Studies!A:BR,3,FALSE),"")</f>
        <v>https://www.ncbi.nlm.nih.gov/pubmed/9333111</v>
      </c>
      <c r="D176" s="112" t="str">
        <f>IF(AND(A176&lt;&gt;"",ISNUMBER(A176)),VLOOKUP(A176,Studies!A:BR,4,FALSE),"")</f>
        <v>Control (Perpetrator Placebo)</v>
      </c>
      <c r="E176" s="112" t="str">
        <f>IF(AND(A176&lt;&gt;"",ISNUMBER(A176)),VLOOKUP(A176,Studies!A:BR,5,FALSE),"")</f>
        <v>Buspirone</v>
      </c>
      <c r="F176" s="114" t="str">
        <f>IF(AND(A176&lt;&gt;"",ISNUMBER(A176)),VLOOKUP(A176,Studies!A:BR,6,FALSE),"")</f>
        <v>Plasma</v>
      </c>
      <c r="G176" s="57">
        <v>3</v>
      </c>
      <c r="H176" s="57" t="s">
        <v>54</v>
      </c>
      <c r="I176" s="47">
        <v>0.78860969999999997</v>
      </c>
      <c r="J176" s="47" t="s">
        <v>321</v>
      </c>
      <c r="K176" s="47" t="s">
        <v>50</v>
      </c>
      <c r="L176" s="59">
        <v>0.34449829999999998</v>
      </c>
      <c r="M176" s="59" t="s">
        <v>321</v>
      </c>
      <c r="N176" s="59" t="s">
        <v>330</v>
      </c>
    </row>
    <row r="177" spans="1:14" x14ac:dyDescent="0.2">
      <c r="A177" s="36">
        <v>317</v>
      </c>
      <c r="B177" s="112" t="str">
        <f>IF(AND(A177&lt;&gt;"",ISNUMBER(A177)),VLOOKUP(A177,Studies!A:BR,2,FALSE),"")</f>
        <v>Kivistö 1997</v>
      </c>
      <c r="C177" s="112" t="str">
        <f>IF(AND(A177&lt;&gt;"",ISNUMBER(A177)),VLOOKUP(A177,Studies!A:BR,3,FALSE),"")</f>
        <v>https://www.ncbi.nlm.nih.gov/pubmed/9333111</v>
      </c>
      <c r="D177" s="112" t="str">
        <f>IF(AND(A177&lt;&gt;"",ISNUMBER(A177)),VLOOKUP(A177,Studies!A:BR,4,FALSE),"")</f>
        <v>Control (Perpetrator Placebo)</v>
      </c>
      <c r="E177" s="112" t="str">
        <f>IF(AND(A177&lt;&gt;"",ISNUMBER(A177)),VLOOKUP(A177,Studies!A:BR,5,FALSE),"")</f>
        <v>Buspirone</v>
      </c>
      <c r="F177" s="114" t="str">
        <f>IF(AND(A177&lt;&gt;"",ISNUMBER(A177)),VLOOKUP(A177,Studies!A:BR,6,FALSE),"")</f>
        <v>Plasma</v>
      </c>
      <c r="G177" s="57">
        <v>4</v>
      </c>
      <c r="H177" s="57" t="s">
        <v>54</v>
      </c>
      <c r="I177" s="47">
        <v>0.57916489999999998</v>
      </c>
      <c r="J177" s="47" t="s">
        <v>321</v>
      </c>
      <c r="K177" s="47" t="s">
        <v>50</v>
      </c>
      <c r="L177" s="59">
        <v>0.36361310000000002</v>
      </c>
      <c r="M177" s="59" t="s">
        <v>321</v>
      </c>
      <c r="N177" s="59" t="s">
        <v>330</v>
      </c>
    </row>
    <row r="178" spans="1:14" x14ac:dyDescent="0.2">
      <c r="A178" s="36">
        <v>317</v>
      </c>
      <c r="B178" s="112" t="str">
        <f>IF(AND(A178&lt;&gt;"",ISNUMBER(A178)),VLOOKUP(A178,Studies!A:BR,2,FALSE),"")</f>
        <v>Kivistö 1997</v>
      </c>
      <c r="C178" s="112" t="str">
        <f>IF(AND(A178&lt;&gt;"",ISNUMBER(A178)),VLOOKUP(A178,Studies!A:BR,3,FALSE),"")</f>
        <v>https://www.ncbi.nlm.nih.gov/pubmed/9333111</v>
      </c>
      <c r="D178" s="112" t="str">
        <f>IF(AND(A178&lt;&gt;"",ISNUMBER(A178)),VLOOKUP(A178,Studies!A:BR,4,FALSE),"")</f>
        <v>Control (Perpetrator Placebo)</v>
      </c>
      <c r="E178" s="112" t="str">
        <f>IF(AND(A178&lt;&gt;"",ISNUMBER(A178)),VLOOKUP(A178,Studies!A:BR,5,FALSE),"")</f>
        <v>Buspirone</v>
      </c>
      <c r="F178" s="114" t="str">
        <f>IF(AND(A178&lt;&gt;"",ISNUMBER(A178)),VLOOKUP(A178,Studies!A:BR,6,FALSE),"")</f>
        <v>Plasma</v>
      </c>
      <c r="G178" s="57">
        <v>5</v>
      </c>
      <c r="H178" s="57" t="s">
        <v>54</v>
      </c>
      <c r="I178" s="47">
        <v>0.42711250000000001</v>
      </c>
      <c r="J178" s="47" t="s">
        <v>321</v>
      </c>
      <c r="K178" s="47" t="s">
        <v>50</v>
      </c>
      <c r="L178" s="59">
        <v>0.22968959999999999</v>
      </c>
      <c r="M178" s="59" t="s">
        <v>321</v>
      </c>
      <c r="N178" s="59" t="s">
        <v>330</v>
      </c>
    </row>
    <row r="179" spans="1:14" x14ac:dyDescent="0.2">
      <c r="A179" s="36">
        <v>317</v>
      </c>
      <c r="B179" s="112" t="str">
        <f>IF(AND(A179&lt;&gt;"",ISNUMBER(A179)),VLOOKUP(A179,Studies!A:BR,2,FALSE),"")</f>
        <v>Kivistö 1997</v>
      </c>
      <c r="C179" s="112" t="str">
        <f>IF(AND(A179&lt;&gt;"",ISNUMBER(A179)),VLOOKUP(A179,Studies!A:BR,3,FALSE),"")</f>
        <v>https://www.ncbi.nlm.nih.gov/pubmed/9333111</v>
      </c>
      <c r="D179" s="112" t="str">
        <f>IF(AND(A179&lt;&gt;"",ISNUMBER(A179)),VLOOKUP(A179,Studies!A:BR,4,FALSE),"")</f>
        <v>Control (Perpetrator Placebo)</v>
      </c>
      <c r="E179" s="112" t="str">
        <f>IF(AND(A179&lt;&gt;"",ISNUMBER(A179)),VLOOKUP(A179,Studies!A:BR,5,FALSE),"")</f>
        <v>Buspirone</v>
      </c>
      <c r="F179" s="114" t="str">
        <f>IF(AND(A179&lt;&gt;"",ISNUMBER(A179)),VLOOKUP(A179,Studies!A:BR,6,FALSE),"")</f>
        <v>Plasma</v>
      </c>
      <c r="G179" s="57">
        <v>6</v>
      </c>
      <c r="H179" s="57" t="s">
        <v>54</v>
      </c>
      <c r="I179" s="47">
        <v>0.29419879999999998</v>
      </c>
      <c r="J179" s="47" t="s">
        <v>321</v>
      </c>
      <c r="K179" s="47" t="s">
        <v>50</v>
      </c>
      <c r="L179" s="59">
        <v>0.1339957</v>
      </c>
      <c r="M179" s="59" t="s">
        <v>321</v>
      </c>
      <c r="N179" s="59" t="s">
        <v>330</v>
      </c>
    </row>
    <row r="180" spans="1:14" x14ac:dyDescent="0.2">
      <c r="A180" s="36">
        <v>317</v>
      </c>
      <c r="B180" s="112" t="str">
        <f>IF(AND(A180&lt;&gt;"",ISNUMBER(A180)),VLOOKUP(A180,Studies!A:BR,2,FALSE),"")</f>
        <v>Kivistö 1997</v>
      </c>
      <c r="C180" s="112" t="str">
        <f>IF(AND(A180&lt;&gt;"",ISNUMBER(A180)),VLOOKUP(A180,Studies!A:BR,3,FALSE),"")</f>
        <v>https://www.ncbi.nlm.nih.gov/pubmed/9333111</v>
      </c>
      <c r="D180" s="112" t="str">
        <f>IF(AND(A180&lt;&gt;"",ISNUMBER(A180)),VLOOKUP(A180,Studies!A:BR,4,FALSE),"")</f>
        <v>Control (Perpetrator Placebo)</v>
      </c>
      <c r="E180" s="112" t="str">
        <f>IF(AND(A180&lt;&gt;"",ISNUMBER(A180)),VLOOKUP(A180,Studies!A:BR,5,FALSE),"")</f>
        <v>Buspirone</v>
      </c>
      <c r="F180" s="114" t="str">
        <f>IF(AND(A180&lt;&gt;"",ISNUMBER(A180)),VLOOKUP(A180,Studies!A:BR,6,FALSE),"")</f>
        <v>Plasma</v>
      </c>
      <c r="G180" s="57">
        <v>8</v>
      </c>
      <c r="H180" s="57" t="s">
        <v>54</v>
      </c>
      <c r="I180" s="47">
        <v>0.14320430000000001</v>
      </c>
      <c r="J180" s="47" t="s">
        <v>321</v>
      </c>
      <c r="K180" s="47" t="s">
        <v>50</v>
      </c>
      <c r="L180" s="59">
        <v>0.21055080000000001</v>
      </c>
      <c r="M180" s="59" t="s">
        <v>321</v>
      </c>
      <c r="N180" s="59" t="s">
        <v>330</v>
      </c>
    </row>
    <row r="181" spans="1:14" x14ac:dyDescent="0.2">
      <c r="A181" s="36">
        <v>317</v>
      </c>
      <c r="B181" s="112" t="str">
        <f>IF(AND(A181&lt;&gt;"",ISNUMBER(A181)),VLOOKUP(A181,Studies!A:BR,2,FALSE),"")</f>
        <v>Kivistö 1997</v>
      </c>
      <c r="C181" s="112" t="str">
        <f>IF(AND(A181&lt;&gt;"",ISNUMBER(A181)),VLOOKUP(A181,Studies!A:BR,3,FALSE),"")</f>
        <v>https://www.ncbi.nlm.nih.gov/pubmed/9333111</v>
      </c>
      <c r="D181" s="112" t="str">
        <f>IF(AND(A181&lt;&gt;"",ISNUMBER(A181)),VLOOKUP(A181,Studies!A:BR,4,FALSE),"")</f>
        <v>Control (Perpetrator Placebo)</v>
      </c>
      <c r="E181" s="112" t="str">
        <f>IF(AND(A181&lt;&gt;"",ISNUMBER(A181)),VLOOKUP(A181,Studies!A:BR,5,FALSE),"")</f>
        <v>Buspirone</v>
      </c>
      <c r="F181" s="114" t="str">
        <f>IF(AND(A181&lt;&gt;"",ISNUMBER(A181)),VLOOKUP(A181,Studies!A:BR,6,FALSE),"")</f>
        <v>Plasma</v>
      </c>
      <c r="G181" s="57">
        <v>18</v>
      </c>
      <c r="H181" s="57" t="s">
        <v>54</v>
      </c>
      <c r="I181" s="47">
        <v>1.988415E-2</v>
      </c>
      <c r="J181" s="47" t="s">
        <v>321</v>
      </c>
      <c r="K181" s="47" t="s">
        <v>50</v>
      </c>
      <c r="L181" s="59">
        <v>0.1339716</v>
      </c>
      <c r="M181" s="59" t="s">
        <v>321</v>
      </c>
      <c r="N181" s="59" t="s">
        <v>330</v>
      </c>
    </row>
    <row r="182" spans="1:14" x14ac:dyDescent="0.2">
      <c r="A182" s="36">
        <v>318</v>
      </c>
      <c r="B182" s="112" t="str">
        <f>IF(AND(A182&lt;&gt;"",ISNUMBER(A182)),VLOOKUP(A182,Studies!A:BR,2,FALSE),"")</f>
        <v>Kivistö 1997</v>
      </c>
      <c r="C182" s="112" t="str">
        <f>IF(AND(A182&lt;&gt;"",ISNUMBER(A182)),VLOOKUP(A182,Studies!A:BR,3,FALSE),"")</f>
        <v>https://www.ncbi.nlm.nih.gov/pubmed/9333111</v>
      </c>
      <c r="D182" s="112" t="str">
        <f>IF(AND(A182&lt;&gt;"",ISNUMBER(A182)),VLOOKUP(A182,Studies!A:BR,4,FALSE),"")</f>
        <v>with Perpetrator (Erythromycin)</v>
      </c>
      <c r="E182" s="112" t="str">
        <f>IF(AND(A182&lt;&gt;"",ISNUMBER(A182)),VLOOKUP(A182,Studies!A:BR,5,FALSE),"")</f>
        <v>Buspirone</v>
      </c>
      <c r="F182" s="114" t="str">
        <f>IF(AND(A182&lt;&gt;"",ISNUMBER(A182)),VLOOKUP(A182,Studies!A:BR,6,FALSE),"")</f>
        <v>Plasma</v>
      </c>
      <c r="G182" s="57">
        <v>79.5</v>
      </c>
      <c r="H182" s="57" t="s">
        <v>54</v>
      </c>
      <c r="I182" s="47">
        <v>2.2979539999999998</v>
      </c>
      <c r="J182" s="47" t="s">
        <v>321</v>
      </c>
      <c r="K182" s="47" t="s">
        <v>50</v>
      </c>
      <c r="L182" s="59">
        <v>0.93780039999999998</v>
      </c>
      <c r="M182" s="59" t="s">
        <v>321</v>
      </c>
      <c r="N182" s="59" t="s">
        <v>330</v>
      </c>
    </row>
    <row r="183" spans="1:14" x14ac:dyDescent="0.2">
      <c r="A183" s="36">
        <v>318</v>
      </c>
      <c r="B183" s="112" t="str">
        <f>IF(AND(A183&lt;&gt;"",ISNUMBER(A183)),VLOOKUP(A183,Studies!A:BR,2,FALSE),"")</f>
        <v>Kivistö 1997</v>
      </c>
      <c r="C183" s="112" t="str">
        <f>IF(AND(A183&lt;&gt;"",ISNUMBER(A183)),VLOOKUP(A183,Studies!A:BR,3,FALSE),"")</f>
        <v>https://www.ncbi.nlm.nih.gov/pubmed/9333111</v>
      </c>
      <c r="D183" s="112" t="str">
        <f>IF(AND(A183&lt;&gt;"",ISNUMBER(A183)),VLOOKUP(A183,Studies!A:BR,4,FALSE),"")</f>
        <v>with Perpetrator (Erythromycin)</v>
      </c>
      <c r="E183" s="112" t="str">
        <f>IF(AND(A183&lt;&gt;"",ISNUMBER(A183)),VLOOKUP(A183,Studies!A:BR,5,FALSE),"")</f>
        <v>Buspirone</v>
      </c>
      <c r="F183" s="114" t="str">
        <f>IF(AND(A183&lt;&gt;"",ISNUMBER(A183)),VLOOKUP(A183,Studies!A:BR,6,FALSE),"")</f>
        <v>Plasma</v>
      </c>
      <c r="G183" s="57">
        <v>80</v>
      </c>
      <c r="H183" s="57" t="s">
        <v>54</v>
      </c>
      <c r="I183" s="47">
        <v>3.4276710000000001</v>
      </c>
      <c r="J183" s="47" t="s">
        <v>321</v>
      </c>
      <c r="K183" s="47" t="s">
        <v>50</v>
      </c>
      <c r="L183" s="59">
        <v>0.5358868</v>
      </c>
      <c r="M183" s="59" t="s">
        <v>321</v>
      </c>
      <c r="N183" s="59" t="s">
        <v>330</v>
      </c>
    </row>
    <row r="184" spans="1:14" x14ac:dyDescent="0.2">
      <c r="A184" s="36">
        <v>318</v>
      </c>
      <c r="B184" s="112" t="str">
        <f>IF(AND(A184&lt;&gt;"",ISNUMBER(A184)),VLOOKUP(A184,Studies!A:BR,2,FALSE),"")</f>
        <v>Kivistö 1997</v>
      </c>
      <c r="C184" s="112" t="str">
        <f>IF(AND(A184&lt;&gt;"",ISNUMBER(A184)),VLOOKUP(A184,Studies!A:BR,3,FALSE),"")</f>
        <v>https://www.ncbi.nlm.nih.gov/pubmed/9333111</v>
      </c>
      <c r="D184" s="112" t="str">
        <f>IF(AND(A184&lt;&gt;"",ISNUMBER(A184)),VLOOKUP(A184,Studies!A:BR,4,FALSE),"")</f>
        <v>with Perpetrator (Erythromycin)</v>
      </c>
      <c r="E184" s="112" t="str">
        <f>IF(AND(A184&lt;&gt;"",ISNUMBER(A184)),VLOOKUP(A184,Studies!A:BR,5,FALSE),"")</f>
        <v>Buspirone</v>
      </c>
      <c r="F184" s="114" t="str">
        <f>IF(AND(A184&lt;&gt;"",ISNUMBER(A184)),VLOOKUP(A184,Studies!A:BR,6,FALSE),"")</f>
        <v>Plasma</v>
      </c>
      <c r="G184" s="57">
        <v>80.5</v>
      </c>
      <c r="H184" s="57" t="s">
        <v>54</v>
      </c>
      <c r="I184" s="47">
        <v>4.270308</v>
      </c>
      <c r="J184" s="47" t="s">
        <v>321</v>
      </c>
      <c r="K184" s="47" t="s">
        <v>50</v>
      </c>
      <c r="L184" s="59">
        <v>0.76550289999999999</v>
      </c>
      <c r="M184" s="59" t="s">
        <v>321</v>
      </c>
      <c r="N184" s="59" t="s">
        <v>330</v>
      </c>
    </row>
    <row r="185" spans="1:14" x14ac:dyDescent="0.2">
      <c r="A185" s="36">
        <v>318</v>
      </c>
      <c r="B185" s="112" t="str">
        <f>IF(AND(A185&lt;&gt;"",ISNUMBER(A185)),VLOOKUP(A185,Studies!A:BR,2,FALSE),"")</f>
        <v>Kivistö 1997</v>
      </c>
      <c r="C185" s="112" t="str">
        <f>IF(AND(A185&lt;&gt;"",ISNUMBER(A185)),VLOOKUP(A185,Studies!A:BR,3,FALSE),"")</f>
        <v>https://www.ncbi.nlm.nih.gov/pubmed/9333111</v>
      </c>
      <c r="D185" s="112" t="str">
        <f>IF(AND(A185&lt;&gt;"",ISNUMBER(A185)),VLOOKUP(A185,Studies!A:BR,4,FALSE),"")</f>
        <v>with Perpetrator (Erythromycin)</v>
      </c>
      <c r="E185" s="112" t="str">
        <f>IF(AND(A185&lt;&gt;"",ISNUMBER(A185)),VLOOKUP(A185,Studies!A:BR,5,FALSE),"")</f>
        <v>Buspirone</v>
      </c>
      <c r="F185" s="114" t="str">
        <f>IF(AND(A185&lt;&gt;"",ISNUMBER(A185)),VLOOKUP(A185,Studies!A:BR,6,FALSE),"")</f>
        <v>Plasma</v>
      </c>
      <c r="G185" s="57">
        <v>81</v>
      </c>
      <c r="H185" s="57" t="s">
        <v>54</v>
      </c>
      <c r="I185" s="47">
        <v>3.9263379999999999</v>
      </c>
      <c r="J185" s="47" t="s">
        <v>321</v>
      </c>
      <c r="K185" s="47" t="s">
        <v>50</v>
      </c>
      <c r="L185" s="59">
        <v>0.861294</v>
      </c>
      <c r="M185" s="59" t="s">
        <v>321</v>
      </c>
      <c r="N185" s="59" t="s">
        <v>330</v>
      </c>
    </row>
    <row r="186" spans="1:14" x14ac:dyDescent="0.2">
      <c r="A186" s="36">
        <v>318</v>
      </c>
      <c r="B186" s="112" t="str">
        <f>IF(AND(A186&lt;&gt;"",ISNUMBER(A186)),VLOOKUP(A186,Studies!A:BR,2,FALSE),"")</f>
        <v>Kivistö 1997</v>
      </c>
      <c r="C186" s="112" t="str">
        <f>IF(AND(A186&lt;&gt;"",ISNUMBER(A186)),VLOOKUP(A186,Studies!A:BR,3,FALSE),"")</f>
        <v>https://www.ncbi.nlm.nih.gov/pubmed/9333111</v>
      </c>
      <c r="D186" s="112" t="str">
        <f>IF(AND(A186&lt;&gt;"",ISNUMBER(A186)),VLOOKUP(A186,Studies!A:BR,4,FALSE),"")</f>
        <v>with Perpetrator (Erythromycin)</v>
      </c>
      <c r="E186" s="112" t="str">
        <f>IF(AND(A186&lt;&gt;"",ISNUMBER(A186)),VLOOKUP(A186,Studies!A:BR,5,FALSE),"")</f>
        <v>Buspirone</v>
      </c>
      <c r="F186" s="114" t="str">
        <f>IF(AND(A186&lt;&gt;"",ISNUMBER(A186)),VLOOKUP(A186,Studies!A:BR,6,FALSE),"")</f>
        <v>Plasma</v>
      </c>
      <c r="G186" s="57">
        <v>82</v>
      </c>
      <c r="H186" s="57" t="s">
        <v>54</v>
      </c>
      <c r="I186" s="47">
        <v>3.027873</v>
      </c>
      <c r="J186" s="47" t="s">
        <v>321</v>
      </c>
      <c r="K186" s="47" t="s">
        <v>50</v>
      </c>
      <c r="L186" s="59">
        <v>0.7272499</v>
      </c>
      <c r="M186" s="59" t="s">
        <v>321</v>
      </c>
      <c r="N186" s="59" t="s">
        <v>330</v>
      </c>
    </row>
    <row r="187" spans="1:14" x14ac:dyDescent="0.2">
      <c r="A187" s="36">
        <v>318</v>
      </c>
      <c r="B187" s="112" t="str">
        <f>IF(AND(A187&lt;&gt;"",ISNUMBER(A187)),VLOOKUP(A187,Studies!A:BR,2,FALSE),"")</f>
        <v>Kivistö 1997</v>
      </c>
      <c r="C187" s="112" t="str">
        <f>IF(AND(A187&lt;&gt;"",ISNUMBER(A187)),VLOOKUP(A187,Studies!A:BR,3,FALSE),"")</f>
        <v>https://www.ncbi.nlm.nih.gov/pubmed/9333111</v>
      </c>
      <c r="D187" s="112" t="str">
        <f>IF(AND(A187&lt;&gt;"",ISNUMBER(A187)),VLOOKUP(A187,Studies!A:BR,4,FALSE),"")</f>
        <v>with Perpetrator (Erythromycin)</v>
      </c>
      <c r="E187" s="112" t="str">
        <f>IF(AND(A187&lt;&gt;"",ISNUMBER(A187)),VLOOKUP(A187,Studies!A:BR,5,FALSE),"")</f>
        <v>Buspirone</v>
      </c>
      <c r="F187" s="114" t="str">
        <f>IF(AND(A187&lt;&gt;"",ISNUMBER(A187)),VLOOKUP(A187,Studies!A:BR,6,FALSE),"")</f>
        <v>Plasma</v>
      </c>
      <c r="G187" s="57">
        <v>83</v>
      </c>
      <c r="H187" s="57" t="s">
        <v>54</v>
      </c>
      <c r="I187" s="47">
        <v>1.842325</v>
      </c>
      <c r="J187" s="47" t="s">
        <v>321</v>
      </c>
      <c r="K187" s="47" t="s">
        <v>50</v>
      </c>
      <c r="L187" s="59">
        <v>0.5167718</v>
      </c>
      <c r="M187" s="59" t="s">
        <v>321</v>
      </c>
      <c r="N187" s="59" t="s">
        <v>330</v>
      </c>
    </row>
    <row r="188" spans="1:14" x14ac:dyDescent="0.2">
      <c r="A188" s="36">
        <v>318</v>
      </c>
      <c r="B188" s="112" t="str">
        <f>IF(AND(A188&lt;&gt;"",ISNUMBER(A188)),VLOOKUP(A188,Studies!A:BR,2,FALSE),"")</f>
        <v>Kivistö 1997</v>
      </c>
      <c r="C188" s="112" t="str">
        <f>IF(AND(A188&lt;&gt;"",ISNUMBER(A188)),VLOOKUP(A188,Studies!A:BR,3,FALSE),"")</f>
        <v>https://www.ncbi.nlm.nih.gov/pubmed/9333111</v>
      </c>
      <c r="D188" s="112" t="str">
        <f>IF(AND(A188&lt;&gt;"",ISNUMBER(A188)),VLOOKUP(A188,Studies!A:BR,4,FALSE),"")</f>
        <v>with Perpetrator (Erythromycin)</v>
      </c>
      <c r="E188" s="112" t="str">
        <f>IF(AND(A188&lt;&gt;"",ISNUMBER(A188)),VLOOKUP(A188,Studies!A:BR,5,FALSE),"")</f>
        <v>Buspirone</v>
      </c>
      <c r="F188" s="114" t="str">
        <f>IF(AND(A188&lt;&gt;"",ISNUMBER(A188)),VLOOKUP(A188,Studies!A:BR,6,FALSE),"")</f>
        <v>Plasma</v>
      </c>
      <c r="G188" s="57">
        <v>84</v>
      </c>
      <c r="H188" s="57" t="s">
        <v>54</v>
      </c>
      <c r="I188" s="47">
        <v>1.4414689999999999</v>
      </c>
      <c r="J188" s="47" t="s">
        <v>321</v>
      </c>
      <c r="K188" s="47" t="s">
        <v>50</v>
      </c>
      <c r="L188" s="59">
        <v>0.45933069999999998</v>
      </c>
      <c r="M188" s="59" t="s">
        <v>321</v>
      </c>
      <c r="N188" s="59" t="s">
        <v>330</v>
      </c>
    </row>
    <row r="189" spans="1:14" x14ac:dyDescent="0.2">
      <c r="A189" s="36">
        <v>318</v>
      </c>
      <c r="B189" s="112" t="str">
        <f>IF(AND(A189&lt;&gt;"",ISNUMBER(A189)),VLOOKUP(A189,Studies!A:BR,2,FALSE),"")</f>
        <v>Kivistö 1997</v>
      </c>
      <c r="C189" s="112" t="str">
        <f>IF(AND(A189&lt;&gt;"",ISNUMBER(A189)),VLOOKUP(A189,Studies!A:BR,3,FALSE),"")</f>
        <v>https://www.ncbi.nlm.nih.gov/pubmed/9333111</v>
      </c>
      <c r="D189" s="112" t="str">
        <f>IF(AND(A189&lt;&gt;"",ISNUMBER(A189)),VLOOKUP(A189,Studies!A:BR,4,FALSE),"")</f>
        <v>with Perpetrator (Erythromycin)</v>
      </c>
      <c r="E189" s="112" t="str">
        <f>IF(AND(A189&lt;&gt;"",ISNUMBER(A189)),VLOOKUP(A189,Studies!A:BR,5,FALSE),"")</f>
        <v>Buspirone</v>
      </c>
      <c r="F189" s="114" t="str">
        <f>IF(AND(A189&lt;&gt;"",ISNUMBER(A189)),VLOOKUP(A189,Studies!A:BR,6,FALSE),"")</f>
        <v>Plasma</v>
      </c>
      <c r="G189" s="57">
        <v>85</v>
      </c>
      <c r="H189" s="57" t="s">
        <v>54</v>
      </c>
      <c r="I189" s="47">
        <v>1.117143</v>
      </c>
      <c r="J189" s="47" t="s">
        <v>321</v>
      </c>
      <c r="K189" s="47" t="s">
        <v>50</v>
      </c>
      <c r="L189" s="59">
        <v>0.3445222</v>
      </c>
      <c r="M189" s="59" t="s">
        <v>321</v>
      </c>
      <c r="N189" s="59" t="s">
        <v>330</v>
      </c>
    </row>
    <row r="190" spans="1:14" x14ac:dyDescent="0.2">
      <c r="A190" s="36">
        <v>318</v>
      </c>
      <c r="B190" s="112" t="str">
        <f>IF(AND(A190&lt;&gt;"",ISNUMBER(A190)),VLOOKUP(A190,Studies!A:BR,2,FALSE),"")</f>
        <v>Kivistö 1997</v>
      </c>
      <c r="C190" s="112" t="str">
        <f>IF(AND(A190&lt;&gt;"",ISNUMBER(A190)),VLOOKUP(A190,Studies!A:BR,3,FALSE),"")</f>
        <v>https://www.ncbi.nlm.nih.gov/pubmed/9333111</v>
      </c>
      <c r="D190" s="112" t="str">
        <f>IF(AND(A190&lt;&gt;"",ISNUMBER(A190)),VLOOKUP(A190,Studies!A:BR,4,FALSE),"")</f>
        <v>with Perpetrator (Erythromycin)</v>
      </c>
      <c r="E190" s="112" t="str">
        <f>IF(AND(A190&lt;&gt;"",ISNUMBER(A190)),VLOOKUP(A190,Studies!A:BR,5,FALSE),"")</f>
        <v>Buspirone</v>
      </c>
      <c r="F190" s="114" t="str">
        <f>IF(AND(A190&lt;&gt;"",ISNUMBER(A190)),VLOOKUP(A190,Studies!A:BR,6,FALSE),"")</f>
        <v>Plasma</v>
      </c>
      <c r="G190" s="57">
        <v>87</v>
      </c>
      <c r="H190" s="57" t="s">
        <v>54</v>
      </c>
      <c r="I190" s="47">
        <v>0.67911460000000001</v>
      </c>
      <c r="J190" s="47" t="s">
        <v>321</v>
      </c>
      <c r="K190" s="47" t="s">
        <v>50</v>
      </c>
      <c r="L190" s="59">
        <v>0.28710599999999997</v>
      </c>
      <c r="M190" s="59" t="s">
        <v>321</v>
      </c>
      <c r="N190" s="59" t="s">
        <v>330</v>
      </c>
    </row>
    <row r="191" spans="1:14" x14ac:dyDescent="0.2">
      <c r="A191" s="36">
        <v>318</v>
      </c>
      <c r="B191" s="112" t="str">
        <f>IF(AND(A191&lt;&gt;"",ISNUMBER(A191)),VLOOKUP(A191,Studies!A:BR,2,FALSE),"")</f>
        <v>Kivistö 1997</v>
      </c>
      <c r="C191" s="112" t="str">
        <f>IF(AND(A191&lt;&gt;"",ISNUMBER(A191)),VLOOKUP(A191,Studies!A:BR,3,FALSE),"")</f>
        <v>https://www.ncbi.nlm.nih.gov/pubmed/9333111</v>
      </c>
      <c r="D191" s="112" t="str">
        <f>IF(AND(A191&lt;&gt;"",ISNUMBER(A191)),VLOOKUP(A191,Studies!A:BR,4,FALSE),"")</f>
        <v>with Perpetrator (Erythromycin)</v>
      </c>
      <c r="E191" s="112" t="str">
        <f>IF(AND(A191&lt;&gt;"",ISNUMBER(A191)),VLOOKUP(A191,Studies!A:BR,5,FALSE),"")</f>
        <v>Buspirone</v>
      </c>
      <c r="F191" s="114" t="str">
        <f>IF(AND(A191&lt;&gt;"",ISNUMBER(A191)),VLOOKUP(A191,Studies!A:BR,6,FALSE),"")</f>
        <v>Plasma</v>
      </c>
      <c r="G191" s="57">
        <v>97</v>
      </c>
      <c r="H191" s="57" t="s">
        <v>54</v>
      </c>
      <c r="I191" s="47">
        <v>0.15385570000000001</v>
      </c>
      <c r="J191" s="47" t="s">
        <v>321</v>
      </c>
      <c r="K191" s="47" t="s">
        <v>50</v>
      </c>
    </row>
    <row r="192" spans="1:14" x14ac:dyDescent="0.2">
      <c r="A192" s="36">
        <v>320</v>
      </c>
      <c r="B192" s="112" t="str">
        <f>IF(AND(A192&lt;&gt;"",ISNUMBER(A192)),VLOOKUP(A192,Studies!A:BR,2,FALSE),"")</f>
        <v>Kivistö 1997</v>
      </c>
      <c r="C192" s="112" t="str">
        <f>IF(AND(A192&lt;&gt;"",ISNUMBER(A192)),VLOOKUP(A192,Studies!A:BR,3,FALSE),"")</f>
        <v>https://www.ncbi.nlm.nih.gov/pubmed/9333111</v>
      </c>
      <c r="D192" s="112" t="str">
        <f>IF(AND(A192&lt;&gt;"",ISNUMBER(A192)),VLOOKUP(A192,Studies!A:BR,4,FALSE),"")</f>
        <v>with Perpetrator (Itraconazole)</v>
      </c>
      <c r="E192" s="112" t="str">
        <f>IF(AND(A192&lt;&gt;"",ISNUMBER(A192)),VLOOKUP(A192,Studies!A:BR,5,FALSE),"")</f>
        <v>Buspirone</v>
      </c>
      <c r="F192" s="114" t="str">
        <f>IF(AND(A192&lt;&gt;"",ISNUMBER(A192)),VLOOKUP(A192,Studies!A:BR,6,FALSE),"")</f>
        <v>Plasma</v>
      </c>
      <c r="G192" s="57">
        <v>79.5</v>
      </c>
      <c r="H192" s="57" t="s">
        <v>54</v>
      </c>
      <c r="I192" s="47">
        <v>5.8768599999999998</v>
      </c>
      <c r="J192" s="47" t="s">
        <v>321</v>
      </c>
      <c r="K192" s="47" t="s">
        <v>50</v>
      </c>
      <c r="L192" s="59">
        <v>2.6794549999999999</v>
      </c>
      <c r="M192" s="59" t="s">
        <v>321</v>
      </c>
      <c r="N192" s="59" t="s">
        <v>330</v>
      </c>
    </row>
    <row r="193" spans="1:14" x14ac:dyDescent="0.2">
      <c r="A193" s="36">
        <v>320</v>
      </c>
      <c r="B193" s="112" t="str">
        <f>IF(AND(A193&lt;&gt;"",ISNUMBER(A193)),VLOOKUP(A193,Studies!A:BR,2,FALSE),"")</f>
        <v>Kivistö 1997</v>
      </c>
      <c r="C193" s="112" t="str">
        <f>IF(AND(A193&lt;&gt;"",ISNUMBER(A193)),VLOOKUP(A193,Studies!A:BR,3,FALSE),"")</f>
        <v>https://www.ncbi.nlm.nih.gov/pubmed/9333111</v>
      </c>
      <c r="D193" s="112" t="str">
        <f>IF(AND(A193&lt;&gt;"",ISNUMBER(A193)),VLOOKUP(A193,Studies!A:BR,4,FALSE),"")</f>
        <v>with Perpetrator (Itraconazole)</v>
      </c>
      <c r="E193" s="112" t="str">
        <f>IF(AND(A193&lt;&gt;"",ISNUMBER(A193)),VLOOKUP(A193,Studies!A:BR,5,FALSE),"")</f>
        <v>Buspirone</v>
      </c>
      <c r="F193" s="114" t="str">
        <f>IF(AND(A193&lt;&gt;"",ISNUMBER(A193)),VLOOKUP(A193,Studies!A:BR,6,FALSE),"")</f>
        <v>Plasma</v>
      </c>
      <c r="G193" s="57">
        <v>80</v>
      </c>
      <c r="H193" s="57" t="s">
        <v>54</v>
      </c>
      <c r="I193" s="47">
        <v>7.6764599999999996</v>
      </c>
      <c r="J193" s="47" t="s">
        <v>321</v>
      </c>
      <c r="K193" s="47" t="s">
        <v>50</v>
      </c>
      <c r="L193" s="59">
        <v>1.6076589999999999</v>
      </c>
      <c r="M193" s="59" t="s">
        <v>321</v>
      </c>
      <c r="N193" s="59" t="s">
        <v>330</v>
      </c>
    </row>
    <row r="194" spans="1:14" x14ac:dyDescent="0.2">
      <c r="A194" s="36">
        <v>320</v>
      </c>
      <c r="B194" s="112" t="str">
        <f>IF(AND(A194&lt;&gt;"",ISNUMBER(A194)),VLOOKUP(A194,Studies!A:BR,2,FALSE),"")</f>
        <v>Kivistö 1997</v>
      </c>
      <c r="C194" s="112" t="str">
        <f>IF(AND(A194&lt;&gt;"",ISNUMBER(A194)),VLOOKUP(A194,Studies!A:BR,3,FALSE),"")</f>
        <v>https://www.ncbi.nlm.nih.gov/pubmed/9333111</v>
      </c>
      <c r="D194" s="112" t="str">
        <f>IF(AND(A194&lt;&gt;"",ISNUMBER(A194)),VLOOKUP(A194,Studies!A:BR,4,FALSE),"")</f>
        <v>with Perpetrator (Itraconazole)</v>
      </c>
      <c r="E194" s="112" t="str">
        <f>IF(AND(A194&lt;&gt;"",ISNUMBER(A194)),VLOOKUP(A194,Studies!A:BR,5,FALSE),"")</f>
        <v>Buspirone</v>
      </c>
      <c r="F194" s="114" t="str">
        <f>IF(AND(A194&lt;&gt;"",ISNUMBER(A194)),VLOOKUP(A194,Studies!A:BR,6,FALSE),"")</f>
        <v>Plasma</v>
      </c>
      <c r="G194" s="57">
        <v>80.5</v>
      </c>
      <c r="H194" s="57" t="s">
        <v>54</v>
      </c>
      <c r="I194" s="47">
        <v>7.0645480000000003</v>
      </c>
      <c r="J194" s="47" t="s">
        <v>321</v>
      </c>
      <c r="K194" s="47" t="s">
        <v>50</v>
      </c>
      <c r="L194" s="59">
        <v>1.1291640000000001</v>
      </c>
      <c r="M194" s="59" t="s">
        <v>321</v>
      </c>
      <c r="N194" s="59" t="s">
        <v>330</v>
      </c>
    </row>
    <row r="195" spans="1:14" x14ac:dyDescent="0.2">
      <c r="A195" s="36">
        <v>320</v>
      </c>
      <c r="B195" s="112" t="str">
        <f>IF(AND(A195&lt;&gt;"",ISNUMBER(A195)),VLOOKUP(A195,Studies!A:BR,2,FALSE),"")</f>
        <v>Kivistö 1997</v>
      </c>
      <c r="C195" s="112" t="str">
        <f>IF(AND(A195&lt;&gt;"",ISNUMBER(A195)),VLOOKUP(A195,Studies!A:BR,3,FALSE),"")</f>
        <v>https://www.ncbi.nlm.nih.gov/pubmed/9333111</v>
      </c>
      <c r="D195" s="112" t="str">
        <f>IF(AND(A195&lt;&gt;"",ISNUMBER(A195)),VLOOKUP(A195,Studies!A:BR,4,FALSE),"")</f>
        <v>with Perpetrator (Itraconazole)</v>
      </c>
      <c r="E195" s="112" t="str">
        <f>IF(AND(A195&lt;&gt;"",ISNUMBER(A195)),VLOOKUP(A195,Studies!A:BR,5,FALSE),"")</f>
        <v>Buspirone</v>
      </c>
      <c r="F195" s="114" t="str">
        <f>IF(AND(A195&lt;&gt;"",ISNUMBER(A195)),VLOOKUP(A195,Studies!A:BR,6,FALSE),"")</f>
        <v>Plasma</v>
      </c>
      <c r="G195" s="57">
        <v>81</v>
      </c>
      <c r="H195" s="57" t="s">
        <v>54</v>
      </c>
      <c r="I195" s="47">
        <v>7.9837150000000001</v>
      </c>
      <c r="J195" s="47" t="s">
        <v>321</v>
      </c>
      <c r="K195" s="47" t="s">
        <v>50</v>
      </c>
      <c r="L195" s="59">
        <v>0.88043210000000005</v>
      </c>
      <c r="M195" s="59" t="s">
        <v>321</v>
      </c>
      <c r="N195" s="59" t="s">
        <v>330</v>
      </c>
    </row>
    <row r="196" spans="1:14" x14ac:dyDescent="0.2">
      <c r="A196" s="36">
        <v>320</v>
      </c>
      <c r="B196" s="112" t="str">
        <f>IF(AND(A196&lt;&gt;"",ISNUMBER(A196)),VLOOKUP(A196,Studies!A:BR,2,FALSE),"")</f>
        <v>Kivistö 1997</v>
      </c>
      <c r="C196" s="112" t="str">
        <f>IF(AND(A196&lt;&gt;"",ISNUMBER(A196)),VLOOKUP(A196,Studies!A:BR,3,FALSE),"")</f>
        <v>https://www.ncbi.nlm.nih.gov/pubmed/9333111</v>
      </c>
      <c r="D196" s="112" t="str">
        <f>IF(AND(A196&lt;&gt;"",ISNUMBER(A196)),VLOOKUP(A196,Studies!A:BR,4,FALSE),"")</f>
        <v>with Perpetrator (Itraconazole)</v>
      </c>
      <c r="E196" s="112" t="str">
        <f>IF(AND(A196&lt;&gt;"",ISNUMBER(A196)),VLOOKUP(A196,Studies!A:BR,5,FALSE),"")</f>
        <v>Buspirone</v>
      </c>
      <c r="F196" s="114" t="str">
        <f>IF(AND(A196&lt;&gt;"",ISNUMBER(A196)),VLOOKUP(A196,Studies!A:BR,6,FALSE),"")</f>
        <v>Plasma</v>
      </c>
      <c r="G196" s="57">
        <v>82</v>
      </c>
      <c r="H196" s="57" t="s">
        <v>54</v>
      </c>
      <c r="I196" s="47">
        <v>8.9800140000000006</v>
      </c>
      <c r="J196" s="47" t="s">
        <v>321</v>
      </c>
      <c r="K196" s="47" t="s">
        <v>50</v>
      </c>
      <c r="L196" s="59">
        <v>1.492826</v>
      </c>
      <c r="M196" s="59" t="s">
        <v>321</v>
      </c>
      <c r="N196" s="59" t="s">
        <v>330</v>
      </c>
    </row>
    <row r="197" spans="1:14" x14ac:dyDescent="0.2">
      <c r="A197" s="36">
        <v>320</v>
      </c>
      <c r="B197" s="112" t="str">
        <f>IF(AND(A197&lt;&gt;"",ISNUMBER(A197)),VLOOKUP(A197,Studies!A:BR,2,FALSE),"")</f>
        <v>Kivistö 1997</v>
      </c>
      <c r="C197" s="112" t="str">
        <f>IF(AND(A197&lt;&gt;"",ISNUMBER(A197)),VLOOKUP(A197,Studies!A:BR,3,FALSE),"")</f>
        <v>https://www.ncbi.nlm.nih.gov/pubmed/9333111</v>
      </c>
      <c r="D197" s="112" t="str">
        <f>IF(AND(A197&lt;&gt;"",ISNUMBER(A197)),VLOOKUP(A197,Studies!A:BR,4,FALSE),"")</f>
        <v>with Perpetrator (Itraconazole)</v>
      </c>
      <c r="E197" s="112" t="str">
        <f>IF(AND(A197&lt;&gt;"",ISNUMBER(A197)),VLOOKUP(A197,Studies!A:BR,5,FALSE),"")</f>
        <v>Buspirone</v>
      </c>
      <c r="F197" s="114" t="str">
        <f>IF(AND(A197&lt;&gt;"",ISNUMBER(A197)),VLOOKUP(A197,Studies!A:BR,6,FALSE),"")</f>
        <v>Plasma</v>
      </c>
      <c r="G197" s="57">
        <v>83</v>
      </c>
      <c r="H197" s="57" t="s">
        <v>54</v>
      </c>
      <c r="I197" s="47">
        <v>8.2920750000000005</v>
      </c>
      <c r="J197" s="47" t="s">
        <v>321</v>
      </c>
      <c r="K197" s="47" t="s">
        <v>50</v>
      </c>
      <c r="L197" s="59">
        <v>1.971295</v>
      </c>
      <c r="M197" s="59" t="s">
        <v>321</v>
      </c>
      <c r="N197" s="59" t="s">
        <v>330</v>
      </c>
    </row>
    <row r="198" spans="1:14" x14ac:dyDescent="0.2">
      <c r="A198" s="36">
        <v>320</v>
      </c>
      <c r="B198" s="112" t="str">
        <f>IF(AND(A198&lt;&gt;"",ISNUMBER(A198)),VLOOKUP(A198,Studies!A:BR,2,FALSE),"")</f>
        <v>Kivistö 1997</v>
      </c>
      <c r="C198" s="112" t="str">
        <f>IF(AND(A198&lt;&gt;"",ISNUMBER(A198)),VLOOKUP(A198,Studies!A:BR,3,FALSE),"")</f>
        <v>https://www.ncbi.nlm.nih.gov/pubmed/9333111</v>
      </c>
      <c r="D198" s="112" t="str">
        <f>IF(AND(A198&lt;&gt;"",ISNUMBER(A198)),VLOOKUP(A198,Studies!A:BR,4,FALSE),"")</f>
        <v>with Perpetrator (Itraconazole)</v>
      </c>
      <c r="E198" s="112" t="str">
        <f>IF(AND(A198&lt;&gt;"",ISNUMBER(A198)),VLOOKUP(A198,Studies!A:BR,5,FALSE),"")</f>
        <v>Buspirone</v>
      </c>
      <c r="F198" s="114" t="str">
        <f>IF(AND(A198&lt;&gt;"",ISNUMBER(A198)),VLOOKUP(A198,Studies!A:BR,6,FALSE),"")</f>
        <v>Plasma</v>
      </c>
      <c r="G198" s="57">
        <v>84</v>
      </c>
      <c r="H198" s="57" t="s">
        <v>54</v>
      </c>
      <c r="I198" s="47">
        <v>5.996454</v>
      </c>
      <c r="J198" s="47" t="s">
        <v>321</v>
      </c>
      <c r="K198" s="47" t="s">
        <v>50</v>
      </c>
      <c r="L198" s="59">
        <v>1.473735</v>
      </c>
      <c r="M198" s="59" t="s">
        <v>321</v>
      </c>
      <c r="N198" s="59" t="s">
        <v>330</v>
      </c>
    </row>
    <row r="199" spans="1:14" x14ac:dyDescent="0.2">
      <c r="A199" s="36">
        <v>320</v>
      </c>
      <c r="B199" s="112" t="str">
        <f>IF(AND(A199&lt;&gt;"",ISNUMBER(A199)),VLOOKUP(A199,Studies!A:BR,2,FALSE),"")</f>
        <v>Kivistö 1997</v>
      </c>
      <c r="C199" s="112" t="str">
        <f>IF(AND(A199&lt;&gt;"",ISNUMBER(A199)),VLOOKUP(A199,Studies!A:BR,3,FALSE),"")</f>
        <v>https://www.ncbi.nlm.nih.gov/pubmed/9333111</v>
      </c>
      <c r="D199" s="112" t="str">
        <f>IF(AND(A199&lt;&gt;"",ISNUMBER(A199)),VLOOKUP(A199,Studies!A:BR,4,FALSE),"")</f>
        <v>with Perpetrator (Itraconazole)</v>
      </c>
      <c r="E199" s="112" t="str">
        <f>IF(AND(A199&lt;&gt;"",ISNUMBER(A199)),VLOOKUP(A199,Studies!A:BR,5,FALSE),"")</f>
        <v>Buspirone</v>
      </c>
      <c r="F199" s="114" t="str">
        <f>IF(AND(A199&lt;&gt;"",ISNUMBER(A199)),VLOOKUP(A199,Studies!A:BR,6,FALSE),"")</f>
        <v>Plasma</v>
      </c>
      <c r="G199" s="57">
        <v>85</v>
      </c>
      <c r="H199" s="57" t="s">
        <v>54</v>
      </c>
      <c r="I199" s="47">
        <v>4.504734</v>
      </c>
      <c r="J199" s="47" t="s">
        <v>321</v>
      </c>
      <c r="K199" s="47" t="s">
        <v>50</v>
      </c>
      <c r="L199" s="59">
        <v>1.0717479999999999</v>
      </c>
      <c r="M199" s="59" t="s">
        <v>321</v>
      </c>
      <c r="N199" s="59" t="s">
        <v>330</v>
      </c>
    </row>
    <row r="200" spans="1:14" x14ac:dyDescent="0.2">
      <c r="A200" s="36">
        <v>320</v>
      </c>
      <c r="B200" s="112" t="str">
        <f>IF(AND(A200&lt;&gt;"",ISNUMBER(A200)),VLOOKUP(A200,Studies!A:BR,2,FALSE),"")</f>
        <v>Kivistö 1997</v>
      </c>
      <c r="C200" s="112" t="str">
        <f>IF(AND(A200&lt;&gt;"",ISNUMBER(A200)),VLOOKUP(A200,Studies!A:BR,3,FALSE),"")</f>
        <v>https://www.ncbi.nlm.nih.gov/pubmed/9333111</v>
      </c>
      <c r="D200" s="112" t="str">
        <f>IF(AND(A200&lt;&gt;"",ISNUMBER(A200)),VLOOKUP(A200,Studies!A:BR,4,FALSE),"")</f>
        <v>with Perpetrator (Itraconazole)</v>
      </c>
      <c r="E200" s="112" t="str">
        <f>IF(AND(A200&lt;&gt;"",ISNUMBER(A200)),VLOOKUP(A200,Studies!A:BR,5,FALSE),"")</f>
        <v>Buspirone</v>
      </c>
      <c r="F200" s="114" t="str">
        <f>IF(AND(A200&lt;&gt;"",ISNUMBER(A200)),VLOOKUP(A200,Studies!A:BR,6,FALSE),"")</f>
        <v>Plasma</v>
      </c>
      <c r="G200" s="57">
        <v>87</v>
      </c>
      <c r="H200" s="57" t="s">
        <v>54</v>
      </c>
      <c r="I200" s="47">
        <v>2.612133</v>
      </c>
      <c r="J200" s="47" t="s">
        <v>321</v>
      </c>
      <c r="K200" s="47" t="s">
        <v>50</v>
      </c>
      <c r="L200" s="59">
        <v>0.63160419999999995</v>
      </c>
      <c r="M200" s="59" t="s">
        <v>321</v>
      </c>
      <c r="N200" s="59" t="s">
        <v>330</v>
      </c>
    </row>
    <row r="201" spans="1:14" x14ac:dyDescent="0.2">
      <c r="A201" s="36">
        <v>320</v>
      </c>
      <c r="B201" s="112" t="str">
        <f>IF(AND(A201&lt;&gt;"",ISNUMBER(A201)),VLOOKUP(A201,Studies!A:BR,2,FALSE),"")</f>
        <v>Kivistö 1997</v>
      </c>
      <c r="C201" s="112" t="str">
        <f>IF(AND(A201&lt;&gt;"",ISNUMBER(A201)),VLOOKUP(A201,Studies!A:BR,3,FALSE),"")</f>
        <v>https://www.ncbi.nlm.nih.gov/pubmed/9333111</v>
      </c>
      <c r="D201" s="112" t="str">
        <f>IF(AND(A201&lt;&gt;"",ISNUMBER(A201)),VLOOKUP(A201,Studies!A:BR,4,FALSE),"")</f>
        <v>with Perpetrator (Itraconazole)</v>
      </c>
      <c r="E201" s="112" t="str">
        <f>IF(AND(A201&lt;&gt;"",ISNUMBER(A201)),VLOOKUP(A201,Studies!A:BR,5,FALSE),"")</f>
        <v>Buspirone</v>
      </c>
      <c r="F201" s="114" t="str">
        <f>IF(AND(A201&lt;&gt;"",ISNUMBER(A201)),VLOOKUP(A201,Studies!A:BR,6,FALSE),"")</f>
        <v>Plasma</v>
      </c>
      <c r="G201" s="57">
        <v>97</v>
      </c>
      <c r="H201" s="57" t="s">
        <v>54</v>
      </c>
      <c r="I201" s="47">
        <v>0.42179879999999997</v>
      </c>
      <c r="J201" s="47" t="s">
        <v>321</v>
      </c>
      <c r="K201" s="47" t="s">
        <v>50</v>
      </c>
      <c r="L201" s="59">
        <v>0.13399559999999999</v>
      </c>
      <c r="M201" s="59" t="s">
        <v>321</v>
      </c>
      <c r="N201" s="59" t="s">
        <v>330</v>
      </c>
    </row>
    <row r="202" spans="1:14" x14ac:dyDescent="0.2">
      <c r="A202" s="36">
        <v>322</v>
      </c>
      <c r="B202" s="112" t="str">
        <f>IF(AND(A202&lt;&gt;"",ISNUMBER(A202)),VLOOKUP(A202,Studies!A:BR,2,FALSE),"")</f>
        <v>Kranke 2012</v>
      </c>
      <c r="C202" s="112" t="str">
        <f>IF(AND(A202&lt;&gt;"",ISNUMBER(A202)),VLOOKUP(A202,Studies!A:BR,3,FALSE),"")</f>
        <v>https://www.ncbi.nlm.nih.gov/pubmed/22546895</v>
      </c>
      <c r="D202" s="112" t="str">
        <f>IF(AND(A202&lt;&gt;"",ISNUMBER(A202)),VLOOKUP(A202,Studies!A:BR,4,FALSE),"")</f>
        <v>Patients @ 0.3 mg</v>
      </c>
      <c r="E202" s="112" t="str">
        <f>IF(AND(A202&lt;&gt;"",ISNUMBER(A202)),VLOOKUP(A202,Studies!A:BR,5,FALSE),"")</f>
        <v>Buspirone</v>
      </c>
      <c r="F202" s="114" t="str">
        <f>IF(AND(A202&lt;&gt;"",ISNUMBER(A202)),VLOOKUP(A202,Studies!A:BR,6,FALSE),"")</f>
        <v>Plasma</v>
      </c>
      <c r="G202" s="57">
        <v>8.3333333333333329E-2</v>
      </c>
      <c r="H202" s="57" t="s">
        <v>54</v>
      </c>
      <c r="I202" s="47">
        <v>15.09221</v>
      </c>
      <c r="J202" s="47" t="s">
        <v>321</v>
      </c>
      <c r="K202" s="47" t="s">
        <v>50</v>
      </c>
    </row>
    <row r="203" spans="1:14" x14ac:dyDescent="0.2">
      <c r="A203" s="36">
        <v>322</v>
      </c>
      <c r="B203" s="112" t="str">
        <f>IF(AND(A203&lt;&gt;"",ISNUMBER(A203)),VLOOKUP(A203,Studies!A:BR,2,FALSE),"")</f>
        <v>Kranke 2012</v>
      </c>
      <c r="C203" s="112" t="str">
        <f>IF(AND(A203&lt;&gt;"",ISNUMBER(A203)),VLOOKUP(A203,Studies!A:BR,3,FALSE),"")</f>
        <v>https://www.ncbi.nlm.nih.gov/pubmed/22546895</v>
      </c>
      <c r="D203" s="112" t="str">
        <f>IF(AND(A203&lt;&gt;"",ISNUMBER(A203)),VLOOKUP(A203,Studies!A:BR,4,FALSE),"")</f>
        <v>Patients @ 0.3 mg</v>
      </c>
      <c r="E203" s="112" t="str">
        <f>IF(AND(A203&lt;&gt;"",ISNUMBER(A203)),VLOOKUP(A203,Studies!A:BR,5,FALSE),"")</f>
        <v>Buspirone</v>
      </c>
      <c r="F203" s="114" t="str">
        <f>IF(AND(A203&lt;&gt;"",ISNUMBER(A203)),VLOOKUP(A203,Studies!A:BR,6,FALSE),"")</f>
        <v>Plasma</v>
      </c>
      <c r="G203" s="57">
        <v>0.5</v>
      </c>
      <c r="H203" s="57" t="s">
        <v>54</v>
      </c>
      <c r="I203" s="47">
        <v>4.2509920000000001</v>
      </c>
      <c r="J203" s="47" t="s">
        <v>321</v>
      </c>
      <c r="K203" s="47" t="s">
        <v>50</v>
      </c>
    </row>
    <row r="204" spans="1:14" x14ac:dyDescent="0.2">
      <c r="A204" s="36">
        <v>322</v>
      </c>
      <c r="B204" s="112" t="str">
        <f>IF(AND(A204&lt;&gt;"",ISNUMBER(A204)),VLOOKUP(A204,Studies!A:BR,2,FALSE),"")</f>
        <v>Kranke 2012</v>
      </c>
      <c r="C204" s="112" t="str">
        <f>IF(AND(A204&lt;&gt;"",ISNUMBER(A204)),VLOOKUP(A204,Studies!A:BR,3,FALSE),"")</f>
        <v>https://www.ncbi.nlm.nih.gov/pubmed/22546895</v>
      </c>
      <c r="D204" s="112" t="str">
        <f>IF(AND(A204&lt;&gt;"",ISNUMBER(A204)),VLOOKUP(A204,Studies!A:BR,4,FALSE),"")</f>
        <v>Patients @ 0.3 mg</v>
      </c>
      <c r="E204" s="112" t="str">
        <f>IF(AND(A204&lt;&gt;"",ISNUMBER(A204)),VLOOKUP(A204,Studies!A:BR,5,FALSE),"")</f>
        <v>Buspirone</v>
      </c>
      <c r="F204" s="114" t="str">
        <f>IF(AND(A204&lt;&gt;"",ISNUMBER(A204)),VLOOKUP(A204,Studies!A:BR,6,FALSE),"")</f>
        <v>Plasma</v>
      </c>
      <c r="G204" s="57">
        <v>1</v>
      </c>
      <c r="H204" s="57" t="s">
        <v>54</v>
      </c>
      <c r="I204" s="47">
        <v>2.1450429999999998</v>
      </c>
      <c r="J204" s="47" t="s">
        <v>321</v>
      </c>
      <c r="K204" s="47" t="s">
        <v>50</v>
      </c>
    </row>
    <row r="205" spans="1:14" x14ac:dyDescent="0.2">
      <c r="A205" s="36">
        <v>322</v>
      </c>
      <c r="B205" s="112" t="str">
        <f>IF(AND(A205&lt;&gt;"",ISNUMBER(A205)),VLOOKUP(A205,Studies!A:BR,2,FALSE),"")</f>
        <v>Kranke 2012</v>
      </c>
      <c r="C205" s="112" t="str">
        <f>IF(AND(A205&lt;&gt;"",ISNUMBER(A205)),VLOOKUP(A205,Studies!A:BR,3,FALSE),"")</f>
        <v>https://www.ncbi.nlm.nih.gov/pubmed/22546895</v>
      </c>
      <c r="D205" s="112" t="str">
        <f>IF(AND(A205&lt;&gt;"",ISNUMBER(A205)),VLOOKUP(A205,Studies!A:BR,4,FALSE),"")</f>
        <v>Patients @ 0.3 mg</v>
      </c>
      <c r="E205" s="112" t="str">
        <f>IF(AND(A205&lt;&gt;"",ISNUMBER(A205)),VLOOKUP(A205,Studies!A:BR,5,FALSE),"")</f>
        <v>Buspirone</v>
      </c>
      <c r="F205" s="114" t="str">
        <f>IF(AND(A205&lt;&gt;"",ISNUMBER(A205)),VLOOKUP(A205,Studies!A:BR,6,FALSE),"")</f>
        <v>Plasma</v>
      </c>
      <c r="G205" s="57">
        <v>4</v>
      </c>
      <c r="H205" s="57" t="s">
        <v>54</v>
      </c>
      <c r="I205" s="47">
        <v>0.63575820000000005</v>
      </c>
      <c r="J205" s="47" t="s">
        <v>321</v>
      </c>
      <c r="K205" s="47" t="s">
        <v>50</v>
      </c>
    </row>
    <row r="206" spans="1:14" x14ac:dyDescent="0.2">
      <c r="A206" s="36">
        <v>323</v>
      </c>
      <c r="B206" s="112" t="str">
        <f>IF(AND(A206&lt;&gt;"",ISNUMBER(A206)),VLOOKUP(A206,Studies!A:BR,2,FALSE),"")</f>
        <v>Kranke 2012</v>
      </c>
      <c r="C206" s="112" t="str">
        <f>IF(AND(A206&lt;&gt;"",ISNUMBER(A206)),VLOOKUP(A206,Studies!A:BR,3,FALSE),"")</f>
        <v>https://www.ncbi.nlm.nih.gov/pubmed/22546895</v>
      </c>
      <c r="D206" s="112" t="str">
        <f>IF(AND(A206&lt;&gt;"",ISNUMBER(A206)),VLOOKUP(A206,Studies!A:BR,4,FALSE),"")</f>
        <v>Patients @ 1 mg</v>
      </c>
      <c r="E206" s="112" t="str">
        <f>IF(AND(A206&lt;&gt;"",ISNUMBER(A206)),VLOOKUP(A206,Studies!A:BR,5,FALSE),"")</f>
        <v>Buspirone</v>
      </c>
      <c r="F206" s="114" t="str">
        <f>IF(AND(A206&lt;&gt;"",ISNUMBER(A206)),VLOOKUP(A206,Studies!A:BR,6,FALSE),"")</f>
        <v>Plasma</v>
      </c>
      <c r="G206" s="57">
        <v>8.3333333333333329E-2</v>
      </c>
      <c r="H206" s="57" t="s">
        <v>54</v>
      </c>
      <c r="I206" s="47">
        <v>7.1445889999999999</v>
      </c>
      <c r="J206" s="47" t="s">
        <v>321</v>
      </c>
      <c r="K206" s="47" t="s">
        <v>50</v>
      </c>
    </row>
    <row r="207" spans="1:14" x14ac:dyDescent="0.2">
      <c r="A207" s="36">
        <v>323</v>
      </c>
      <c r="B207" s="112" t="str">
        <f>IF(AND(A207&lt;&gt;"",ISNUMBER(A207)),VLOOKUP(A207,Studies!A:BR,2,FALSE),"")</f>
        <v>Kranke 2012</v>
      </c>
      <c r="C207" s="112" t="str">
        <f>IF(AND(A207&lt;&gt;"",ISNUMBER(A207)),VLOOKUP(A207,Studies!A:BR,3,FALSE),"")</f>
        <v>https://www.ncbi.nlm.nih.gov/pubmed/22546895</v>
      </c>
      <c r="D207" s="112" t="str">
        <f>IF(AND(A207&lt;&gt;"",ISNUMBER(A207)),VLOOKUP(A207,Studies!A:BR,4,FALSE),"")</f>
        <v>Patients @ 1 mg</v>
      </c>
      <c r="E207" s="112" t="str">
        <f>IF(AND(A207&lt;&gt;"",ISNUMBER(A207)),VLOOKUP(A207,Studies!A:BR,5,FALSE),"")</f>
        <v>Buspirone</v>
      </c>
      <c r="F207" s="114" t="str">
        <f>IF(AND(A207&lt;&gt;"",ISNUMBER(A207)),VLOOKUP(A207,Studies!A:BR,6,FALSE),"")</f>
        <v>Plasma</v>
      </c>
      <c r="G207" s="57">
        <v>0.5</v>
      </c>
      <c r="H207" s="57" t="s">
        <v>54</v>
      </c>
      <c r="I207" s="47">
        <v>1.3907210000000001</v>
      </c>
      <c r="J207" s="47" t="s">
        <v>321</v>
      </c>
      <c r="K207" s="47" t="s">
        <v>50</v>
      </c>
    </row>
    <row r="208" spans="1:14" x14ac:dyDescent="0.2">
      <c r="A208" s="36">
        <v>323</v>
      </c>
      <c r="B208" s="112" t="str">
        <f>IF(AND(A208&lt;&gt;"",ISNUMBER(A208)),VLOOKUP(A208,Studies!A:BR,2,FALSE),"")</f>
        <v>Kranke 2012</v>
      </c>
      <c r="C208" s="112" t="str">
        <f>IF(AND(A208&lt;&gt;"",ISNUMBER(A208)),VLOOKUP(A208,Studies!A:BR,3,FALSE),"")</f>
        <v>https://www.ncbi.nlm.nih.gov/pubmed/22546895</v>
      </c>
      <c r="D208" s="112" t="str">
        <f>IF(AND(A208&lt;&gt;"",ISNUMBER(A208)),VLOOKUP(A208,Studies!A:BR,4,FALSE),"")</f>
        <v>Patients @ 1 mg</v>
      </c>
      <c r="E208" s="112" t="str">
        <f>IF(AND(A208&lt;&gt;"",ISNUMBER(A208)),VLOOKUP(A208,Studies!A:BR,5,FALSE),"")</f>
        <v>Buspirone</v>
      </c>
      <c r="F208" s="114" t="str">
        <f>IF(AND(A208&lt;&gt;"",ISNUMBER(A208)),VLOOKUP(A208,Studies!A:BR,6,FALSE),"")</f>
        <v>Plasma</v>
      </c>
      <c r="G208" s="57">
        <v>1</v>
      </c>
      <c r="H208" s="57" t="s">
        <v>54</v>
      </c>
      <c r="I208" s="47">
        <v>0.87416749999999999</v>
      </c>
      <c r="J208" s="47" t="s">
        <v>321</v>
      </c>
      <c r="K208" s="47" t="s">
        <v>50</v>
      </c>
    </row>
    <row r="209" spans="1:14" x14ac:dyDescent="0.2">
      <c r="A209" s="36">
        <v>323</v>
      </c>
      <c r="B209" s="112" t="str">
        <f>IF(AND(A209&lt;&gt;"",ISNUMBER(A209)),VLOOKUP(A209,Studies!A:BR,2,FALSE),"")</f>
        <v>Kranke 2012</v>
      </c>
      <c r="C209" s="112" t="str">
        <f>IF(AND(A209&lt;&gt;"",ISNUMBER(A209)),VLOOKUP(A209,Studies!A:BR,3,FALSE),"")</f>
        <v>https://www.ncbi.nlm.nih.gov/pubmed/22546895</v>
      </c>
      <c r="D209" s="112" t="str">
        <f>IF(AND(A209&lt;&gt;"",ISNUMBER(A209)),VLOOKUP(A209,Studies!A:BR,4,FALSE),"")</f>
        <v>Patients @ 1 mg</v>
      </c>
      <c r="E209" s="112" t="str">
        <f>IF(AND(A209&lt;&gt;"",ISNUMBER(A209)),VLOOKUP(A209,Studies!A:BR,5,FALSE),"")</f>
        <v>Buspirone</v>
      </c>
      <c r="F209" s="114" t="str">
        <f>IF(AND(A209&lt;&gt;"",ISNUMBER(A209)),VLOOKUP(A209,Studies!A:BR,6,FALSE),"")</f>
        <v>Plasma</v>
      </c>
      <c r="G209" s="57">
        <v>4</v>
      </c>
      <c r="H209" s="57" t="s">
        <v>54</v>
      </c>
      <c r="I209" s="47">
        <v>0.15958040000000001</v>
      </c>
      <c r="J209" s="47" t="s">
        <v>321</v>
      </c>
      <c r="K209" s="47" t="s">
        <v>50</v>
      </c>
    </row>
    <row r="210" spans="1:14" x14ac:dyDescent="0.2">
      <c r="A210" s="36">
        <v>324</v>
      </c>
      <c r="B210" s="112" t="str">
        <f>IF(AND(A210&lt;&gt;"",ISNUMBER(A210)),VLOOKUP(A210,Studies!A:BR,2,FALSE),"")</f>
        <v>Kranke 2012</v>
      </c>
      <c r="C210" s="112" t="str">
        <f>IF(AND(A210&lt;&gt;"",ISNUMBER(A210)),VLOOKUP(A210,Studies!A:BR,3,FALSE),"")</f>
        <v>https://www.ncbi.nlm.nih.gov/pubmed/22546895</v>
      </c>
      <c r="D210" s="112" t="str">
        <f>IF(AND(A210&lt;&gt;"",ISNUMBER(A210)),VLOOKUP(A210,Studies!A:BR,4,FALSE),"")</f>
        <v>Patients @ 2 mg</v>
      </c>
      <c r="E210" s="112" t="str">
        <f>IF(AND(A210&lt;&gt;"",ISNUMBER(A210)),VLOOKUP(A210,Studies!A:BR,5,FALSE),"")</f>
        <v>Buspirone</v>
      </c>
      <c r="F210" s="114" t="str">
        <f>IF(AND(A210&lt;&gt;"",ISNUMBER(A210)),VLOOKUP(A210,Studies!A:BR,6,FALSE),"")</f>
        <v>Plasma</v>
      </c>
      <c r="G210" s="57">
        <v>8.3333333333333329E-2</v>
      </c>
      <c r="H210" s="57" t="s">
        <v>54</v>
      </c>
      <c r="I210" s="47">
        <v>64.68262</v>
      </c>
      <c r="J210" s="47" t="s">
        <v>321</v>
      </c>
      <c r="K210" s="47" t="s">
        <v>50</v>
      </c>
    </row>
    <row r="211" spans="1:14" x14ac:dyDescent="0.2">
      <c r="A211" s="36">
        <v>324</v>
      </c>
      <c r="B211" s="112" t="str">
        <f>IF(AND(A211&lt;&gt;"",ISNUMBER(A211)),VLOOKUP(A211,Studies!A:BR,2,FALSE),"")</f>
        <v>Kranke 2012</v>
      </c>
      <c r="C211" s="112" t="str">
        <f>IF(AND(A211&lt;&gt;"",ISNUMBER(A211)),VLOOKUP(A211,Studies!A:BR,3,FALSE),"")</f>
        <v>https://www.ncbi.nlm.nih.gov/pubmed/22546895</v>
      </c>
      <c r="D211" s="112" t="str">
        <f>IF(AND(A211&lt;&gt;"",ISNUMBER(A211)),VLOOKUP(A211,Studies!A:BR,4,FALSE),"")</f>
        <v>Patients @ 2 mg</v>
      </c>
      <c r="E211" s="112" t="str">
        <f>IF(AND(A211&lt;&gt;"",ISNUMBER(A211)),VLOOKUP(A211,Studies!A:BR,5,FALSE),"")</f>
        <v>Buspirone</v>
      </c>
      <c r="F211" s="114" t="str">
        <f>IF(AND(A211&lt;&gt;"",ISNUMBER(A211)),VLOOKUP(A211,Studies!A:BR,6,FALSE),"")</f>
        <v>Plasma</v>
      </c>
      <c r="G211" s="57">
        <v>0.5</v>
      </c>
      <c r="H211" s="57" t="s">
        <v>54</v>
      </c>
      <c r="I211" s="47">
        <v>13.15161</v>
      </c>
      <c r="J211" s="47" t="s">
        <v>321</v>
      </c>
      <c r="K211" s="47" t="s">
        <v>50</v>
      </c>
    </row>
    <row r="212" spans="1:14" x14ac:dyDescent="0.2">
      <c r="A212" s="36">
        <v>324</v>
      </c>
      <c r="B212" s="112" t="str">
        <f>IF(AND(A212&lt;&gt;"",ISNUMBER(A212)),VLOOKUP(A212,Studies!A:BR,2,FALSE),"")</f>
        <v>Kranke 2012</v>
      </c>
      <c r="C212" s="112" t="str">
        <f>IF(AND(A212&lt;&gt;"",ISNUMBER(A212)),VLOOKUP(A212,Studies!A:BR,3,FALSE),"")</f>
        <v>https://www.ncbi.nlm.nih.gov/pubmed/22546895</v>
      </c>
      <c r="D212" s="112" t="str">
        <f>IF(AND(A212&lt;&gt;"",ISNUMBER(A212)),VLOOKUP(A212,Studies!A:BR,4,FALSE),"")</f>
        <v>Patients @ 2 mg</v>
      </c>
      <c r="E212" s="112" t="str">
        <f>IF(AND(A212&lt;&gt;"",ISNUMBER(A212)),VLOOKUP(A212,Studies!A:BR,5,FALSE),"")</f>
        <v>Buspirone</v>
      </c>
      <c r="F212" s="114" t="str">
        <f>IF(AND(A212&lt;&gt;"",ISNUMBER(A212)),VLOOKUP(A212,Studies!A:BR,6,FALSE),"")</f>
        <v>Plasma</v>
      </c>
      <c r="G212" s="57">
        <v>1</v>
      </c>
      <c r="H212" s="57" t="s">
        <v>54</v>
      </c>
      <c r="I212" s="47">
        <v>5.006596</v>
      </c>
      <c r="J212" s="47" t="s">
        <v>321</v>
      </c>
      <c r="K212" s="47" t="s">
        <v>50</v>
      </c>
    </row>
    <row r="213" spans="1:14" x14ac:dyDescent="0.2">
      <c r="A213" s="36">
        <v>324</v>
      </c>
      <c r="B213" s="112" t="str">
        <f>IF(AND(A213&lt;&gt;"",ISNUMBER(A213)),VLOOKUP(A213,Studies!A:BR,2,FALSE),"")</f>
        <v>Kranke 2012</v>
      </c>
      <c r="C213" s="112" t="str">
        <f>IF(AND(A213&lt;&gt;"",ISNUMBER(A213)),VLOOKUP(A213,Studies!A:BR,3,FALSE),"")</f>
        <v>https://www.ncbi.nlm.nih.gov/pubmed/22546895</v>
      </c>
      <c r="D213" s="112" t="str">
        <f>IF(AND(A213&lt;&gt;"",ISNUMBER(A213)),VLOOKUP(A213,Studies!A:BR,4,FALSE),"")</f>
        <v>Patients @ 2 mg</v>
      </c>
      <c r="E213" s="112" t="str">
        <f>IF(AND(A213&lt;&gt;"",ISNUMBER(A213)),VLOOKUP(A213,Studies!A:BR,5,FALSE),"")</f>
        <v>Buspirone</v>
      </c>
      <c r="F213" s="114" t="str">
        <f>IF(AND(A213&lt;&gt;"",ISNUMBER(A213)),VLOOKUP(A213,Studies!A:BR,6,FALSE),"")</f>
        <v>Plasma</v>
      </c>
      <c r="G213" s="57">
        <v>4</v>
      </c>
      <c r="H213" s="57" t="s">
        <v>54</v>
      </c>
      <c r="I213" s="47">
        <v>1.2715160000000001</v>
      </c>
      <c r="J213" s="47" t="s">
        <v>321</v>
      </c>
      <c r="K213" s="47" t="s">
        <v>50</v>
      </c>
    </row>
    <row r="214" spans="1:14" x14ac:dyDescent="0.2">
      <c r="A214" s="36">
        <v>325</v>
      </c>
      <c r="B214" s="112" t="str">
        <f>IF(AND(A214&lt;&gt;"",ISNUMBER(A214)),VLOOKUP(A214,Studies!A:BR,2,FALSE),"")</f>
        <v>Kranke 2012</v>
      </c>
      <c r="C214" s="112" t="str">
        <f>IF(AND(A214&lt;&gt;"",ISNUMBER(A214)),VLOOKUP(A214,Studies!A:BR,3,FALSE),"")</f>
        <v>https://www.ncbi.nlm.nih.gov/pubmed/22546895</v>
      </c>
      <c r="D214" s="112" t="str">
        <f>IF(AND(A214&lt;&gt;"",ISNUMBER(A214)),VLOOKUP(A214,Studies!A:BR,4,FALSE),"")</f>
        <v>Patients @ 3 mg</v>
      </c>
      <c r="E214" s="112" t="str">
        <f>IF(AND(A214&lt;&gt;"",ISNUMBER(A214)),VLOOKUP(A214,Studies!A:BR,5,FALSE),"")</f>
        <v>Buspirone</v>
      </c>
      <c r="F214" s="114" t="str">
        <f>IF(AND(A214&lt;&gt;"",ISNUMBER(A214)),VLOOKUP(A214,Studies!A:BR,6,FALSE),"")</f>
        <v>Plasma</v>
      </c>
      <c r="G214" s="57">
        <v>8.3333333333333329E-2</v>
      </c>
      <c r="H214" s="57" t="s">
        <v>54</v>
      </c>
      <c r="I214" s="47">
        <v>91.382549999999995</v>
      </c>
      <c r="J214" s="47" t="s">
        <v>321</v>
      </c>
      <c r="K214" s="47" t="s">
        <v>50</v>
      </c>
    </row>
    <row r="215" spans="1:14" x14ac:dyDescent="0.2">
      <c r="A215" s="36">
        <v>325</v>
      </c>
      <c r="B215" s="112" t="str">
        <f>IF(AND(A215&lt;&gt;"",ISNUMBER(A215)),VLOOKUP(A215,Studies!A:BR,2,FALSE),"")</f>
        <v>Kranke 2012</v>
      </c>
      <c r="C215" s="112" t="str">
        <f>IF(AND(A215&lt;&gt;"",ISNUMBER(A215)),VLOOKUP(A215,Studies!A:BR,3,FALSE),"")</f>
        <v>https://www.ncbi.nlm.nih.gov/pubmed/22546895</v>
      </c>
      <c r="D215" s="112" t="str">
        <f>IF(AND(A215&lt;&gt;"",ISNUMBER(A215)),VLOOKUP(A215,Studies!A:BR,4,FALSE),"")</f>
        <v>Patients @ 3 mg</v>
      </c>
      <c r="E215" s="112" t="str">
        <f>IF(AND(A215&lt;&gt;"",ISNUMBER(A215)),VLOOKUP(A215,Studies!A:BR,5,FALSE),"")</f>
        <v>Buspirone</v>
      </c>
      <c r="F215" s="114" t="str">
        <f>IF(AND(A215&lt;&gt;"",ISNUMBER(A215)),VLOOKUP(A215,Studies!A:BR,6,FALSE),"")</f>
        <v>Plasma</v>
      </c>
      <c r="G215" s="57">
        <v>0.5</v>
      </c>
      <c r="H215" s="57" t="s">
        <v>54</v>
      </c>
      <c r="I215" s="47">
        <v>15.85422</v>
      </c>
      <c r="J215" s="47" t="s">
        <v>321</v>
      </c>
      <c r="K215" s="47" t="s">
        <v>50</v>
      </c>
    </row>
    <row r="216" spans="1:14" x14ac:dyDescent="0.2">
      <c r="A216" s="36">
        <v>325</v>
      </c>
      <c r="B216" s="112" t="str">
        <f>IF(AND(A216&lt;&gt;"",ISNUMBER(A216)),VLOOKUP(A216,Studies!A:BR,2,FALSE),"")</f>
        <v>Kranke 2012</v>
      </c>
      <c r="C216" s="112" t="str">
        <f>IF(AND(A216&lt;&gt;"",ISNUMBER(A216)),VLOOKUP(A216,Studies!A:BR,3,FALSE),"")</f>
        <v>https://www.ncbi.nlm.nih.gov/pubmed/22546895</v>
      </c>
      <c r="D216" s="112" t="str">
        <f>IF(AND(A216&lt;&gt;"",ISNUMBER(A216)),VLOOKUP(A216,Studies!A:BR,4,FALSE),"")</f>
        <v>Patients @ 3 mg</v>
      </c>
      <c r="E216" s="112" t="str">
        <f>IF(AND(A216&lt;&gt;"",ISNUMBER(A216)),VLOOKUP(A216,Studies!A:BR,5,FALSE),"")</f>
        <v>Buspirone</v>
      </c>
      <c r="F216" s="114" t="str">
        <f>IF(AND(A216&lt;&gt;"",ISNUMBER(A216)),VLOOKUP(A216,Studies!A:BR,6,FALSE),"")</f>
        <v>Plasma</v>
      </c>
      <c r="G216" s="57">
        <v>1</v>
      </c>
      <c r="H216" s="57" t="s">
        <v>54</v>
      </c>
      <c r="I216" s="47">
        <v>8.5032650000000007</v>
      </c>
      <c r="J216" s="47" t="s">
        <v>321</v>
      </c>
      <c r="K216" s="47" t="s">
        <v>50</v>
      </c>
    </row>
    <row r="217" spans="1:14" x14ac:dyDescent="0.2">
      <c r="A217" s="36">
        <v>325</v>
      </c>
      <c r="B217" s="112" t="str">
        <f>IF(AND(A217&lt;&gt;"",ISNUMBER(A217)),VLOOKUP(A217,Studies!A:BR,2,FALSE),"")</f>
        <v>Kranke 2012</v>
      </c>
      <c r="C217" s="112" t="str">
        <f>IF(AND(A217&lt;&gt;"",ISNUMBER(A217)),VLOOKUP(A217,Studies!A:BR,3,FALSE),"")</f>
        <v>https://www.ncbi.nlm.nih.gov/pubmed/22546895</v>
      </c>
      <c r="D217" s="112" t="str">
        <f>IF(AND(A217&lt;&gt;"",ISNUMBER(A217)),VLOOKUP(A217,Studies!A:BR,4,FALSE),"")</f>
        <v>Patients @ 3 mg</v>
      </c>
      <c r="E217" s="112" t="str">
        <f>IF(AND(A217&lt;&gt;"",ISNUMBER(A217)),VLOOKUP(A217,Studies!A:BR,5,FALSE),"")</f>
        <v>Buspirone</v>
      </c>
      <c r="F217" s="114" t="str">
        <f>IF(AND(A217&lt;&gt;"",ISNUMBER(A217)),VLOOKUP(A217,Studies!A:BR,6,FALSE),"")</f>
        <v>Plasma</v>
      </c>
      <c r="G217" s="57">
        <v>4</v>
      </c>
      <c r="H217" s="57" t="s">
        <v>54</v>
      </c>
      <c r="I217" s="47">
        <v>2.5436740000000002</v>
      </c>
      <c r="J217" s="47" t="s">
        <v>321</v>
      </c>
      <c r="K217" s="47" t="s">
        <v>50</v>
      </c>
    </row>
    <row r="218" spans="1:14" x14ac:dyDescent="0.2">
      <c r="A218" s="36">
        <v>326</v>
      </c>
      <c r="B218" s="112" t="str">
        <f>IF(AND(A218&lt;&gt;"",ISNUMBER(A218)),VLOOKUP(A218,Studies!A:BR,2,FALSE),"")</f>
        <v>Lamberg 1998a</v>
      </c>
      <c r="C218" s="112" t="str">
        <f>IF(AND(A218&lt;&gt;"",ISNUMBER(A218)),VLOOKUP(A218,Studies!A:BR,3,FALSE),"")</f>
        <v>https://www.ncbi.nlm.nih.gov/pubmed/9923581</v>
      </c>
      <c r="D218" s="112" t="str">
        <f>IF(AND(A218&lt;&gt;"",ISNUMBER(A218)),VLOOKUP(A218,Studies!A:BR,4,FALSE),"")</f>
        <v>Control (Perpetrator Placebo)</v>
      </c>
      <c r="E218" s="112" t="str">
        <f>IF(AND(A218&lt;&gt;"",ISNUMBER(A218)),VLOOKUP(A218,Studies!A:BR,5,FALSE),"")</f>
        <v>Buspirone</v>
      </c>
      <c r="F218" s="114" t="str">
        <f>IF(AND(A218&lt;&gt;"",ISNUMBER(A218)),VLOOKUP(A218,Studies!A:BR,6,FALSE),"")</f>
        <v>Plasma</v>
      </c>
      <c r="G218" s="57">
        <v>0.5</v>
      </c>
      <c r="H218" s="57" t="s">
        <v>54</v>
      </c>
      <c r="I218" s="47">
        <v>0.93329150000000005</v>
      </c>
      <c r="J218" s="47" t="s">
        <v>321</v>
      </c>
      <c r="K218" s="47" t="s">
        <v>50</v>
      </c>
      <c r="L218" s="59">
        <v>0.26798169999999999</v>
      </c>
      <c r="M218" s="59" t="s">
        <v>321</v>
      </c>
      <c r="N218" s="59" t="s">
        <v>330</v>
      </c>
    </row>
    <row r="219" spans="1:14" x14ac:dyDescent="0.2">
      <c r="A219" s="36">
        <v>326</v>
      </c>
      <c r="B219" s="112" t="str">
        <f>IF(AND(A219&lt;&gt;"",ISNUMBER(A219)),VLOOKUP(A219,Studies!A:BR,2,FALSE),"")</f>
        <v>Lamberg 1998a</v>
      </c>
      <c r="C219" s="112" t="str">
        <f>IF(AND(A219&lt;&gt;"",ISNUMBER(A219)),VLOOKUP(A219,Studies!A:BR,3,FALSE),"")</f>
        <v>https://www.ncbi.nlm.nih.gov/pubmed/9923581</v>
      </c>
      <c r="D219" s="112" t="str">
        <f>IF(AND(A219&lt;&gt;"",ISNUMBER(A219)),VLOOKUP(A219,Studies!A:BR,4,FALSE),"")</f>
        <v>Control (Perpetrator Placebo)</v>
      </c>
      <c r="E219" s="112" t="str">
        <f>IF(AND(A219&lt;&gt;"",ISNUMBER(A219)),VLOOKUP(A219,Studies!A:BR,5,FALSE),"")</f>
        <v>Buspirone</v>
      </c>
      <c r="F219" s="114" t="str">
        <f>IF(AND(A219&lt;&gt;"",ISNUMBER(A219)),VLOOKUP(A219,Studies!A:BR,6,FALSE),"")</f>
        <v>Plasma</v>
      </c>
      <c r="G219" s="57">
        <v>1</v>
      </c>
      <c r="H219" s="57" t="s">
        <v>54</v>
      </c>
      <c r="I219" s="47">
        <v>1.246804</v>
      </c>
      <c r="J219" s="47" t="s">
        <v>321</v>
      </c>
      <c r="K219" s="47" t="s">
        <v>50</v>
      </c>
      <c r="L219" s="59">
        <v>0.32158120000000001</v>
      </c>
      <c r="M219" s="59" t="s">
        <v>321</v>
      </c>
      <c r="N219" s="59" t="s">
        <v>330</v>
      </c>
    </row>
    <row r="220" spans="1:14" x14ac:dyDescent="0.2">
      <c r="A220" s="36">
        <v>326</v>
      </c>
      <c r="B220" s="112" t="str">
        <f>IF(AND(A220&lt;&gt;"",ISNUMBER(A220)),VLOOKUP(A220,Studies!A:BR,2,FALSE),"")</f>
        <v>Lamberg 1998a</v>
      </c>
      <c r="C220" s="112" t="str">
        <f>IF(AND(A220&lt;&gt;"",ISNUMBER(A220)),VLOOKUP(A220,Studies!A:BR,3,FALSE),"")</f>
        <v>https://www.ncbi.nlm.nih.gov/pubmed/9923581</v>
      </c>
      <c r="D220" s="112" t="str">
        <f>IF(AND(A220&lt;&gt;"",ISNUMBER(A220)),VLOOKUP(A220,Studies!A:BR,4,FALSE),"")</f>
        <v>Control (Perpetrator Placebo)</v>
      </c>
      <c r="E220" s="112" t="str">
        <f>IF(AND(A220&lt;&gt;"",ISNUMBER(A220)),VLOOKUP(A220,Studies!A:BR,5,FALSE),"")</f>
        <v>Buspirone</v>
      </c>
      <c r="F220" s="114" t="str">
        <f>IF(AND(A220&lt;&gt;"",ISNUMBER(A220)),VLOOKUP(A220,Studies!A:BR,6,FALSE),"")</f>
        <v>Plasma</v>
      </c>
      <c r="G220" s="57">
        <v>1.5</v>
      </c>
      <c r="H220" s="57" t="s">
        <v>54</v>
      </c>
      <c r="I220" s="47">
        <v>1.376544</v>
      </c>
      <c r="J220" s="47" t="s">
        <v>321</v>
      </c>
      <c r="K220" s="47" t="s">
        <v>50</v>
      </c>
      <c r="L220" s="59">
        <v>0.41344979999999998</v>
      </c>
      <c r="M220" s="59" t="s">
        <v>321</v>
      </c>
      <c r="N220" s="59" t="s">
        <v>330</v>
      </c>
    </row>
    <row r="221" spans="1:14" x14ac:dyDescent="0.2">
      <c r="A221" s="36">
        <v>326</v>
      </c>
      <c r="B221" s="112" t="str">
        <f>IF(AND(A221&lt;&gt;"",ISNUMBER(A221)),VLOOKUP(A221,Studies!A:BR,2,FALSE),"")</f>
        <v>Lamberg 1998a</v>
      </c>
      <c r="C221" s="112" t="str">
        <f>IF(AND(A221&lt;&gt;"",ISNUMBER(A221)),VLOOKUP(A221,Studies!A:BR,3,FALSE),"")</f>
        <v>https://www.ncbi.nlm.nih.gov/pubmed/9923581</v>
      </c>
      <c r="D221" s="112" t="str">
        <f>IF(AND(A221&lt;&gt;"",ISNUMBER(A221)),VLOOKUP(A221,Studies!A:BR,4,FALSE),"")</f>
        <v>Control (Perpetrator Placebo)</v>
      </c>
      <c r="E221" s="112" t="str">
        <f>IF(AND(A221&lt;&gt;"",ISNUMBER(A221)),VLOOKUP(A221,Studies!A:BR,5,FALSE),"")</f>
        <v>Buspirone</v>
      </c>
      <c r="F221" s="114" t="str">
        <f>IF(AND(A221&lt;&gt;"",ISNUMBER(A221)),VLOOKUP(A221,Studies!A:BR,6,FALSE),"")</f>
        <v>Plasma</v>
      </c>
      <c r="G221" s="57">
        <v>2</v>
      </c>
      <c r="H221" s="57" t="s">
        <v>54</v>
      </c>
      <c r="I221" s="47">
        <v>1.069847</v>
      </c>
      <c r="J221" s="47" t="s">
        <v>321</v>
      </c>
      <c r="K221" s="47" t="s">
        <v>50</v>
      </c>
      <c r="L221" s="59">
        <v>0.26796340000000002</v>
      </c>
      <c r="M221" s="59" t="s">
        <v>321</v>
      </c>
      <c r="N221" s="59" t="s">
        <v>330</v>
      </c>
    </row>
    <row r="222" spans="1:14" x14ac:dyDescent="0.2">
      <c r="A222" s="36">
        <v>326</v>
      </c>
      <c r="B222" s="112" t="str">
        <f>IF(AND(A222&lt;&gt;"",ISNUMBER(A222)),VLOOKUP(A222,Studies!A:BR,2,FALSE),"")</f>
        <v>Lamberg 1998a</v>
      </c>
      <c r="C222" s="112" t="str">
        <f>IF(AND(A222&lt;&gt;"",ISNUMBER(A222)),VLOOKUP(A222,Studies!A:BR,3,FALSE),"")</f>
        <v>https://www.ncbi.nlm.nih.gov/pubmed/9923581</v>
      </c>
      <c r="D222" s="112" t="str">
        <f>IF(AND(A222&lt;&gt;"",ISNUMBER(A222)),VLOOKUP(A222,Studies!A:BR,4,FALSE),"")</f>
        <v>Control (Perpetrator Placebo)</v>
      </c>
      <c r="E222" s="112" t="str">
        <f>IF(AND(A222&lt;&gt;"",ISNUMBER(A222)),VLOOKUP(A222,Studies!A:BR,5,FALSE),"")</f>
        <v>Buspirone</v>
      </c>
      <c r="F222" s="114" t="str">
        <f>IF(AND(A222&lt;&gt;"",ISNUMBER(A222)),VLOOKUP(A222,Studies!A:BR,6,FALSE),"")</f>
        <v>Plasma</v>
      </c>
      <c r="G222" s="57">
        <v>3</v>
      </c>
      <c r="H222" s="57" t="s">
        <v>54</v>
      </c>
      <c r="I222" s="47">
        <v>0.83161479999999999</v>
      </c>
      <c r="J222" s="47" t="s">
        <v>321</v>
      </c>
      <c r="K222" s="47" t="s">
        <v>50</v>
      </c>
      <c r="L222" s="59">
        <v>0.1991213</v>
      </c>
      <c r="M222" s="59" t="s">
        <v>321</v>
      </c>
      <c r="N222" s="59" t="s">
        <v>330</v>
      </c>
    </row>
    <row r="223" spans="1:14" x14ac:dyDescent="0.2">
      <c r="A223" s="36">
        <v>326</v>
      </c>
      <c r="B223" s="112" t="str">
        <f>IF(AND(A223&lt;&gt;"",ISNUMBER(A223)),VLOOKUP(A223,Studies!A:BR,2,FALSE),"")</f>
        <v>Lamberg 1998a</v>
      </c>
      <c r="C223" s="112" t="str">
        <f>IF(AND(A223&lt;&gt;"",ISNUMBER(A223)),VLOOKUP(A223,Studies!A:BR,3,FALSE),"")</f>
        <v>https://www.ncbi.nlm.nih.gov/pubmed/9923581</v>
      </c>
      <c r="D223" s="112" t="str">
        <f>IF(AND(A223&lt;&gt;"",ISNUMBER(A223)),VLOOKUP(A223,Studies!A:BR,4,FALSE),"")</f>
        <v>Control (Perpetrator Placebo)</v>
      </c>
      <c r="E223" s="112" t="str">
        <f>IF(AND(A223&lt;&gt;"",ISNUMBER(A223)),VLOOKUP(A223,Studies!A:BR,5,FALSE),"")</f>
        <v>Buspirone</v>
      </c>
      <c r="F223" s="114" t="str">
        <f>IF(AND(A223&lt;&gt;"",ISNUMBER(A223)),VLOOKUP(A223,Studies!A:BR,6,FALSE),"")</f>
        <v>Plasma</v>
      </c>
      <c r="G223" s="57">
        <v>4</v>
      </c>
      <c r="H223" s="57" t="s">
        <v>54</v>
      </c>
      <c r="I223" s="47">
        <v>0.52448669999999997</v>
      </c>
      <c r="J223" s="47" t="s">
        <v>321</v>
      </c>
      <c r="K223" s="47" t="s">
        <v>50</v>
      </c>
      <c r="L223" s="59">
        <v>0.1071819</v>
      </c>
      <c r="M223" s="59" t="s">
        <v>321</v>
      </c>
      <c r="N223" s="59" t="s">
        <v>330</v>
      </c>
    </row>
    <row r="224" spans="1:14" x14ac:dyDescent="0.2">
      <c r="A224" s="36">
        <v>326</v>
      </c>
      <c r="B224" s="112" t="str">
        <f>IF(AND(A224&lt;&gt;"",ISNUMBER(A224)),VLOOKUP(A224,Studies!A:BR,2,FALSE),"")</f>
        <v>Lamberg 1998a</v>
      </c>
      <c r="C224" s="112" t="str">
        <f>IF(AND(A224&lt;&gt;"",ISNUMBER(A224)),VLOOKUP(A224,Studies!A:BR,3,FALSE),"")</f>
        <v>https://www.ncbi.nlm.nih.gov/pubmed/9923581</v>
      </c>
      <c r="D224" s="112" t="str">
        <f>IF(AND(A224&lt;&gt;"",ISNUMBER(A224)),VLOOKUP(A224,Studies!A:BR,4,FALSE),"")</f>
        <v>Control (Perpetrator Placebo)</v>
      </c>
      <c r="E224" s="112" t="str">
        <f>IF(AND(A224&lt;&gt;"",ISNUMBER(A224)),VLOOKUP(A224,Studies!A:BR,5,FALSE),"")</f>
        <v>Buspirone</v>
      </c>
      <c r="F224" s="114" t="str">
        <f>IF(AND(A224&lt;&gt;"",ISNUMBER(A224)),VLOOKUP(A224,Studies!A:BR,6,FALSE),"")</f>
        <v>Plasma</v>
      </c>
      <c r="G224" s="57">
        <v>5</v>
      </c>
      <c r="H224" s="57" t="s">
        <v>54</v>
      </c>
      <c r="I224" s="47">
        <v>0.32455840000000002</v>
      </c>
      <c r="J224" s="47" t="s">
        <v>321</v>
      </c>
      <c r="K224" s="47" t="s">
        <v>50</v>
      </c>
      <c r="L224" s="59">
        <v>6.8950059999999994E-2</v>
      </c>
      <c r="M224" s="59" t="s">
        <v>321</v>
      </c>
      <c r="N224" s="59" t="s">
        <v>330</v>
      </c>
    </row>
    <row r="225" spans="1:14" x14ac:dyDescent="0.2">
      <c r="A225" s="36">
        <v>326</v>
      </c>
      <c r="B225" s="112" t="str">
        <f>IF(AND(A225&lt;&gt;"",ISNUMBER(A225)),VLOOKUP(A225,Studies!A:BR,2,FALSE),"")</f>
        <v>Lamberg 1998a</v>
      </c>
      <c r="C225" s="112" t="str">
        <f>IF(AND(A225&lt;&gt;"",ISNUMBER(A225)),VLOOKUP(A225,Studies!A:BR,3,FALSE),"")</f>
        <v>https://www.ncbi.nlm.nih.gov/pubmed/9923581</v>
      </c>
      <c r="D225" s="112" t="str">
        <f>IF(AND(A225&lt;&gt;"",ISNUMBER(A225)),VLOOKUP(A225,Studies!A:BR,4,FALSE),"")</f>
        <v>Control (Perpetrator Placebo)</v>
      </c>
      <c r="E225" s="112" t="str">
        <f>IF(AND(A225&lt;&gt;"",ISNUMBER(A225)),VLOOKUP(A225,Studies!A:BR,5,FALSE),"")</f>
        <v>Buspirone</v>
      </c>
      <c r="F225" s="114" t="str">
        <f>IF(AND(A225&lt;&gt;"",ISNUMBER(A225)),VLOOKUP(A225,Studies!A:BR,6,FALSE),"")</f>
        <v>Plasma</v>
      </c>
      <c r="G225" s="57">
        <v>6</v>
      </c>
      <c r="H225" s="57" t="s">
        <v>54</v>
      </c>
      <c r="I225" s="47">
        <v>0.24714430000000001</v>
      </c>
      <c r="J225" s="47" t="s">
        <v>321</v>
      </c>
      <c r="K225" s="47" t="s">
        <v>50</v>
      </c>
      <c r="L225" s="59">
        <v>3.0610579999999998E-2</v>
      </c>
      <c r="M225" s="59" t="s">
        <v>321</v>
      </c>
      <c r="N225" s="59" t="s">
        <v>330</v>
      </c>
    </row>
    <row r="226" spans="1:14" x14ac:dyDescent="0.2">
      <c r="A226" s="36">
        <v>326</v>
      </c>
      <c r="B226" s="112" t="str">
        <f>IF(AND(A226&lt;&gt;"",ISNUMBER(A226)),VLOOKUP(A226,Studies!A:BR,2,FALSE),"")</f>
        <v>Lamberg 1998a</v>
      </c>
      <c r="C226" s="112" t="str">
        <f>IF(AND(A226&lt;&gt;"",ISNUMBER(A226)),VLOOKUP(A226,Studies!A:BR,3,FALSE),"")</f>
        <v>https://www.ncbi.nlm.nih.gov/pubmed/9923581</v>
      </c>
      <c r="D226" s="112" t="str">
        <f>IF(AND(A226&lt;&gt;"",ISNUMBER(A226)),VLOOKUP(A226,Studies!A:BR,4,FALSE),"")</f>
        <v>Control (Perpetrator Placebo)</v>
      </c>
      <c r="E226" s="112" t="str">
        <f>IF(AND(A226&lt;&gt;"",ISNUMBER(A226)),VLOOKUP(A226,Studies!A:BR,5,FALSE),"")</f>
        <v>Buspirone</v>
      </c>
      <c r="F226" s="114" t="str">
        <f>IF(AND(A226&lt;&gt;"",ISNUMBER(A226)),VLOOKUP(A226,Studies!A:BR,6,FALSE),"")</f>
        <v>Plasma</v>
      </c>
      <c r="G226" s="57">
        <v>8</v>
      </c>
      <c r="H226" s="57" t="s">
        <v>54</v>
      </c>
      <c r="I226" s="47">
        <v>0.1535551</v>
      </c>
      <c r="J226" s="47" t="s">
        <v>321</v>
      </c>
      <c r="K226" s="47" t="s">
        <v>50</v>
      </c>
      <c r="L226" s="59">
        <v>4.592487E-2</v>
      </c>
      <c r="M226" s="59" t="s">
        <v>321</v>
      </c>
      <c r="N226" s="59" t="s">
        <v>330</v>
      </c>
    </row>
    <row r="227" spans="1:14" x14ac:dyDescent="0.2">
      <c r="A227" s="36">
        <v>326</v>
      </c>
      <c r="B227" s="112" t="str">
        <f>IF(AND(A227&lt;&gt;"",ISNUMBER(A227)),VLOOKUP(A227,Studies!A:BR,2,FALSE),"")</f>
        <v>Lamberg 1998a</v>
      </c>
      <c r="C227" s="112" t="str">
        <f>IF(AND(A227&lt;&gt;"",ISNUMBER(A227)),VLOOKUP(A227,Studies!A:BR,3,FALSE),"")</f>
        <v>https://www.ncbi.nlm.nih.gov/pubmed/9923581</v>
      </c>
      <c r="D227" s="112" t="str">
        <f>IF(AND(A227&lt;&gt;"",ISNUMBER(A227)),VLOOKUP(A227,Studies!A:BR,4,FALSE),"")</f>
        <v>Control (Perpetrator Placebo)</v>
      </c>
      <c r="E227" s="112" t="str">
        <f>IF(AND(A227&lt;&gt;"",ISNUMBER(A227)),VLOOKUP(A227,Studies!A:BR,5,FALSE),"")</f>
        <v>Buspirone</v>
      </c>
      <c r="F227" s="114" t="str">
        <f>IF(AND(A227&lt;&gt;"",ISNUMBER(A227)),VLOOKUP(A227,Studies!A:BR,6,FALSE),"")</f>
        <v>Plasma</v>
      </c>
      <c r="G227" s="57">
        <v>18</v>
      </c>
      <c r="H227" s="57" t="s">
        <v>54</v>
      </c>
    </row>
    <row r="228" spans="1:14" x14ac:dyDescent="0.2">
      <c r="A228" s="36">
        <v>327</v>
      </c>
      <c r="B228" s="112" t="str">
        <f>IF(AND(A228&lt;&gt;"",ISNUMBER(A228)),VLOOKUP(A228,Studies!A:BR,2,FALSE),"")</f>
        <v>Lamberg 1998a</v>
      </c>
      <c r="C228" s="112" t="str">
        <f>IF(AND(A228&lt;&gt;"",ISNUMBER(A228)),VLOOKUP(A228,Studies!A:BR,3,FALSE),"")</f>
        <v>https://www.ncbi.nlm.nih.gov/pubmed/9923581</v>
      </c>
      <c r="D228" s="112" t="str">
        <f>IF(AND(A228&lt;&gt;"",ISNUMBER(A228)),VLOOKUP(A228,Studies!A:BR,4,FALSE),"")</f>
        <v>with Perpetrator (Fluvoxamine)</v>
      </c>
      <c r="E228" s="112" t="str">
        <f>IF(AND(A228&lt;&gt;"",ISNUMBER(A228)),VLOOKUP(A228,Studies!A:BR,5,FALSE),"")</f>
        <v>Buspirone</v>
      </c>
      <c r="F228" s="114" t="str">
        <f>IF(AND(A228&lt;&gt;"",ISNUMBER(A228)),VLOOKUP(A228,Studies!A:BR,6,FALSE),"")</f>
        <v>Plasma</v>
      </c>
      <c r="G228" s="57">
        <v>114.5</v>
      </c>
      <c r="H228" s="57" t="s">
        <v>54</v>
      </c>
      <c r="I228" s="47">
        <v>2.4340540000000002</v>
      </c>
      <c r="J228" s="47" t="s">
        <v>321</v>
      </c>
      <c r="K228" s="47" t="s">
        <v>50</v>
      </c>
      <c r="L228" s="59">
        <v>0.81933089999999997</v>
      </c>
      <c r="M228" s="59" t="s">
        <v>321</v>
      </c>
      <c r="N228" s="59" t="s">
        <v>330</v>
      </c>
    </row>
    <row r="229" spans="1:14" x14ac:dyDescent="0.2">
      <c r="A229" s="36">
        <v>327</v>
      </c>
      <c r="B229" s="112" t="str">
        <f>IF(AND(A229&lt;&gt;"",ISNUMBER(A229)),VLOOKUP(A229,Studies!A:BR,2,FALSE),"")</f>
        <v>Lamberg 1998a</v>
      </c>
      <c r="C229" s="112" t="str">
        <f>IF(AND(A229&lt;&gt;"",ISNUMBER(A229)),VLOOKUP(A229,Studies!A:BR,3,FALSE),"")</f>
        <v>https://www.ncbi.nlm.nih.gov/pubmed/9923581</v>
      </c>
      <c r="D229" s="112" t="str">
        <f>IF(AND(A229&lt;&gt;"",ISNUMBER(A229)),VLOOKUP(A229,Studies!A:BR,4,FALSE),"")</f>
        <v>with Perpetrator (Fluvoxamine)</v>
      </c>
      <c r="E229" s="112" t="str">
        <f>IF(AND(A229&lt;&gt;"",ISNUMBER(A229)),VLOOKUP(A229,Studies!A:BR,5,FALSE),"")</f>
        <v>Buspirone</v>
      </c>
      <c r="F229" s="114" t="str">
        <f>IF(AND(A229&lt;&gt;"",ISNUMBER(A229)),VLOOKUP(A229,Studies!A:BR,6,FALSE),"")</f>
        <v>Plasma</v>
      </c>
      <c r="G229" s="57">
        <v>115</v>
      </c>
      <c r="H229" s="57" t="s">
        <v>54</v>
      </c>
      <c r="I229" s="47">
        <v>3.375451</v>
      </c>
      <c r="J229" s="47" t="s">
        <v>321</v>
      </c>
      <c r="K229" s="47" t="s">
        <v>50</v>
      </c>
      <c r="L229" s="59">
        <v>0.84992310000000004</v>
      </c>
      <c r="M229" s="59" t="s">
        <v>321</v>
      </c>
      <c r="N229" s="59" t="s">
        <v>330</v>
      </c>
    </row>
    <row r="230" spans="1:14" x14ac:dyDescent="0.2">
      <c r="A230" s="36">
        <v>327</v>
      </c>
      <c r="B230" s="112" t="str">
        <f>IF(AND(A230&lt;&gt;"",ISNUMBER(A230)),VLOOKUP(A230,Studies!A:BR,2,FALSE),"")</f>
        <v>Lamberg 1998a</v>
      </c>
      <c r="C230" s="112" t="str">
        <f>IF(AND(A230&lt;&gt;"",ISNUMBER(A230)),VLOOKUP(A230,Studies!A:BR,3,FALSE),"")</f>
        <v>https://www.ncbi.nlm.nih.gov/pubmed/9923581</v>
      </c>
      <c r="D230" s="112" t="str">
        <f>IF(AND(A230&lt;&gt;"",ISNUMBER(A230)),VLOOKUP(A230,Studies!A:BR,4,FALSE),"")</f>
        <v>with Perpetrator (Fluvoxamine)</v>
      </c>
      <c r="E230" s="112" t="str">
        <f>IF(AND(A230&lt;&gt;"",ISNUMBER(A230)),VLOOKUP(A230,Studies!A:BR,5,FALSE),"")</f>
        <v>Buspirone</v>
      </c>
      <c r="F230" s="114" t="str">
        <f>IF(AND(A230&lt;&gt;"",ISNUMBER(A230)),VLOOKUP(A230,Studies!A:BR,6,FALSE),"")</f>
        <v>Plasma</v>
      </c>
      <c r="G230" s="57">
        <v>115.5</v>
      </c>
      <c r="H230" s="57" t="s">
        <v>54</v>
      </c>
      <c r="I230" s="47">
        <v>3.0074779999999999</v>
      </c>
      <c r="J230" s="47" t="s">
        <v>321</v>
      </c>
      <c r="K230" s="47" t="s">
        <v>50</v>
      </c>
      <c r="L230" s="59">
        <v>0.68912390000000001</v>
      </c>
      <c r="M230" s="59" t="s">
        <v>321</v>
      </c>
      <c r="N230" s="59" t="s">
        <v>330</v>
      </c>
    </row>
    <row r="231" spans="1:14" x14ac:dyDescent="0.2">
      <c r="A231" s="36">
        <v>327</v>
      </c>
      <c r="B231" s="112" t="str">
        <f>IF(AND(A231&lt;&gt;"",ISNUMBER(A231)),VLOOKUP(A231,Studies!A:BR,2,FALSE),"")</f>
        <v>Lamberg 1998a</v>
      </c>
      <c r="C231" s="112" t="str">
        <f>IF(AND(A231&lt;&gt;"",ISNUMBER(A231)),VLOOKUP(A231,Studies!A:BR,3,FALSE),"")</f>
        <v>https://www.ncbi.nlm.nih.gov/pubmed/9923581</v>
      </c>
      <c r="D231" s="112" t="str">
        <f>IF(AND(A231&lt;&gt;"",ISNUMBER(A231)),VLOOKUP(A231,Studies!A:BR,4,FALSE),"")</f>
        <v>with Perpetrator (Fluvoxamine)</v>
      </c>
      <c r="E231" s="112" t="str">
        <f>IF(AND(A231&lt;&gt;"",ISNUMBER(A231)),VLOOKUP(A231,Studies!A:BR,5,FALSE),"")</f>
        <v>Buspirone</v>
      </c>
      <c r="F231" s="114" t="str">
        <f>IF(AND(A231&lt;&gt;"",ISNUMBER(A231)),VLOOKUP(A231,Studies!A:BR,6,FALSE),"")</f>
        <v>Plasma</v>
      </c>
      <c r="G231" s="57">
        <v>116</v>
      </c>
      <c r="H231" s="57" t="s">
        <v>54</v>
      </c>
      <c r="I231" s="47">
        <v>2.4098090000000001</v>
      </c>
      <c r="J231" s="47" t="s">
        <v>321</v>
      </c>
      <c r="K231" s="47" t="s">
        <v>50</v>
      </c>
      <c r="L231" s="59">
        <v>0.55895260000000002</v>
      </c>
      <c r="M231" s="59" t="s">
        <v>321</v>
      </c>
      <c r="N231" s="59" t="s">
        <v>330</v>
      </c>
    </row>
    <row r="232" spans="1:14" x14ac:dyDescent="0.2">
      <c r="A232" s="36">
        <v>327</v>
      </c>
      <c r="B232" s="112" t="str">
        <f>IF(AND(A232&lt;&gt;"",ISNUMBER(A232)),VLOOKUP(A232,Studies!A:BR,2,FALSE),"")</f>
        <v>Lamberg 1998a</v>
      </c>
      <c r="C232" s="112" t="str">
        <f>IF(AND(A232&lt;&gt;"",ISNUMBER(A232)),VLOOKUP(A232,Studies!A:BR,3,FALSE),"")</f>
        <v>https://www.ncbi.nlm.nih.gov/pubmed/9923581</v>
      </c>
      <c r="D232" s="112" t="str">
        <f>IF(AND(A232&lt;&gt;"",ISNUMBER(A232)),VLOOKUP(A232,Studies!A:BR,4,FALSE),"")</f>
        <v>with Perpetrator (Fluvoxamine)</v>
      </c>
      <c r="E232" s="112" t="str">
        <f>IF(AND(A232&lt;&gt;"",ISNUMBER(A232)),VLOOKUP(A232,Studies!A:BR,5,FALSE),"")</f>
        <v>Buspirone</v>
      </c>
      <c r="F232" s="114" t="str">
        <f>IF(AND(A232&lt;&gt;"",ISNUMBER(A232)),VLOOKUP(A232,Studies!A:BR,6,FALSE),"")</f>
        <v>Plasma</v>
      </c>
      <c r="G232" s="57">
        <v>117</v>
      </c>
      <c r="H232" s="57" t="s">
        <v>54</v>
      </c>
      <c r="I232" s="47">
        <v>1.467157</v>
      </c>
      <c r="J232" s="47" t="s">
        <v>321</v>
      </c>
      <c r="K232" s="47" t="s">
        <v>50</v>
      </c>
      <c r="L232" s="59">
        <v>0.3598671</v>
      </c>
      <c r="M232" s="59" t="s">
        <v>321</v>
      </c>
      <c r="N232" s="59" t="s">
        <v>330</v>
      </c>
    </row>
    <row r="233" spans="1:14" x14ac:dyDescent="0.2">
      <c r="A233" s="36">
        <v>327</v>
      </c>
      <c r="B233" s="112" t="str">
        <f>IF(AND(A233&lt;&gt;"",ISNUMBER(A233)),VLOOKUP(A233,Studies!A:BR,2,FALSE),"")</f>
        <v>Lamberg 1998a</v>
      </c>
      <c r="C233" s="112" t="str">
        <f>IF(AND(A233&lt;&gt;"",ISNUMBER(A233)),VLOOKUP(A233,Studies!A:BR,3,FALSE),"")</f>
        <v>https://www.ncbi.nlm.nih.gov/pubmed/9923581</v>
      </c>
      <c r="D233" s="112" t="str">
        <f>IF(AND(A233&lt;&gt;"",ISNUMBER(A233)),VLOOKUP(A233,Studies!A:BR,4,FALSE),"")</f>
        <v>with Perpetrator (Fluvoxamine)</v>
      </c>
      <c r="E233" s="112" t="str">
        <f>IF(AND(A233&lt;&gt;"",ISNUMBER(A233)),VLOOKUP(A233,Studies!A:BR,5,FALSE),"")</f>
        <v>Buspirone</v>
      </c>
      <c r="F233" s="114" t="str">
        <f>IF(AND(A233&lt;&gt;"",ISNUMBER(A233)),VLOOKUP(A233,Studies!A:BR,6,FALSE),"")</f>
        <v>Plasma</v>
      </c>
      <c r="G233" s="57">
        <v>118</v>
      </c>
      <c r="H233" s="57" t="s">
        <v>54</v>
      </c>
      <c r="I233" s="47">
        <v>0.88438989999999995</v>
      </c>
      <c r="J233" s="47" t="s">
        <v>321</v>
      </c>
      <c r="K233" s="47" t="s">
        <v>50</v>
      </c>
      <c r="L233" s="59">
        <v>0.18377109999999999</v>
      </c>
      <c r="M233" s="59" t="s">
        <v>321</v>
      </c>
      <c r="N233" s="59" t="s">
        <v>330</v>
      </c>
    </row>
    <row r="234" spans="1:14" x14ac:dyDescent="0.2">
      <c r="A234" s="36">
        <v>327</v>
      </c>
      <c r="B234" s="112" t="str">
        <f>IF(AND(A234&lt;&gt;"",ISNUMBER(A234)),VLOOKUP(A234,Studies!A:BR,2,FALSE),"")</f>
        <v>Lamberg 1998a</v>
      </c>
      <c r="C234" s="112" t="str">
        <f>IF(AND(A234&lt;&gt;"",ISNUMBER(A234)),VLOOKUP(A234,Studies!A:BR,3,FALSE),"")</f>
        <v>https://www.ncbi.nlm.nih.gov/pubmed/9923581</v>
      </c>
      <c r="D234" s="112" t="str">
        <f>IF(AND(A234&lt;&gt;"",ISNUMBER(A234)),VLOOKUP(A234,Studies!A:BR,4,FALSE),"")</f>
        <v>with Perpetrator (Fluvoxamine)</v>
      </c>
      <c r="E234" s="112" t="str">
        <f>IF(AND(A234&lt;&gt;"",ISNUMBER(A234)),VLOOKUP(A234,Studies!A:BR,5,FALSE),"")</f>
        <v>Buspirone</v>
      </c>
      <c r="F234" s="114" t="str">
        <f>IF(AND(A234&lt;&gt;"",ISNUMBER(A234)),VLOOKUP(A234,Studies!A:BR,6,FALSE),"")</f>
        <v>Plasma</v>
      </c>
      <c r="G234" s="57">
        <v>119</v>
      </c>
      <c r="H234" s="57" t="s">
        <v>54</v>
      </c>
      <c r="I234" s="47">
        <v>0.63084370000000001</v>
      </c>
      <c r="J234" s="47" t="s">
        <v>321</v>
      </c>
      <c r="K234" s="47" t="s">
        <v>50</v>
      </c>
      <c r="L234" s="59">
        <v>9.9506860000000003E-2</v>
      </c>
      <c r="M234" s="59" t="s">
        <v>321</v>
      </c>
      <c r="N234" s="59" t="s">
        <v>330</v>
      </c>
    </row>
    <row r="235" spans="1:14" x14ac:dyDescent="0.2">
      <c r="A235" s="36">
        <v>327</v>
      </c>
      <c r="B235" s="112" t="str">
        <f>IF(AND(A235&lt;&gt;"",ISNUMBER(A235)),VLOOKUP(A235,Studies!A:BR,2,FALSE),"")</f>
        <v>Lamberg 1998a</v>
      </c>
      <c r="C235" s="112" t="str">
        <f>IF(AND(A235&lt;&gt;"",ISNUMBER(A235)),VLOOKUP(A235,Studies!A:BR,3,FALSE),"")</f>
        <v>https://www.ncbi.nlm.nih.gov/pubmed/9923581</v>
      </c>
      <c r="D235" s="112" t="str">
        <f>IF(AND(A235&lt;&gt;"",ISNUMBER(A235)),VLOOKUP(A235,Studies!A:BR,4,FALSE),"")</f>
        <v>with Perpetrator (Fluvoxamine)</v>
      </c>
      <c r="E235" s="112" t="str">
        <f>IF(AND(A235&lt;&gt;"",ISNUMBER(A235)),VLOOKUP(A235,Studies!A:BR,5,FALSE),"")</f>
        <v>Buspirone</v>
      </c>
      <c r="F235" s="114" t="str">
        <f>IF(AND(A235&lt;&gt;"",ISNUMBER(A235)),VLOOKUP(A235,Studies!A:BR,6,FALSE),"")</f>
        <v>Plasma</v>
      </c>
      <c r="G235" s="57">
        <v>120</v>
      </c>
      <c r="H235" s="57" t="s">
        <v>54</v>
      </c>
      <c r="I235" s="47">
        <v>0.49217250000000001</v>
      </c>
      <c r="J235" s="47" t="s">
        <v>321</v>
      </c>
      <c r="K235" s="47" t="s">
        <v>50</v>
      </c>
      <c r="L235" s="59">
        <v>0.114857</v>
      </c>
      <c r="M235" s="59" t="s">
        <v>321</v>
      </c>
      <c r="N235" s="59" t="s">
        <v>330</v>
      </c>
    </row>
    <row r="236" spans="1:14" x14ac:dyDescent="0.2">
      <c r="A236" s="36">
        <v>327</v>
      </c>
      <c r="B236" s="112" t="str">
        <f>IF(AND(A236&lt;&gt;"",ISNUMBER(A236)),VLOOKUP(A236,Studies!A:BR,2,FALSE),"")</f>
        <v>Lamberg 1998a</v>
      </c>
      <c r="C236" s="112" t="str">
        <f>IF(AND(A236&lt;&gt;"",ISNUMBER(A236)),VLOOKUP(A236,Studies!A:BR,3,FALSE),"")</f>
        <v>https://www.ncbi.nlm.nih.gov/pubmed/9923581</v>
      </c>
      <c r="D236" s="112" t="str">
        <f>IF(AND(A236&lt;&gt;"",ISNUMBER(A236)),VLOOKUP(A236,Studies!A:BR,4,FALSE),"")</f>
        <v>with Perpetrator (Fluvoxamine)</v>
      </c>
      <c r="E236" s="112" t="str">
        <f>IF(AND(A236&lt;&gt;"",ISNUMBER(A236)),VLOOKUP(A236,Studies!A:BR,5,FALSE),"")</f>
        <v>Buspirone</v>
      </c>
      <c r="F236" s="114" t="str">
        <f>IF(AND(A236&lt;&gt;"",ISNUMBER(A236)),VLOOKUP(A236,Studies!A:BR,6,FALSE),"")</f>
        <v>Plasma</v>
      </c>
      <c r="G236" s="57">
        <v>122</v>
      </c>
      <c r="H236" s="57" t="s">
        <v>54</v>
      </c>
      <c r="I236" s="47">
        <v>0.36033349999999997</v>
      </c>
      <c r="J236" s="47" t="s">
        <v>321</v>
      </c>
      <c r="K236" s="47" t="s">
        <v>50</v>
      </c>
      <c r="L236" s="59">
        <v>3.8231910000000001E-2</v>
      </c>
      <c r="M236" s="59" t="s">
        <v>321</v>
      </c>
      <c r="N236" s="59" t="s">
        <v>330</v>
      </c>
    </row>
    <row r="237" spans="1:14" x14ac:dyDescent="0.2">
      <c r="A237" s="36">
        <v>327</v>
      </c>
      <c r="B237" s="112" t="str">
        <f>IF(AND(A237&lt;&gt;"",ISNUMBER(A237)),VLOOKUP(A237,Studies!A:BR,2,FALSE),"")</f>
        <v>Lamberg 1998a</v>
      </c>
      <c r="C237" s="112" t="str">
        <f>IF(AND(A237&lt;&gt;"",ISNUMBER(A237)),VLOOKUP(A237,Studies!A:BR,3,FALSE),"")</f>
        <v>https://www.ncbi.nlm.nih.gov/pubmed/9923581</v>
      </c>
      <c r="D237" s="112" t="str">
        <f>IF(AND(A237&lt;&gt;"",ISNUMBER(A237)),VLOOKUP(A237,Studies!A:BR,4,FALSE),"")</f>
        <v>with Perpetrator (Fluvoxamine)</v>
      </c>
      <c r="E237" s="112" t="str">
        <f>IF(AND(A237&lt;&gt;"",ISNUMBER(A237)),VLOOKUP(A237,Studies!A:BR,5,FALSE),"")</f>
        <v>Buspirone</v>
      </c>
      <c r="F237" s="114" t="str">
        <f>IF(AND(A237&lt;&gt;"",ISNUMBER(A237)),VLOOKUP(A237,Studies!A:BR,6,FALSE),"")</f>
        <v>Plasma</v>
      </c>
      <c r="G237" s="57">
        <v>132</v>
      </c>
      <c r="H237" s="57" t="s">
        <v>54</v>
      </c>
      <c r="I237" s="47">
        <v>4.5530349999999997E-2</v>
      </c>
      <c r="J237" s="47" t="s">
        <v>321</v>
      </c>
      <c r="K237" s="47" t="s">
        <v>50</v>
      </c>
    </row>
    <row r="238" spans="1:14" x14ac:dyDescent="0.2">
      <c r="A238" s="36">
        <v>328</v>
      </c>
      <c r="B238" s="112" t="str">
        <f>IF(AND(A238&lt;&gt;"",ISNUMBER(A238)),VLOOKUP(A238,Studies!A:BR,2,FALSE),"")</f>
        <v>Lamberg 1998b</v>
      </c>
      <c r="C238" s="112" t="str">
        <f>IF(AND(A238&lt;&gt;"",ISNUMBER(A238)),VLOOKUP(A238,Studies!A:BR,3,FALSE),"")</f>
        <v>https://www.ncbi.nlm.nih.gov/pubmed/9578186</v>
      </c>
      <c r="D238" s="112" t="str">
        <f>IF(AND(A238&lt;&gt;"",ISNUMBER(A238)),VLOOKUP(A238,Studies!A:BR,4,FALSE),"")</f>
        <v>Control (Perpetrator Placebo)</v>
      </c>
      <c r="E238" s="112" t="str">
        <f>IF(AND(A238&lt;&gt;"",ISNUMBER(A238)),VLOOKUP(A238,Studies!A:BR,5,FALSE),"")</f>
        <v>Buspirone</v>
      </c>
      <c r="F238" s="114" t="str">
        <f>IF(AND(A238&lt;&gt;"",ISNUMBER(A238)),VLOOKUP(A238,Studies!A:BR,6,FALSE),"")</f>
        <v>Plasma</v>
      </c>
      <c r="G238" s="57">
        <v>0.5</v>
      </c>
      <c r="H238" s="57" t="s">
        <v>54</v>
      </c>
      <c r="I238" s="47">
        <v>1.547669</v>
      </c>
      <c r="J238" s="47" t="s">
        <v>321</v>
      </c>
      <c r="K238" s="47" t="s">
        <v>50</v>
      </c>
      <c r="L238" s="59">
        <v>0.85392369999999995</v>
      </c>
      <c r="M238" s="59" t="s">
        <v>321</v>
      </c>
      <c r="N238" s="59" t="s">
        <v>330</v>
      </c>
    </row>
    <row r="239" spans="1:14" x14ac:dyDescent="0.2">
      <c r="A239" s="36">
        <v>328</v>
      </c>
      <c r="B239" s="112" t="str">
        <f>IF(AND(A239&lt;&gt;"",ISNUMBER(A239)),VLOOKUP(A239,Studies!A:BR,2,FALSE),"")</f>
        <v>Lamberg 1998b</v>
      </c>
      <c r="C239" s="112" t="str">
        <f>IF(AND(A239&lt;&gt;"",ISNUMBER(A239)),VLOOKUP(A239,Studies!A:BR,3,FALSE),"")</f>
        <v>https://www.ncbi.nlm.nih.gov/pubmed/9578186</v>
      </c>
      <c r="D239" s="112" t="str">
        <f>IF(AND(A239&lt;&gt;"",ISNUMBER(A239)),VLOOKUP(A239,Studies!A:BR,4,FALSE),"")</f>
        <v>Control (Perpetrator Placebo)</v>
      </c>
      <c r="E239" s="112" t="str">
        <f>IF(AND(A239&lt;&gt;"",ISNUMBER(A239)),VLOOKUP(A239,Studies!A:BR,5,FALSE),"")</f>
        <v>Buspirone</v>
      </c>
      <c r="F239" s="114" t="str">
        <f>IF(AND(A239&lt;&gt;"",ISNUMBER(A239)),VLOOKUP(A239,Studies!A:BR,6,FALSE),"")</f>
        <v>Plasma</v>
      </c>
      <c r="G239" s="57">
        <v>1</v>
      </c>
      <c r="H239" s="57" t="s">
        <v>54</v>
      </c>
      <c r="I239" s="47">
        <v>5.2010810000000003</v>
      </c>
      <c r="J239" s="47" t="s">
        <v>321</v>
      </c>
      <c r="K239" s="47" t="s">
        <v>50</v>
      </c>
      <c r="L239" s="59">
        <v>1.022661</v>
      </c>
      <c r="M239" s="59" t="s">
        <v>321</v>
      </c>
      <c r="N239" s="59" t="s">
        <v>330</v>
      </c>
    </row>
    <row r="240" spans="1:14" x14ac:dyDescent="0.2">
      <c r="A240" s="36">
        <v>328</v>
      </c>
      <c r="B240" s="112" t="str">
        <f>IF(AND(A240&lt;&gt;"",ISNUMBER(A240)),VLOOKUP(A240,Studies!A:BR,2,FALSE),"")</f>
        <v>Lamberg 1998b</v>
      </c>
      <c r="C240" s="112" t="str">
        <f>IF(AND(A240&lt;&gt;"",ISNUMBER(A240)),VLOOKUP(A240,Studies!A:BR,3,FALSE),"")</f>
        <v>https://www.ncbi.nlm.nih.gov/pubmed/9578186</v>
      </c>
      <c r="D240" s="112" t="str">
        <f>IF(AND(A240&lt;&gt;"",ISNUMBER(A240)),VLOOKUP(A240,Studies!A:BR,4,FALSE),"")</f>
        <v>Control (Perpetrator Placebo)</v>
      </c>
      <c r="E240" s="112" t="str">
        <f>IF(AND(A240&lt;&gt;"",ISNUMBER(A240)),VLOOKUP(A240,Studies!A:BR,5,FALSE),"")</f>
        <v>Buspirone</v>
      </c>
      <c r="F240" s="114" t="str">
        <f>IF(AND(A240&lt;&gt;"",ISNUMBER(A240)),VLOOKUP(A240,Studies!A:BR,6,FALSE),"")</f>
        <v>Plasma</v>
      </c>
      <c r="G240" s="57">
        <v>1.5</v>
      </c>
      <c r="H240" s="57" t="s">
        <v>54</v>
      </c>
      <c r="I240" s="47">
        <v>5.1012789999999999</v>
      </c>
      <c r="J240" s="47" t="s">
        <v>321</v>
      </c>
      <c r="K240" s="47" t="s">
        <v>50</v>
      </c>
      <c r="L240" s="59">
        <v>1.1815260000000001</v>
      </c>
      <c r="M240" s="59" t="s">
        <v>321</v>
      </c>
      <c r="N240" s="59" t="s">
        <v>330</v>
      </c>
    </row>
    <row r="241" spans="1:14" x14ac:dyDescent="0.2">
      <c r="A241" s="36">
        <v>328</v>
      </c>
      <c r="B241" s="112" t="str">
        <f>IF(AND(A241&lt;&gt;"",ISNUMBER(A241)),VLOOKUP(A241,Studies!A:BR,2,FALSE),"")</f>
        <v>Lamberg 1998b</v>
      </c>
      <c r="C241" s="112" t="str">
        <f>IF(AND(A241&lt;&gt;"",ISNUMBER(A241)),VLOOKUP(A241,Studies!A:BR,3,FALSE),"")</f>
        <v>https://www.ncbi.nlm.nih.gov/pubmed/9578186</v>
      </c>
      <c r="D241" s="112" t="str">
        <f>IF(AND(A241&lt;&gt;"",ISNUMBER(A241)),VLOOKUP(A241,Studies!A:BR,4,FALSE),"")</f>
        <v>Control (Perpetrator Placebo)</v>
      </c>
      <c r="E241" s="112" t="str">
        <f>IF(AND(A241&lt;&gt;"",ISNUMBER(A241)),VLOOKUP(A241,Studies!A:BR,5,FALSE),"")</f>
        <v>Buspirone</v>
      </c>
      <c r="F241" s="114" t="str">
        <f>IF(AND(A241&lt;&gt;"",ISNUMBER(A241)),VLOOKUP(A241,Studies!A:BR,6,FALSE),"")</f>
        <v>Plasma</v>
      </c>
      <c r="G241" s="57">
        <v>2</v>
      </c>
      <c r="H241" s="57" t="s">
        <v>54</v>
      </c>
      <c r="I241" s="47">
        <v>4.8724220000000003</v>
      </c>
      <c r="J241" s="47" t="s">
        <v>321</v>
      </c>
      <c r="K241" s="47" t="s">
        <v>50</v>
      </c>
      <c r="L241" s="59">
        <v>1.131926</v>
      </c>
      <c r="M241" s="59" t="s">
        <v>321</v>
      </c>
      <c r="N241" s="59" t="s">
        <v>330</v>
      </c>
    </row>
    <row r="242" spans="1:14" x14ac:dyDescent="0.2">
      <c r="A242" s="36">
        <v>328</v>
      </c>
      <c r="B242" s="112" t="str">
        <f>IF(AND(A242&lt;&gt;"",ISNUMBER(A242)),VLOOKUP(A242,Studies!A:BR,2,FALSE),"")</f>
        <v>Lamberg 1998b</v>
      </c>
      <c r="C242" s="112" t="str">
        <f>IF(AND(A242&lt;&gt;"",ISNUMBER(A242)),VLOOKUP(A242,Studies!A:BR,3,FALSE),"")</f>
        <v>https://www.ncbi.nlm.nih.gov/pubmed/9578186</v>
      </c>
      <c r="D242" s="112" t="str">
        <f>IF(AND(A242&lt;&gt;"",ISNUMBER(A242)),VLOOKUP(A242,Studies!A:BR,4,FALSE),"")</f>
        <v>Control (Perpetrator Placebo)</v>
      </c>
      <c r="E242" s="112" t="str">
        <f>IF(AND(A242&lt;&gt;"",ISNUMBER(A242)),VLOOKUP(A242,Studies!A:BR,5,FALSE),"")</f>
        <v>Buspirone</v>
      </c>
      <c r="F242" s="114" t="str">
        <f>IF(AND(A242&lt;&gt;"",ISNUMBER(A242)),VLOOKUP(A242,Studies!A:BR,6,FALSE),"")</f>
        <v>Plasma</v>
      </c>
      <c r="G242" s="57">
        <v>3</v>
      </c>
      <c r="H242" s="57" t="s">
        <v>54</v>
      </c>
      <c r="I242" s="47">
        <v>4.0076039999999997</v>
      </c>
      <c r="J242" s="47" t="s">
        <v>321</v>
      </c>
      <c r="K242" s="47" t="s">
        <v>50</v>
      </c>
      <c r="L242" s="59">
        <v>1.0723400000000001</v>
      </c>
      <c r="M242" s="59" t="s">
        <v>321</v>
      </c>
      <c r="N242" s="59" t="s">
        <v>330</v>
      </c>
    </row>
    <row r="243" spans="1:14" x14ac:dyDescent="0.2">
      <c r="A243" s="36">
        <v>328</v>
      </c>
      <c r="B243" s="112" t="str">
        <f>IF(AND(A243&lt;&gt;"",ISNUMBER(A243)),VLOOKUP(A243,Studies!A:BR,2,FALSE),"")</f>
        <v>Lamberg 1998b</v>
      </c>
      <c r="C243" s="112" t="str">
        <f>IF(AND(A243&lt;&gt;"",ISNUMBER(A243)),VLOOKUP(A243,Studies!A:BR,3,FALSE),"")</f>
        <v>https://www.ncbi.nlm.nih.gov/pubmed/9578186</v>
      </c>
      <c r="D243" s="112" t="str">
        <f>IF(AND(A243&lt;&gt;"",ISNUMBER(A243)),VLOOKUP(A243,Studies!A:BR,4,FALSE),"")</f>
        <v>Control (Perpetrator Placebo)</v>
      </c>
      <c r="E243" s="112" t="str">
        <f>IF(AND(A243&lt;&gt;"",ISNUMBER(A243)),VLOOKUP(A243,Studies!A:BR,5,FALSE),"")</f>
        <v>Buspirone</v>
      </c>
      <c r="F243" s="114" t="str">
        <f>IF(AND(A243&lt;&gt;"",ISNUMBER(A243)),VLOOKUP(A243,Studies!A:BR,6,FALSE),"")</f>
        <v>Plasma</v>
      </c>
      <c r="G243" s="57">
        <v>4</v>
      </c>
      <c r="H243" s="57" t="s">
        <v>54</v>
      </c>
      <c r="I243" s="47">
        <v>2.5867460000000002</v>
      </c>
      <c r="J243" s="47" t="s">
        <v>321</v>
      </c>
      <c r="K243" s="47" t="s">
        <v>50</v>
      </c>
      <c r="L243" s="59">
        <v>0.72482250000000004</v>
      </c>
      <c r="M243" s="59" t="s">
        <v>321</v>
      </c>
      <c r="N243" s="59" t="s">
        <v>330</v>
      </c>
    </row>
    <row r="244" spans="1:14" x14ac:dyDescent="0.2">
      <c r="A244" s="36">
        <v>328</v>
      </c>
      <c r="B244" s="112" t="str">
        <f>IF(AND(A244&lt;&gt;"",ISNUMBER(A244)),VLOOKUP(A244,Studies!A:BR,2,FALSE),"")</f>
        <v>Lamberg 1998b</v>
      </c>
      <c r="C244" s="112" t="str">
        <f>IF(AND(A244&lt;&gt;"",ISNUMBER(A244)),VLOOKUP(A244,Studies!A:BR,3,FALSE),"")</f>
        <v>https://www.ncbi.nlm.nih.gov/pubmed/9578186</v>
      </c>
      <c r="D244" s="112" t="str">
        <f>IF(AND(A244&lt;&gt;"",ISNUMBER(A244)),VLOOKUP(A244,Studies!A:BR,4,FALSE),"")</f>
        <v>Control (Perpetrator Placebo)</v>
      </c>
      <c r="E244" s="112" t="str">
        <f>IF(AND(A244&lt;&gt;"",ISNUMBER(A244)),VLOOKUP(A244,Studies!A:BR,5,FALSE),"")</f>
        <v>Buspirone</v>
      </c>
      <c r="F244" s="114" t="str">
        <f>IF(AND(A244&lt;&gt;"",ISNUMBER(A244)),VLOOKUP(A244,Studies!A:BR,6,FALSE),"")</f>
        <v>Plasma</v>
      </c>
      <c r="G244" s="57">
        <v>5</v>
      </c>
      <c r="H244" s="57" t="s">
        <v>54</v>
      </c>
      <c r="I244" s="47">
        <v>1.543228</v>
      </c>
      <c r="J244" s="47" t="s">
        <v>321</v>
      </c>
      <c r="K244" s="47" t="s">
        <v>50</v>
      </c>
      <c r="L244" s="59">
        <v>0.42696149999999999</v>
      </c>
      <c r="M244" s="59" t="s">
        <v>321</v>
      </c>
      <c r="N244" s="59" t="s">
        <v>330</v>
      </c>
    </row>
    <row r="245" spans="1:14" x14ac:dyDescent="0.2">
      <c r="A245" s="36">
        <v>328</v>
      </c>
      <c r="B245" s="112" t="str">
        <f>IF(AND(A245&lt;&gt;"",ISNUMBER(A245)),VLOOKUP(A245,Studies!A:BR,2,FALSE),"")</f>
        <v>Lamberg 1998b</v>
      </c>
      <c r="C245" s="112" t="str">
        <f>IF(AND(A245&lt;&gt;"",ISNUMBER(A245)),VLOOKUP(A245,Studies!A:BR,3,FALSE),"")</f>
        <v>https://www.ncbi.nlm.nih.gov/pubmed/9578186</v>
      </c>
      <c r="D245" s="112" t="str">
        <f>IF(AND(A245&lt;&gt;"",ISNUMBER(A245)),VLOOKUP(A245,Studies!A:BR,4,FALSE),"")</f>
        <v>Control (Perpetrator Placebo)</v>
      </c>
      <c r="E245" s="112" t="str">
        <f>IF(AND(A245&lt;&gt;"",ISNUMBER(A245)),VLOOKUP(A245,Studies!A:BR,5,FALSE),"")</f>
        <v>Buspirone</v>
      </c>
      <c r="F245" s="114" t="str">
        <f>IF(AND(A245&lt;&gt;"",ISNUMBER(A245)),VLOOKUP(A245,Studies!A:BR,6,FALSE),"")</f>
        <v>Plasma</v>
      </c>
      <c r="G245" s="57">
        <v>6</v>
      </c>
      <c r="H245" s="57" t="s">
        <v>54</v>
      </c>
      <c r="I245" s="47">
        <v>1.0159750000000001</v>
      </c>
      <c r="J245" s="47" t="s">
        <v>321</v>
      </c>
      <c r="K245" s="47" t="s">
        <v>50</v>
      </c>
      <c r="L245" s="59">
        <v>0.25814429999999999</v>
      </c>
      <c r="M245" s="59" t="s">
        <v>321</v>
      </c>
      <c r="N245" s="59" t="s">
        <v>330</v>
      </c>
    </row>
    <row r="246" spans="1:14" x14ac:dyDescent="0.2">
      <c r="A246" s="36">
        <v>328</v>
      </c>
      <c r="B246" s="112" t="str">
        <f>IF(AND(A246&lt;&gt;"",ISNUMBER(A246)),VLOOKUP(A246,Studies!A:BR,2,FALSE),"")</f>
        <v>Lamberg 1998b</v>
      </c>
      <c r="C246" s="112" t="str">
        <f>IF(AND(A246&lt;&gt;"",ISNUMBER(A246)),VLOOKUP(A246,Studies!A:BR,3,FALSE),"")</f>
        <v>https://www.ncbi.nlm.nih.gov/pubmed/9578186</v>
      </c>
      <c r="D246" s="112" t="str">
        <f>IF(AND(A246&lt;&gt;"",ISNUMBER(A246)),VLOOKUP(A246,Studies!A:BR,4,FALSE),"")</f>
        <v>Control (Perpetrator Placebo)</v>
      </c>
      <c r="E246" s="112" t="str">
        <f>IF(AND(A246&lt;&gt;"",ISNUMBER(A246)),VLOOKUP(A246,Studies!A:BR,5,FALSE),"")</f>
        <v>Buspirone</v>
      </c>
      <c r="F246" s="114" t="str">
        <f>IF(AND(A246&lt;&gt;"",ISNUMBER(A246)),VLOOKUP(A246,Studies!A:BR,6,FALSE),"")</f>
        <v>Plasma</v>
      </c>
      <c r="G246" s="57">
        <v>8</v>
      </c>
      <c r="H246" s="57" t="s">
        <v>54</v>
      </c>
      <c r="I246" s="47">
        <v>0.56721310000000003</v>
      </c>
      <c r="J246" s="47" t="s">
        <v>321</v>
      </c>
      <c r="K246" s="47" t="s">
        <v>50</v>
      </c>
      <c r="L246" s="59">
        <v>0.1191489</v>
      </c>
      <c r="M246" s="59" t="s">
        <v>321</v>
      </c>
      <c r="N246" s="59" t="s">
        <v>330</v>
      </c>
    </row>
    <row r="247" spans="1:14" x14ac:dyDescent="0.2">
      <c r="A247" s="36">
        <v>328</v>
      </c>
      <c r="B247" s="112" t="str">
        <f>IF(AND(A247&lt;&gt;"",ISNUMBER(A247)),VLOOKUP(A247,Studies!A:BR,2,FALSE),"")</f>
        <v>Lamberg 1998b</v>
      </c>
      <c r="C247" s="112" t="str">
        <f>IF(AND(A247&lt;&gt;"",ISNUMBER(A247)),VLOOKUP(A247,Studies!A:BR,3,FALSE),"")</f>
        <v>https://www.ncbi.nlm.nih.gov/pubmed/9578186</v>
      </c>
      <c r="D247" s="112" t="str">
        <f>IF(AND(A247&lt;&gt;"",ISNUMBER(A247)),VLOOKUP(A247,Studies!A:BR,4,FALSE),"")</f>
        <v>Control (Perpetrator Placebo)</v>
      </c>
      <c r="E247" s="112" t="str">
        <f>IF(AND(A247&lt;&gt;"",ISNUMBER(A247)),VLOOKUP(A247,Studies!A:BR,5,FALSE),"")</f>
        <v>Buspirone</v>
      </c>
      <c r="F247" s="114" t="str">
        <f>IF(AND(A247&lt;&gt;"",ISNUMBER(A247)),VLOOKUP(A247,Studies!A:BR,6,FALSE),"")</f>
        <v>Plasma</v>
      </c>
      <c r="G247" s="57">
        <v>10</v>
      </c>
      <c r="H247" s="57" t="s">
        <v>54</v>
      </c>
      <c r="I247" s="47">
        <v>0.36664340000000001</v>
      </c>
      <c r="J247" s="47" t="s">
        <v>321</v>
      </c>
      <c r="K247" s="47" t="s">
        <v>50</v>
      </c>
      <c r="L247" s="59">
        <v>9.9325689999999994E-2</v>
      </c>
      <c r="M247" s="59" t="s">
        <v>321</v>
      </c>
      <c r="N247" s="59" t="s">
        <v>330</v>
      </c>
    </row>
    <row r="248" spans="1:14" x14ac:dyDescent="0.2">
      <c r="A248" s="36">
        <v>329</v>
      </c>
      <c r="B248" s="112" t="str">
        <f>IF(AND(A248&lt;&gt;"",ISNUMBER(A248)),VLOOKUP(A248,Studies!A:BR,2,FALSE),"")</f>
        <v>Lamberg 1998b</v>
      </c>
      <c r="C248" s="112" t="str">
        <f>IF(AND(A248&lt;&gt;"",ISNUMBER(A248)),VLOOKUP(A248,Studies!A:BR,3,FALSE),"")</f>
        <v>https://www.ncbi.nlm.nih.gov/pubmed/9578186</v>
      </c>
      <c r="D248" s="112" t="str">
        <f>IF(AND(A248&lt;&gt;"",ISNUMBER(A248)),VLOOKUP(A248,Studies!A:BR,4,FALSE),"")</f>
        <v>with Perpetrator (Rifampicin)</v>
      </c>
      <c r="E248" s="112" t="str">
        <f>IF(AND(A248&lt;&gt;"",ISNUMBER(A248)),VLOOKUP(A248,Studies!A:BR,5,FALSE),"")</f>
        <v>Buspirone</v>
      </c>
      <c r="F248" s="114" t="str">
        <f>IF(AND(A248&lt;&gt;"",ISNUMBER(A248)),VLOOKUP(A248,Studies!A:BR,6,FALSE),"")</f>
        <v>Plasma</v>
      </c>
      <c r="G248" s="57">
        <v>113.5</v>
      </c>
      <c r="H248" s="57" t="s">
        <v>54</v>
      </c>
      <c r="I248" s="47">
        <v>0.69379139999999995</v>
      </c>
      <c r="J248" s="47" t="s">
        <v>321</v>
      </c>
      <c r="K248" s="47" t="s">
        <v>50</v>
      </c>
      <c r="L248" s="59">
        <v>0.129078</v>
      </c>
      <c r="M248" s="59" t="s">
        <v>321</v>
      </c>
      <c r="N248" s="59" t="s">
        <v>330</v>
      </c>
    </row>
    <row r="249" spans="1:14" x14ac:dyDescent="0.2">
      <c r="A249" s="36">
        <v>329</v>
      </c>
      <c r="B249" s="112" t="str">
        <f>IF(AND(A249&lt;&gt;"",ISNUMBER(A249)),VLOOKUP(A249,Studies!A:BR,2,FALSE),"")</f>
        <v>Lamberg 1998b</v>
      </c>
      <c r="C249" s="112" t="str">
        <f>IF(AND(A249&lt;&gt;"",ISNUMBER(A249)),VLOOKUP(A249,Studies!A:BR,3,FALSE),"")</f>
        <v>https://www.ncbi.nlm.nih.gov/pubmed/9578186</v>
      </c>
      <c r="D249" s="112" t="str">
        <f>IF(AND(A249&lt;&gt;"",ISNUMBER(A249)),VLOOKUP(A249,Studies!A:BR,4,FALSE),"")</f>
        <v>with Perpetrator (Rifampicin)</v>
      </c>
      <c r="E249" s="112" t="str">
        <f>IF(AND(A249&lt;&gt;"",ISNUMBER(A249)),VLOOKUP(A249,Studies!A:BR,5,FALSE),"")</f>
        <v>Buspirone</v>
      </c>
      <c r="F249" s="114" t="str">
        <f>IF(AND(A249&lt;&gt;"",ISNUMBER(A249)),VLOOKUP(A249,Studies!A:BR,6,FALSE),"")</f>
        <v>Plasma</v>
      </c>
      <c r="G249" s="57">
        <v>114</v>
      </c>
      <c r="H249" s="57" t="s">
        <v>54</v>
      </c>
      <c r="I249" s="47">
        <v>0.66351590000000005</v>
      </c>
      <c r="J249" s="47" t="s">
        <v>321</v>
      </c>
      <c r="K249" s="47" t="s">
        <v>50</v>
      </c>
      <c r="L249" s="59">
        <v>9.9290729999999994E-2</v>
      </c>
      <c r="M249" s="59" t="s">
        <v>321</v>
      </c>
      <c r="N249" s="59" t="s">
        <v>330</v>
      </c>
    </row>
    <row r="250" spans="1:14" x14ac:dyDescent="0.2">
      <c r="A250" s="36">
        <v>329</v>
      </c>
      <c r="B250" s="112" t="str">
        <f>IF(AND(A250&lt;&gt;"",ISNUMBER(A250)),VLOOKUP(A250,Studies!A:BR,2,FALSE),"")</f>
        <v>Lamberg 1998b</v>
      </c>
      <c r="C250" s="112" t="str">
        <f>IF(AND(A250&lt;&gt;"",ISNUMBER(A250)),VLOOKUP(A250,Studies!A:BR,3,FALSE),"")</f>
        <v>https://www.ncbi.nlm.nih.gov/pubmed/9578186</v>
      </c>
      <c r="D250" s="112" t="str">
        <f>IF(AND(A250&lt;&gt;"",ISNUMBER(A250)),VLOOKUP(A250,Studies!A:BR,4,FALSE),"")</f>
        <v>with Perpetrator (Rifampicin)</v>
      </c>
      <c r="E250" s="112" t="str">
        <f>IF(AND(A250&lt;&gt;"",ISNUMBER(A250)),VLOOKUP(A250,Studies!A:BR,5,FALSE),"")</f>
        <v>Buspirone</v>
      </c>
      <c r="F250" s="114" t="str">
        <f>IF(AND(A250&lt;&gt;"",ISNUMBER(A250)),VLOOKUP(A250,Studies!A:BR,6,FALSE),"")</f>
        <v>Plasma</v>
      </c>
      <c r="G250" s="57">
        <v>114.5</v>
      </c>
      <c r="H250" s="57" t="s">
        <v>54</v>
      </c>
      <c r="I250" s="47">
        <v>0.50416229999999995</v>
      </c>
      <c r="J250" s="47" t="s">
        <v>321</v>
      </c>
      <c r="K250" s="47" t="s">
        <v>50</v>
      </c>
      <c r="L250" s="59">
        <v>4.9622119999999999E-2</v>
      </c>
      <c r="M250" s="59" t="s">
        <v>321</v>
      </c>
      <c r="N250" s="59" t="s">
        <v>330</v>
      </c>
    </row>
    <row r="251" spans="1:14" x14ac:dyDescent="0.2">
      <c r="A251" s="36">
        <v>329</v>
      </c>
      <c r="B251" s="112" t="str">
        <f>IF(AND(A251&lt;&gt;"",ISNUMBER(A251)),VLOOKUP(A251,Studies!A:BR,2,FALSE),"")</f>
        <v>Lamberg 1998b</v>
      </c>
      <c r="C251" s="112" t="str">
        <f>IF(AND(A251&lt;&gt;"",ISNUMBER(A251)),VLOOKUP(A251,Studies!A:BR,3,FALSE),"")</f>
        <v>https://www.ncbi.nlm.nih.gov/pubmed/9578186</v>
      </c>
      <c r="D251" s="112" t="str">
        <f>IF(AND(A251&lt;&gt;"",ISNUMBER(A251)),VLOOKUP(A251,Studies!A:BR,4,FALSE),"")</f>
        <v>with Perpetrator (Rifampicin)</v>
      </c>
      <c r="E251" s="112" t="str">
        <f>IF(AND(A251&lt;&gt;"",ISNUMBER(A251)),VLOOKUP(A251,Studies!A:BR,5,FALSE),"")</f>
        <v>Buspirone</v>
      </c>
      <c r="F251" s="114" t="str">
        <f>IF(AND(A251&lt;&gt;"",ISNUMBER(A251)),VLOOKUP(A251,Studies!A:BR,6,FALSE),"")</f>
        <v>Plasma</v>
      </c>
      <c r="G251" s="57">
        <v>115</v>
      </c>
      <c r="H251" s="57" t="s">
        <v>54</v>
      </c>
      <c r="I251" s="47">
        <v>0.35472619999999999</v>
      </c>
      <c r="J251" s="47" t="s">
        <v>321</v>
      </c>
      <c r="K251" s="47" t="s">
        <v>50</v>
      </c>
      <c r="L251" s="59">
        <v>4.9610500000000002E-2</v>
      </c>
      <c r="M251" s="59" t="s">
        <v>321</v>
      </c>
      <c r="N251" s="59" t="s">
        <v>330</v>
      </c>
    </row>
    <row r="252" spans="1:14" x14ac:dyDescent="0.2">
      <c r="A252" s="36">
        <v>329</v>
      </c>
      <c r="B252" s="112" t="str">
        <f>IF(AND(A252&lt;&gt;"",ISNUMBER(A252)),VLOOKUP(A252,Studies!A:BR,2,FALSE),"")</f>
        <v>Lamberg 1998b</v>
      </c>
      <c r="C252" s="112" t="str">
        <f>IF(AND(A252&lt;&gt;"",ISNUMBER(A252)),VLOOKUP(A252,Studies!A:BR,3,FALSE),"")</f>
        <v>https://www.ncbi.nlm.nih.gov/pubmed/9578186</v>
      </c>
      <c r="D252" s="112" t="str">
        <f>IF(AND(A252&lt;&gt;"",ISNUMBER(A252)),VLOOKUP(A252,Studies!A:BR,4,FALSE),"")</f>
        <v>with Perpetrator (Rifampicin)</v>
      </c>
      <c r="E252" s="112" t="str">
        <f>IF(AND(A252&lt;&gt;"",ISNUMBER(A252)),VLOOKUP(A252,Studies!A:BR,5,FALSE),"")</f>
        <v>Buspirone</v>
      </c>
      <c r="F252" s="114" t="str">
        <f>IF(AND(A252&lt;&gt;"",ISNUMBER(A252)),VLOOKUP(A252,Studies!A:BR,6,FALSE),"")</f>
        <v>Plasma</v>
      </c>
      <c r="G252" s="57">
        <v>116</v>
      </c>
      <c r="H252" s="57" t="s">
        <v>54</v>
      </c>
      <c r="I252" s="47">
        <v>0.2047785</v>
      </c>
      <c r="J252" s="47" t="s">
        <v>321</v>
      </c>
      <c r="K252" s="47" t="s">
        <v>50</v>
      </c>
      <c r="L252" s="59">
        <v>4.9633759999999999E-2</v>
      </c>
      <c r="M252" s="59" t="s">
        <v>321</v>
      </c>
      <c r="N252" s="59" t="s">
        <v>330</v>
      </c>
    </row>
    <row r="253" spans="1:14" x14ac:dyDescent="0.2">
      <c r="A253" s="36">
        <v>329</v>
      </c>
      <c r="B253" s="112" t="str">
        <f>IF(AND(A253&lt;&gt;"",ISNUMBER(A253)),VLOOKUP(A253,Studies!A:BR,2,FALSE),"")</f>
        <v>Lamberg 1998b</v>
      </c>
      <c r="C253" s="112" t="str">
        <f>IF(AND(A253&lt;&gt;"",ISNUMBER(A253)),VLOOKUP(A253,Studies!A:BR,3,FALSE),"")</f>
        <v>https://www.ncbi.nlm.nih.gov/pubmed/9578186</v>
      </c>
      <c r="D253" s="112" t="str">
        <f>IF(AND(A253&lt;&gt;"",ISNUMBER(A253)),VLOOKUP(A253,Studies!A:BR,4,FALSE),"")</f>
        <v>with Perpetrator (Rifampicin)</v>
      </c>
      <c r="E253" s="112" t="str">
        <f>IF(AND(A253&lt;&gt;"",ISNUMBER(A253)),VLOOKUP(A253,Studies!A:BR,5,FALSE),"")</f>
        <v>Buspirone</v>
      </c>
      <c r="F253" s="114" t="str">
        <f>IF(AND(A253&lt;&gt;"",ISNUMBER(A253)),VLOOKUP(A253,Studies!A:BR,6,FALSE),"")</f>
        <v>Plasma</v>
      </c>
      <c r="G253" s="57">
        <v>117</v>
      </c>
      <c r="H253" s="57" t="s">
        <v>54</v>
      </c>
      <c r="I253" s="47">
        <v>0.1144053</v>
      </c>
      <c r="J253" s="47" t="s">
        <v>321</v>
      </c>
      <c r="K253" s="47" t="s">
        <v>50</v>
      </c>
      <c r="L253" s="59">
        <v>4.9633759999999999E-2</v>
      </c>
      <c r="M253" s="59" t="s">
        <v>321</v>
      </c>
      <c r="N253" s="59" t="s">
        <v>330</v>
      </c>
    </row>
    <row r="254" spans="1:14" x14ac:dyDescent="0.2">
      <c r="A254" s="36">
        <v>329</v>
      </c>
      <c r="B254" s="112" t="str">
        <f>IF(AND(A254&lt;&gt;"",ISNUMBER(A254)),VLOOKUP(A254,Studies!A:BR,2,FALSE),"")</f>
        <v>Lamberg 1998b</v>
      </c>
      <c r="C254" s="112" t="str">
        <f>IF(AND(A254&lt;&gt;"",ISNUMBER(A254)),VLOOKUP(A254,Studies!A:BR,3,FALSE),"")</f>
        <v>https://www.ncbi.nlm.nih.gov/pubmed/9578186</v>
      </c>
      <c r="D254" s="112" t="str">
        <f>IF(AND(A254&lt;&gt;"",ISNUMBER(A254)),VLOOKUP(A254,Studies!A:BR,4,FALSE),"")</f>
        <v>with Perpetrator (Rifampicin)</v>
      </c>
      <c r="E254" s="112" t="str">
        <f>IF(AND(A254&lt;&gt;"",ISNUMBER(A254)),VLOOKUP(A254,Studies!A:BR,5,FALSE),"")</f>
        <v>Buspirone</v>
      </c>
      <c r="F254" s="114" t="str">
        <f>IF(AND(A254&lt;&gt;"",ISNUMBER(A254)),VLOOKUP(A254,Studies!A:BR,6,FALSE),"")</f>
        <v>Plasma</v>
      </c>
      <c r="G254" s="57">
        <v>118</v>
      </c>
      <c r="H254" s="57" t="s">
        <v>54</v>
      </c>
      <c r="I254" s="47">
        <v>6.3794909999999996E-2</v>
      </c>
      <c r="J254" s="47" t="s">
        <v>321</v>
      </c>
      <c r="K254" s="47" t="s">
        <v>50</v>
      </c>
      <c r="L254" s="59">
        <v>3.9727930000000002E-2</v>
      </c>
      <c r="M254" s="59" t="s">
        <v>321</v>
      </c>
      <c r="N254" s="59" t="s">
        <v>330</v>
      </c>
    </row>
    <row r="255" spans="1:14" x14ac:dyDescent="0.2">
      <c r="A255" s="36">
        <v>330</v>
      </c>
      <c r="B255" s="112" t="str">
        <f>IF(AND(A255&lt;&gt;"",ISNUMBER(A255)),VLOOKUP(A255,Studies!A:BR,2,FALSE),"")</f>
        <v>Lamberg 1998c</v>
      </c>
      <c r="C255" s="112" t="str">
        <f>IF(AND(A255&lt;&gt;"",ISNUMBER(A255)),VLOOKUP(A255,Studies!A:BR,3,FALSE),"")</f>
        <v>https://www.ncbi.nlm.nih.gov/pubmed/9663178</v>
      </c>
      <c r="D255" s="112" t="str">
        <f>IF(AND(A255&lt;&gt;"",ISNUMBER(A255)),VLOOKUP(A255,Studies!A:BR,4,FALSE),"")</f>
        <v>Control (Perpetrator Placebo)</v>
      </c>
      <c r="E255" s="112" t="str">
        <f>IF(AND(A255&lt;&gt;"",ISNUMBER(A255)),VLOOKUP(A255,Studies!A:BR,5,FALSE),"")</f>
        <v>Buspirone</v>
      </c>
      <c r="F255" s="114" t="str">
        <f>IF(AND(A255&lt;&gt;"",ISNUMBER(A255)),VLOOKUP(A255,Studies!A:BR,6,FALSE),"")</f>
        <v>Plasma</v>
      </c>
      <c r="G255" s="57">
        <v>0.5</v>
      </c>
      <c r="H255" s="57" t="s">
        <v>54</v>
      </c>
      <c r="I255" s="47">
        <v>1.8282989999999999</v>
      </c>
      <c r="J255" s="47" t="s">
        <v>321</v>
      </c>
      <c r="K255" s="47" t="s">
        <v>50</v>
      </c>
      <c r="L255" s="59">
        <v>0.52464219999999995</v>
      </c>
      <c r="M255" s="59" t="s">
        <v>321</v>
      </c>
      <c r="N255" s="59" t="s">
        <v>330</v>
      </c>
    </row>
    <row r="256" spans="1:14" x14ac:dyDescent="0.2">
      <c r="A256" s="36">
        <v>330</v>
      </c>
      <c r="B256" s="112" t="str">
        <f>IF(AND(A256&lt;&gt;"",ISNUMBER(A256)),VLOOKUP(A256,Studies!A:BR,2,FALSE),"")</f>
        <v>Lamberg 1998c</v>
      </c>
      <c r="C256" s="112" t="str">
        <f>IF(AND(A256&lt;&gt;"",ISNUMBER(A256)),VLOOKUP(A256,Studies!A:BR,3,FALSE),"")</f>
        <v>https://www.ncbi.nlm.nih.gov/pubmed/9663178</v>
      </c>
      <c r="D256" s="112" t="str">
        <f>IF(AND(A256&lt;&gt;"",ISNUMBER(A256)),VLOOKUP(A256,Studies!A:BR,4,FALSE),"")</f>
        <v>Control (Perpetrator Placebo)</v>
      </c>
      <c r="E256" s="112" t="str">
        <f>IF(AND(A256&lt;&gt;"",ISNUMBER(A256)),VLOOKUP(A256,Studies!A:BR,5,FALSE),"")</f>
        <v>Buspirone</v>
      </c>
      <c r="F256" s="114" t="str">
        <f>IF(AND(A256&lt;&gt;"",ISNUMBER(A256)),VLOOKUP(A256,Studies!A:BR,6,FALSE),"")</f>
        <v>Plasma</v>
      </c>
      <c r="G256" s="57">
        <v>1</v>
      </c>
      <c r="H256" s="57" t="s">
        <v>54</v>
      </c>
      <c r="I256" s="47">
        <v>1.9872810000000001</v>
      </c>
      <c r="J256" s="47" t="s">
        <v>321</v>
      </c>
      <c r="K256" s="47" t="s">
        <v>50</v>
      </c>
      <c r="L256" s="59">
        <v>0.30206719999999998</v>
      </c>
      <c r="M256" s="59" t="s">
        <v>321</v>
      </c>
      <c r="N256" s="59" t="s">
        <v>330</v>
      </c>
    </row>
    <row r="257" spans="1:14" x14ac:dyDescent="0.2">
      <c r="A257" s="36">
        <v>330</v>
      </c>
      <c r="B257" s="112" t="str">
        <f>IF(AND(A257&lt;&gt;"",ISNUMBER(A257)),VLOOKUP(A257,Studies!A:BR,2,FALSE),"")</f>
        <v>Lamberg 1998c</v>
      </c>
      <c r="C257" s="112" t="str">
        <f>IF(AND(A257&lt;&gt;"",ISNUMBER(A257)),VLOOKUP(A257,Studies!A:BR,3,FALSE),"")</f>
        <v>https://www.ncbi.nlm.nih.gov/pubmed/9663178</v>
      </c>
      <c r="D257" s="112" t="str">
        <f>IF(AND(A257&lt;&gt;"",ISNUMBER(A257)),VLOOKUP(A257,Studies!A:BR,4,FALSE),"")</f>
        <v>Control (Perpetrator Placebo)</v>
      </c>
      <c r="E257" s="112" t="str">
        <f>IF(AND(A257&lt;&gt;"",ISNUMBER(A257)),VLOOKUP(A257,Studies!A:BR,5,FALSE),"")</f>
        <v>Buspirone</v>
      </c>
      <c r="F257" s="114" t="str">
        <f>IF(AND(A257&lt;&gt;"",ISNUMBER(A257)),VLOOKUP(A257,Studies!A:BR,6,FALSE),"")</f>
        <v>Plasma</v>
      </c>
      <c r="G257" s="57">
        <v>1.5</v>
      </c>
      <c r="H257" s="57" t="s">
        <v>54</v>
      </c>
      <c r="I257" s="47">
        <v>1.8282989999999999</v>
      </c>
      <c r="J257" s="47" t="s">
        <v>321</v>
      </c>
      <c r="K257" s="47" t="s">
        <v>50</v>
      </c>
      <c r="L257" s="59">
        <v>0.17488049999999999</v>
      </c>
      <c r="M257" s="59" t="s">
        <v>321</v>
      </c>
      <c r="N257" s="59" t="s">
        <v>330</v>
      </c>
    </row>
    <row r="258" spans="1:14" x14ac:dyDescent="0.2">
      <c r="A258" s="36">
        <v>330</v>
      </c>
      <c r="B258" s="112" t="str">
        <f>IF(AND(A258&lt;&gt;"",ISNUMBER(A258)),VLOOKUP(A258,Studies!A:BR,2,FALSE),"")</f>
        <v>Lamberg 1998c</v>
      </c>
      <c r="C258" s="112" t="str">
        <f>IF(AND(A258&lt;&gt;"",ISNUMBER(A258)),VLOOKUP(A258,Studies!A:BR,3,FALSE),"")</f>
        <v>https://www.ncbi.nlm.nih.gov/pubmed/9663178</v>
      </c>
      <c r="D258" s="112" t="str">
        <f>IF(AND(A258&lt;&gt;"",ISNUMBER(A258)),VLOOKUP(A258,Studies!A:BR,4,FALSE),"")</f>
        <v>Control (Perpetrator Placebo)</v>
      </c>
      <c r="E258" s="112" t="str">
        <f>IF(AND(A258&lt;&gt;"",ISNUMBER(A258)),VLOOKUP(A258,Studies!A:BR,5,FALSE),"")</f>
        <v>Buspirone</v>
      </c>
      <c r="F258" s="114" t="str">
        <f>IF(AND(A258&lt;&gt;"",ISNUMBER(A258)),VLOOKUP(A258,Studies!A:BR,6,FALSE),"")</f>
        <v>Plasma</v>
      </c>
      <c r="G258" s="57">
        <v>2</v>
      </c>
      <c r="H258" s="57" t="s">
        <v>54</v>
      </c>
      <c r="I258" s="47">
        <v>1.4467410000000001</v>
      </c>
      <c r="J258" s="47" t="s">
        <v>321</v>
      </c>
      <c r="K258" s="47" t="s">
        <v>50</v>
      </c>
      <c r="L258" s="59">
        <v>0.1907789</v>
      </c>
      <c r="M258" s="59" t="s">
        <v>321</v>
      </c>
      <c r="N258" s="59" t="s">
        <v>330</v>
      </c>
    </row>
    <row r="259" spans="1:14" x14ac:dyDescent="0.2">
      <c r="A259" s="36">
        <v>330</v>
      </c>
      <c r="B259" s="112" t="str">
        <f>IF(AND(A259&lt;&gt;"",ISNUMBER(A259)),VLOOKUP(A259,Studies!A:BR,2,FALSE),"")</f>
        <v>Lamberg 1998c</v>
      </c>
      <c r="C259" s="112" t="str">
        <f>IF(AND(A259&lt;&gt;"",ISNUMBER(A259)),VLOOKUP(A259,Studies!A:BR,3,FALSE),"")</f>
        <v>https://www.ncbi.nlm.nih.gov/pubmed/9663178</v>
      </c>
      <c r="D259" s="112" t="str">
        <f>IF(AND(A259&lt;&gt;"",ISNUMBER(A259)),VLOOKUP(A259,Studies!A:BR,4,FALSE),"")</f>
        <v>Control (Perpetrator Placebo)</v>
      </c>
      <c r="E259" s="112" t="str">
        <f>IF(AND(A259&lt;&gt;"",ISNUMBER(A259)),VLOOKUP(A259,Studies!A:BR,5,FALSE),"")</f>
        <v>Buspirone</v>
      </c>
      <c r="F259" s="114" t="str">
        <f>IF(AND(A259&lt;&gt;"",ISNUMBER(A259)),VLOOKUP(A259,Studies!A:BR,6,FALSE),"")</f>
        <v>Plasma</v>
      </c>
      <c r="G259" s="57">
        <v>3</v>
      </c>
      <c r="H259" s="57" t="s">
        <v>54</v>
      </c>
      <c r="I259" s="47">
        <v>0.87440379999999995</v>
      </c>
      <c r="J259" s="47" t="s">
        <v>321</v>
      </c>
      <c r="K259" s="47" t="s">
        <v>50</v>
      </c>
      <c r="L259" s="59">
        <v>9.5389539999999995E-2</v>
      </c>
      <c r="M259" s="59" t="s">
        <v>321</v>
      </c>
      <c r="N259" s="59" t="s">
        <v>330</v>
      </c>
    </row>
    <row r="260" spans="1:14" x14ac:dyDescent="0.2">
      <c r="A260" s="36">
        <v>330</v>
      </c>
      <c r="B260" s="112" t="str">
        <f>IF(AND(A260&lt;&gt;"",ISNUMBER(A260)),VLOOKUP(A260,Studies!A:BR,2,FALSE),"")</f>
        <v>Lamberg 1998c</v>
      </c>
      <c r="C260" s="112" t="str">
        <f>IF(AND(A260&lt;&gt;"",ISNUMBER(A260)),VLOOKUP(A260,Studies!A:BR,3,FALSE),"")</f>
        <v>https://www.ncbi.nlm.nih.gov/pubmed/9663178</v>
      </c>
      <c r="D260" s="112" t="str">
        <f>IF(AND(A260&lt;&gt;"",ISNUMBER(A260)),VLOOKUP(A260,Studies!A:BR,4,FALSE),"")</f>
        <v>Control (Perpetrator Placebo)</v>
      </c>
      <c r="E260" s="112" t="str">
        <f>IF(AND(A260&lt;&gt;"",ISNUMBER(A260)),VLOOKUP(A260,Studies!A:BR,5,FALSE),"")</f>
        <v>Buspirone</v>
      </c>
      <c r="F260" s="114" t="str">
        <f>IF(AND(A260&lt;&gt;"",ISNUMBER(A260)),VLOOKUP(A260,Studies!A:BR,6,FALSE),"")</f>
        <v>Plasma</v>
      </c>
      <c r="G260" s="57">
        <v>4</v>
      </c>
      <c r="H260" s="57" t="s">
        <v>54</v>
      </c>
      <c r="I260" s="47">
        <v>0.57233699999999998</v>
      </c>
      <c r="J260" s="47" t="s">
        <v>321</v>
      </c>
      <c r="K260" s="47" t="s">
        <v>50</v>
      </c>
      <c r="L260" s="59">
        <v>7.9491320000000004E-2</v>
      </c>
      <c r="M260" s="59" t="s">
        <v>321</v>
      </c>
      <c r="N260" s="59" t="s">
        <v>330</v>
      </c>
    </row>
    <row r="261" spans="1:14" x14ac:dyDescent="0.2">
      <c r="A261" s="36">
        <v>330</v>
      </c>
      <c r="B261" s="112" t="str">
        <f>IF(AND(A261&lt;&gt;"",ISNUMBER(A261)),VLOOKUP(A261,Studies!A:BR,2,FALSE),"")</f>
        <v>Lamberg 1998c</v>
      </c>
      <c r="C261" s="112" t="str">
        <f>IF(AND(A261&lt;&gt;"",ISNUMBER(A261)),VLOOKUP(A261,Studies!A:BR,3,FALSE),"")</f>
        <v>https://www.ncbi.nlm.nih.gov/pubmed/9663178</v>
      </c>
      <c r="D261" s="112" t="str">
        <f>IF(AND(A261&lt;&gt;"",ISNUMBER(A261)),VLOOKUP(A261,Studies!A:BR,4,FALSE),"")</f>
        <v>Control (Perpetrator Placebo)</v>
      </c>
      <c r="E261" s="112" t="str">
        <f>IF(AND(A261&lt;&gt;"",ISNUMBER(A261)),VLOOKUP(A261,Studies!A:BR,5,FALSE),"")</f>
        <v>Buspirone</v>
      </c>
      <c r="F261" s="114" t="str">
        <f>IF(AND(A261&lt;&gt;"",ISNUMBER(A261)),VLOOKUP(A261,Studies!A:BR,6,FALSE),"")</f>
        <v>Plasma</v>
      </c>
      <c r="G261" s="57">
        <v>5</v>
      </c>
      <c r="H261" s="57" t="s">
        <v>54</v>
      </c>
      <c r="I261" s="47">
        <v>0.41335450000000001</v>
      </c>
      <c r="J261" s="47" t="s">
        <v>321</v>
      </c>
      <c r="K261" s="47" t="s">
        <v>50</v>
      </c>
      <c r="L261" s="59">
        <v>0.11128780000000001</v>
      </c>
      <c r="M261" s="59" t="s">
        <v>321</v>
      </c>
      <c r="N261" s="59" t="s">
        <v>330</v>
      </c>
    </row>
    <row r="262" spans="1:14" x14ac:dyDescent="0.2">
      <c r="A262" s="36">
        <v>330</v>
      </c>
      <c r="B262" s="112" t="str">
        <f>IF(AND(A262&lt;&gt;"",ISNUMBER(A262)),VLOOKUP(A262,Studies!A:BR,2,FALSE),"")</f>
        <v>Lamberg 1998c</v>
      </c>
      <c r="C262" s="112" t="str">
        <f>IF(AND(A262&lt;&gt;"",ISNUMBER(A262)),VLOOKUP(A262,Studies!A:BR,3,FALSE),"")</f>
        <v>https://www.ncbi.nlm.nih.gov/pubmed/9663178</v>
      </c>
      <c r="D262" s="112" t="str">
        <f>IF(AND(A262&lt;&gt;"",ISNUMBER(A262)),VLOOKUP(A262,Studies!A:BR,4,FALSE),"")</f>
        <v>Control (Perpetrator Placebo)</v>
      </c>
      <c r="E262" s="112" t="str">
        <f>IF(AND(A262&lt;&gt;"",ISNUMBER(A262)),VLOOKUP(A262,Studies!A:BR,5,FALSE),"")</f>
        <v>Buspirone</v>
      </c>
      <c r="F262" s="114" t="str">
        <f>IF(AND(A262&lt;&gt;"",ISNUMBER(A262)),VLOOKUP(A262,Studies!A:BR,6,FALSE),"")</f>
        <v>Plasma</v>
      </c>
      <c r="G262" s="57">
        <v>6</v>
      </c>
      <c r="H262" s="57" t="s">
        <v>54</v>
      </c>
      <c r="I262" s="47">
        <v>0.30206680000000002</v>
      </c>
      <c r="J262" s="47" t="s">
        <v>321</v>
      </c>
      <c r="K262" s="47" t="s">
        <v>50</v>
      </c>
      <c r="L262" s="59">
        <v>6.3592969999999999E-2</v>
      </c>
      <c r="M262" s="59" t="s">
        <v>321</v>
      </c>
      <c r="N262" s="59" t="s">
        <v>330</v>
      </c>
    </row>
    <row r="263" spans="1:14" x14ac:dyDescent="0.2">
      <c r="A263" s="36">
        <v>330</v>
      </c>
      <c r="B263" s="112" t="str">
        <f>IF(AND(A263&lt;&gt;"",ISNUMBER(A263)),VLOOKUP(A263,Studies!A:BR,2,FALSE),"")</f>
        <v>Lamberg 1998c</v>
      </c>
      <c r="C263" s="112" t="str">
        <f>IF(AND(A263&lt;&gt;"",ISNUMBER(A263)),VLOOKUP(A263,Studies!A:BR,3,FALSE),"")</f>
        <v>https://www.ncbi.nlm.nih.gov/pubmed/9663178</v>
      </c>
      <c r="D263" s="112" t="str">
        <f>IF(AND(A263&lt;&gt;"",ISNUMBER(A263)),VLOOKUP(A263,Studies!A:BR,4,FALSE),"")</f>
        <v>Control (Perpetrator Placebo)</v>
      </c>
      <c r="E263" s="112" t="str">
        <f>IF(AND(A263&lt;&gt;"",ISNUMBER(A263)),VLOOKUP(A263,Studies!A:BR,5,FALSE),"")</f>
        <v>Buspirone</v>
      </c>
      <c r="F263" s="114" t="str">
        <f>IF(AND(A263&lt;&gt;"",ISNUMBER(A263)),VLOOKUP(A263,Studies!A:BR,6,FALSE),"")</f>
        <v>Plasma</v>
      </c>
      <c r="G263" s="57">
        <v>8</v>
      </c>
      <c r="H263" s="57" t="s">
        <v>54</v>
      </c>
      <c r="I263" s="47">
        <v>0.20667730000000001</v>
      </c>
      <c r="J263" s="47" t="s">
        <v>321</v>
      </c>
      <c r="K263" s="47" t="s">
        <v>50</v>
      </c>
    </row>
    <row r="264" spans="1:14" x14ac:dyDescent="0.2">
      <c r="A264" s="36">
        <v>330</v>
      </c>
      <c r="B264" s="112" t="str">
        <f>IF(AND(A264&lt;&gt;"",ISNUMBER(A264)),VLOOKUP(A264,Studies!A:BR,2,FALSE),"")</f>
        <v>Lamberg 1998c</v>
      </c>
      <c r="C264" s="112" t="str">
        <f>IF(AND(A264&lt;&gt;"",ISNUMBER(A264)),VLOOKUP(A264,Studies!A:BR,3,FALSE),"")</f>
        <v>https://www.ncbi.nlm.nih.gov/pubmed/9663178</v>
      </c>
      <c r="D264" s="112" t="str">
        <f>IF(AND(A264&lt;&gt;"",ISNUMBER(A264)),VLOOKUP(A264,Studies!A:BR,4,FALSE),"")</f>
        <v>Control (Perpetrator Placebo)</v>
      </c>
      <c r="E264" s="112" t="str">
        <f>IF(AND(A264&lt;&gt;"",ISNUMBER(A264)),VLOOKUP(A264,Studies!A:BR,5,FALSE),"")</f>
        <v>Buspirone</v>
      </c>
      <c r="F264" s="114" t="str">
        <f>IF(AND(A264&lt;&gt;"",ISNUMBER(A264)),VLOOKUP(A264,Studies!A:BR,6,FALSE),"")</f>
        <v>Plasma</v>
      </c>
      <c r="G264" s="57">
        <v>18</v>
      </c>
      <c r="H264" s="57" t="s">
        <v>54</v>
      </c>
    </row>
    <row r="265" spans="1:14" x14ac:dyDescent="0.2">
      <c r="A265" s="36">
        <v>333</v>
      </c>
      <c r="B265" s="112" t="str">
        <f>IF(AND(A265&lt;&gt;"",ISNUMBER(A265)),VLOOKUP(A265,Studies!A:BR,2,FALSE),"")</f>
        <v>Lamberg 1998c</v>
      </c>
      <c r="C265" s="112" t="str">
        <f>IF(AND(A265&lt;&gt;"",ISNUMBER(A265)),VLOOKUP(A265,Studies!A:BR,3,FALSE),"")</f>
        <v>https://www.ncbi.nlm.nih.gov/pubmed/9663178</v>
      </c>
      <c r="D265" s="112" t="str">
        <f>IF(AND(A265&lt;&gt;"",ISNUMBER(A265)),VLOOKUP(A265,Studies!A:BR,4,FALSE),"")</f>
        <v>with Perpetrator (Diltiazem)</v>
      </c>
      <c r="E265" s="112" t="str">
        <f>IF(AND(A265&lt;&gt;"",ISNUMBER(A265)),VLOOKUP(A265,Studies!A:BR,5,FALSE),"")</f>
        <v>Buspirone</v>
      </c>
      <c r="F265" s="114" t="str">
        <f>IF(AND(A265&lt;&gt;"",ISNUMBER(A265)),VLOOKUP(A265,Studies!A:BR,6,FALSE),"")</f>
        <v>Plasma</v>
      </c>
      <c r="G265" s="57">
        <v>30.5</v>
      </c>
      <c r="H265" s="57" t="s">
        <v>54</v>
      </c>
      <c r="I265" s="47">
        <v>5.3736090000000001</v>
      </c>
      <c r="J265" s="47" t="s">
        <v>321</v>
      </c>
      <c r="K265" s="47" t="s">
        <v>50</v>
      </c>
    </row>
    <row r="266" spans="1:14" x14ac:dyDescent="0.2">
      <c r="A266" s="36">
        <v>333</v>
      </c>
      <c r="B266" s="112" t="str">
        <f>IF(AND(A266&lt;&gt;"",ISNUMBER(A266)),VLOOKUP(A266,Studies!A:BR,2,FALSE),"")</f>
        <v>Lamberg 1998c</v>
      </c>
      <c r="C266" s="112" t="str">
        <f>IF(AND(A266&lt;&gt;"",ISNUMBER(A266)),VLOOKUP(A266,Studies!A:BR,3,FALSE),"")</f>
        <v>https://www.ncbi.nlm.nih.gov/pubmed/9663178</v>
      </c>
      <c r="D266" s="112" t="str">
        <f>IF(AND(A266&lt;&gt;"",ISNUMBER(A266)),VLOOKUP(A266,Studies!A:BR,4,FALSE),"")</f>
        <v>with Perpetrator (Diltiazem)</v>
      </c>
      <c r="E266" s="112" t="str">
        <f>IF(AND(A266&lt;&gt;"",ISNUMBER(A266)),VLOOKUP(A266,Studies!A:BR,5,FALSE),"")</f>
        <v>Buspirone</v>
      </c>
      <c r="F266" s="114" t="str">
        <f>IF(AND(A266&lt;&gt;"",ISNUMBER(A266)),VLOOKUP(A266,Studies!A:BR,6,FALSE),"")</f>
        <v>Plasma</v>
      </c>
      <c r="G266" s="57">
        <v>31</v>
      </c>
      <c r="H266" s="57" t="s">
        <v>54</v>
      </c>
      <c r="I266" s="47">
        <v>8.0922099999999997</v>
      </c>
      <c r="J266" s="47" t="s">
        <v>321</v>
      </c>
      <c r="K266" s="47" t="s">
        <v>50</v>
      </c>
      <c r="L266" s="59">
        <v>1.5103340000000001</v>
      </c>
      <c r="M266" s="59" t="s">
        <v>321</v>
      </c>
      <c r="N266" s="59" t="s">
        <v>330</v>
      </c>
    </row>
    <row r="267" spans="1:14" x14ac:dyDescent="0.2">
      <c r="A267" s="36">
        <v>333</v>
      </c>
      <c r="B267" s="112" t="str">
        <f>IF(AND(A267&lt;&gt;"",ISNUMBER(A267)),VLOOKUP(A267,Studies!A:BR,2,FALSE),"")</f>
        <v>Lamberg 1998c</v>
      </c>
      <c r="C267" s="112" t="str">
        <f>IF(AND(A267&lt;&gt;"",ISNUMBER(A267)),VLOOKUP(A267,Studies!A:BR,3,FALSE),"")</f>
        <v>https://www.ncbi.nlm.nih.gov/pubmed/9663178</v>
      </c>
      <c r="D267" s="112" t="str">
        <f>IF(AND(A267&lt;&gt;"",ISNUMBER(A267)),VLOOKUP(A267,Studies!A:BR,4,FALSE),"")</f>
        <v>with Perpetrator (Diltiazem)</v>
      </c>
      <c r="E267" s="112" t="str">
        <f>IF(AND(A267&lt;&gt;"",ISNUMBER(A267)),VLOOKUP(A267,Studies!A:BR,5,FALSE),"")</f>
        <v>Buspirone</v>
      </c>
      <c r="F267" s="114" t="str">
        <f>IF(AND(A267&lt;&gt;"",ISNUMBER(A267)),VLOOKUP(A267,Studies!A:BR,6,FALSE),"")</f>
        <v>Plasma</v>
      </c>
      <c r="G267" s="57">
        <v>31.5</v>
      </c>
      <c r="H267" s="57" t="s">
        <v>54</v>
      </c>
      <c r="I267" s="47">
        <v>7.5516690000000004</v>
      </c>
      <c r="J267" s="47" t="s">
        <v>321</v>
      </c>
      <c r="K267" s="47" t="s">
        <v>50</v>
      </c>
      <c r="L267" s="59">
        <v>1.3672489999999999</v>
      </c>
      <c r="M267" s="59" t="s">
        <v>321</v>
      </c>
      <c r="N267" s="59" t="s">
        <v>330</v>
      </c>
    </row>
    <row r="268" spans="1:14" x14ac:dyDescent="0.2">
      <c r="A268" s="36">
        <v>333</v>
      </c>
      <c r="B268" s="112" t="str">
        <f>IF(AND(A268&lt;&gt;"",ISNUMBER(A268)),VLOOKUP(A268,Studies!A:BR,2,FALSE),"")</f>
        <v>Lamberg 1998c</v>
      </c>
      <c r="C268" s="112" t="str">
        <f>IF(AND(A268&lt;&gt;"",ISNUMBER(A268)),VLOOKUP(A268,Studies!A:BR,3,FALSE),"")</f>
        <v>https://www.ncbi.nlm.nih.gov/pubmed/9663178</v>
      </c>
      <c r="D268" s="112" t="str">
        <f>IF(AND(A268&lt;&gt;"",ISNUMBER(A268)),VLOOKUP(A268,Studies!A:BR,4,FALSE),"")</f>
        <v>with Perpetrator (Diltiazem)</v>
      </c>
      <c r="E268" s="112" t="str">
        <f>IF(AND(A268&lt;&gt;"",ISNUMBER(A268)),VLOOKUP(A268,Studies!A:BR,5,FALSE),"")</f>
        <v>Buspirone</v>
      </c>
      <c r="F268" s="114" t="str">
        <f>IF(AND(A268&lt;&gt;"",ISNUMBER(A268)),VLOOKUP(A268,Studies!A:BR,6,FALSE),"")</f>
        <v>Plasma</v>
      </c>
      <c r="G268" s="57">
        <v>32</v>
      </c>
      <c r="H268" s="57" t="s">
        <v>54</v>
      </c>
      <c r="I268" s="47">
        <v>6.9952310000000004</v>
      </c>
      <c r="J268" s="47" t="s">
        <v>321</v>
      </c>
      <c r="K268" s="47" t="s">
        <v>50</v>
      </c>
      <c r="L268" s="59">
        <v>1.335453</v>
      </c>
      <c r="M268" s="59" t="s">
        <v>321</v>
      </c>
      <c r="N268" s="59" t="s">
        <v>330</v>
      </c>
    </row>
    <row r="269" spans="1:14" x14ac:dyDescent="0.2">
      <c r="A269" s="36">
        <v>333</v>
      </c>
      <c r="B269" s="112" t="str">
        <f>IF(AND(A269&lt;&gt;"",ISNUMBER(A269)),VLOOKUP(A269,Studies!A:BR,2,FALSE),"")</f>
        <v>Lamberg 1998c</v>
      </c>
      <c r="C269" s="112" t="str">
        <f>IF(AND(A269&lt;&gt;"",ISNUMBER(A269)),VLOOKUP(A269,Studies!A:BR,3,FALSE),"")</f>
        <v>https://www.ncbi.nlm.nih.gov/pubmed/9663178</v>
      </c>
      <c r="D269" s="112" t="str">
        <f>IF(AND(A269&lt;&gt;"",ISNUMBER(A269)),VLOOKUP(A269,Studies!A:BR,4,FALSE),"")</f>
        <v>with Perpetrator (Diltiazem)</v>
      </c>
      <c r="E269" s="112" t="str">
        <f>IF(AND(A269&lt;&gt;"",ISNUMBER(A269)),VLOOKUP(A269,Studies!A:BR,5,FALSE),"")</f>
        <v>Buspirone</v>
      </c>
      <c r="F269" s="114" t="str">
        <f>IF(AND(A269&lt;&gt;"",ISNUMBER(A269)),VLOOKUP(A269,Studies!A:BR,6,FALSE),"")</f>
        <v>Plasma</v>
      </c>
      <c r="G269" s="57">
        <v>33</v>
      </c>
      <c r="H269" s="57" t="s">
        <v>54</v>
      </c>
      <c r="I269" s="47">
        <v>5.612082</v>
      </c>
      <c r="J269" s="47" t="s">
        <v>321</v>
      </c>
      <c r="K269" s="47" t="s">
        <v>50</v>
      </c>
      <c r="L269" s="59">
        <v>1.049285</v>
      </c>
      <c r="M269" s="59" t="s">
        <v>321</v>
      </c>
      <c r="N269" s="59" t="s">
        <v>330</v>
      </c>
    </row>
    <row r="270" spans="1:14" x14ac:dyDescent="0.2">
      <c r="A270" s="36">
        <v>333</v>
      </c>
      <c r="B270" s="112" t="str">
        <f>IF(AND(A270&lt;&gt;"",ISNUMBER(A270)),VLOOKUP(A270,Studies!A:BR,2,FALSE),"")</f>
        <v>Lamberg 1998c</v>
      </c>
      <c r="C270" s="112" t="str">
        <f>IF(AND(A270&lt;&gt;"",ISNUMBER(A270)),VLOOKUP(A270,Studies!A:BR,3,FALSE),"")</f>
        <v>https://www.ncbi.nlm.nih.gov/pubmed/9663178</v>
      </c>
      <c r="D270" s="112" t="str">
        <f>IF(AND(A270&lt;&gt;"",ISNUMBER(A270)),VLOOKUP(A270,Studies!A:BR,4,FALSE),"")</f>
        <v>with Perpetrator (Diltiazem)</v>
      </c>
      <c r="E270" s="112" t="str">
        <f>IF(AND(A270&lt;&gt;"",ISNUMBER(A270)),VLOOKUP(A270,Studies!A:BR,5,FALSE),"")</f>
        <v>Buspirone</v>
      </c>
      <c r="F270" s="114" t="str">
        <f>IF(AND(A270&lt;&gt;"",ISNUMBER(A270)),VLOOKUP(A270,Studies!A:BR,6,FALSE),"")</f>
        <v>Plasma</v>
      </c>
      <c r="G270" s="57">
        <v>34</v>
      </c>
      <c r="H270" s="57" t="s">
        <v>54</v>
      </c>
      <c r="I270" s="47">
        <v>3.7042929999999998</v>
      </c>
      <c r="J270" s="47" t="s">
        <v>321</v>
      </c>
      <c r="K270" s="47" t="s">
        <v>50</v>
      </c>
      <c r="L270" s="59">
        <v>0.65182810000000002</v>
      </c>
      <c r="M270" s="59" t="s">
        <v>321</v>
      </c>
      <c r="N270" s="59" t="s">
        <v>330</v>
      </c>
    </row>
    <row r="271" spans="1:14" x14ac:dyDescent="0.2">
      <c r="A271" s="36">
        <v>333</v>
      </c>
      <c r="B271" s="112" t="str">
        <f>IF(AND(A271&lt;&gt;"",ISNUMBER(A271)),VLOOKUP(A271,Studies!A:BR,2,FALSE),"")</f>
        <v>Lamberg 1998c</v>
      </c>
      <c r="C271" s="112" t="str">
        <f>IF(AND(A271&lt;&gt;"",ISNUMBER(A271)),VLOOKUP(A271,Studies!A:BR,3,FALSE),"")</f>
        <v>https://www.ncbi.nlm.nih.gov/pubmed/9663178</v>
      </c>
      <c r="D271" s="112" t="str">
        <f>IF(AND(A271&lt;&gt;"",ISNUMBER(A271)),VLOOKUP(A271,Studies!A:BR,4,FALSE),"")</f>
        <v>with Perpetrator (Diltiazem)</v>
      </c>
      <c r="E271" s="112" t="str">
        <f>IF(AND(A271&lt;&gt;"",ISNUMBER(A271)),VLOOKUP(A271,Studies!A:BR,5,FALSE),"")</f>
        <v>Buspirone</v>
      </c>
      <c r="F271" s="114" t="str">
        <f>IF(AND(A271&lt;&gt;"",ISNUMBER(A271)),VLOOKUP(A271,Studies!A:BR,6,FALSE),"")</f>
        <v>Plasma</v>
      </c>
      <c r="G271" s="57">
        <v>35</v>
      </c>
      <c r="H271" s="57" t="s">
        <v>54</v>
      </c>
      <c r="I271" s="47">
        <v>2.3688400000000001</v>
      </c>
      <c r="J271" s="47" t="s">
        <v>321</v>
      </c>
      <c r="K271" s="47" t="s">
        <v>50</v>
      </c>
      <c r="L271" s="59">
        <v>0.42925210000000003</v>
      </c>
      <c r="M271" s="59" t="s">
        <v>321</v>
      </c>
      <c r="N271" s="59" t="s">
        <v>330</v>
      </c>
    </row>
    <row r="272" spans="1:14" x14ac:dyDescent="0.2">
      <c r="A272" s="36">
        <v>333</v>
      </c>
      <c r="B272" s="112" t="str">
        <f>IF(AND(A272&lt;&gt;"",ISNUMBER(A272)),VLOOKUP(A272,Studies!A:BR,2,FALSE),"")</f>
        <v>Lamberg 1998c</v>
      </c>
      <c r="C272" s="112" t="str">
        <f>IF(AND(A272&lt;&gt;"",ISNUMBER(A272)),VLOOKUP(A272,Studies!A:BR,3,FALSE),"")</f>
        <v>https://www.ncbi.nlm.nih.gov/pubmed/9663178</v>
      </c>
      <c r="D272" s="112" t="str">
        <f>IF(AND(A272&lt;&gt;"",ISNUMBER(A272)),VLOOKUP(A272,Studies!A:BR,4,FALSE),"")</f>
        <v>with Perpetrator (Diltiazem)</v>
      </c>
      <c r="E272" s="112" t="str">
        <f>IF(AND(A272&lt;&gt;"",ISNUMBER(A272)),VLOOKUP(A272,Studies!A:BR,5,FALSE),"")</f>
        <v>Buspirone</v>
      </c>
      <c r="F272" s="114" t="str">
        <f>IF(AND(A272&lt;&gt;"",ISNUMBER(A272)),VLOOKUP(A272,Studies!A:BR,6,FALSE),"")</f>
        <v>Plasma</v>
      </c>
      <c r="G272" s="57">
        <v>36</v>
      </c>
      <c r="H272" s="57" t="s">
        <v>54</v>
      </c>
      <c r="I272" s="47">
        <v>1.7647060000000001</v>
      </c>
      <c r="J272" s="47" t="s">
        <v>321</v>
      </c>
      <c r="K272" s="47" t="s">
        <v>50</v>
      </c>
      <c r="L272" s="59">
        <v>0.30206670000000002</v>
      </c>
      <c r="M272" s="59" t="s">
        <v>321</v>
      </c>
      <c r="N272" s="59" t="s">
        <v>330</v>
      </c>
    </row>
    <row r="273" spans="1:14" x14ac:dyDescent="0.2">
      <c r="A273" s="36">
        <v>333</v>
      </c>
      <c r="B273" s="112" t="str">
        <f>IF(AND(A273&lt;&gt;"",ISNUMBER(A273)),VLOOKUP(A273,Studies!A:BR,2,FALSE),"")</f>
        <v>Lamberg 1998c</v>
      </c>
      <c r="C273" s="112" t="str">
        <f>IF(AND(A273&lt;&gt;"",ISNUMBER(A273)),VLOOKUP(A273,Studies!A:BR,3,FALSE),"")</f>
        <v>https://www.ncbi.nlm.nih.gov/pubmed/9663178</v>
      </c>
      <c r="D273" s="112" t="str">
        <f>IF(AND(A273&lt;&gt;"",ISNUMBER(A273)),VLOOKUP(A273,Studies!A:BR,4,FALSE),"")</f>
        <v>with Perpetrator (Diltiazem)</v>
      </c>
      <c r="E273" s="112" t="str">
        <f>IF(AND(A273&lt;&gt;"",ISNUMBER(A273)),VLOOKUP(A273,Studies!A:BR,5,FALSE),"")</f>
        <v>Buspirone</v>
      </c>
      <c r="F273" s="114" t="str">
        <f>IF(AND(A273&lt;&gt;"",ISNUMBER(A273)),VLOOKUP(A273,Studies!A:BR,6,FALSE),"")</f>
        <v>Plasma</v>
      </c>
      <c r="G273" s="57">
        <v>38</v>
      </c>
      <c r="H273" s="57" t="s">
        <v>54</v>
      </c>
      <c r="I273" s="47">
        <v>0.98569150000000005</v>
      </c>
      <c r="J273" s="47" t="s">
        <v>321</v>
      </c>
      <c r="K273" s="47" t="s">
        <v>50</v>
      </c>
      <c r="L273" s="59">
        <v>0.1748808</v>
      </c>
      <c r="M273" s="59" t="s">
        <v>321</v>
      </c>
      <c r="N273" s="59" t="s">
        <v>330</v>
      </c>
    </row>
    <row r="274" spans="1:14" x14ac:dyDescent="0.2">
      <c r="A274" s="36">
        <v>333</v>
      </c>
      <c r="B274" s="112" t="str">
        <f>IF(AND(A274&lt;&gt;"",ISNUMBER(A274)),VLOOKUP(A274,Studies!A:BR,2,FALSE),"")</f>
        <v>Lamberg 1998c</v>
      </c>
      <c r="C274" s="112" t="str">
        <f>IF(AND(A274&lt;&gt;"",ISNUMBER(A274)),VLOOKUP(A274,Studies!A:BR,3,FALSE),"")</f>
        <v>https://www.ncbi.nlm.nih.gov/pubmed/9663178</v>
      </c>
      <c r="D274" s="112" t="str">
        <f>IF(AND(A274&lt;&gt;"",ISNUMBER(A274)),VLOOKUP(A274,Studies!A:BR,4,FALSE),"")</f>
        <v>with Perpetrator (Diltiazem)</v>
      </c>
      <c r="E274" s="112" t="str">
        <f>IF(AND(A274&lt;&gt;"",ISNUMBER(A274)),VLOOKUP(A274,Studies!A:BR,5,FALSE),"")</f>
        <v>Buspirone</v>
      </c>
      <c r="F274" s="114" t="str">
        <f>IF(AND(A274&lt;&gt;"",ISNUMBER(A274)),VLOOKUP(A274,Studies!A:BR,6,FALSE),"")</f>
        <v>Plasma</v>
      </c>
      <c r="G274" s="57">
        <v>48</v>
      </c>
      <c r="H274" s="57" t="s">
        <v>54</v>
      </c>
      <c r="I274" s="47">
        <v>0.22257550000000001</v>
      </c>
      <c r="J274" s="47" t="s">
        <v>321</v>
      </c>
      <c r="K274" s="47" t="s">
        <v>50</v>
      </c>
    </row>
    <row r="275" spans="1:14" x14ac:dyDescent="0.2">
      <c r="A275" s="36">
        <v>331</v>
      </c>
      <c r="B275" s="112" t="str">
        <f>IF(AND(A275&lt;&gt;"",ISNUMBER(A275)),VLOOKUP(A275,Studies!A:BR,2,FALSE),"")</f>
        <v>Lamberg 1998c</v>
      </c>
      <c r="C275" s="112" t="str">
        <f>IF(AND(A275&lt;&gt;"",ISNUMBER(A275)),VLOOKUP(A275,Studies!A:BR,3,FALSE),"")</f>
        <v>https://www.ncbi.nlm.nih.gov/pubmed/9663178</v>
      </c>
      <c r="D275" s="112" t="str">
        <f>IF(AND(A275&lt;&gt;"",ISNUMBER(A275)),VLOOKUP(A275,Studies!A:BR,4,FALSE),"")</f>
        <v>with Perpetrator (Verapamil)</v>
      </c>
      <c r="E275" s="112" t="str">
        <f>IF(AND(A275&lt;&gt;"",ISNUMBER(A275)),VLOOKUP(A275,Studies!A:BR,5,FALSE),"")</f>
        <v>Buspirone</v>
      </c>
      <c r="F275" s="114" t="str">
        <f>IF(AND(A275&lt;&gt;"",ISNUMBER(A275)),VLOOKUP(A275,Studies!A:BR,6,FALSE),"")</f>
        <v>Plasma</v>
      </c>
      <c r="G275" s="57">
        <v>30.5</v>
      </c>
      <c r="H275" s="57" t="s">
        <v>54</v>
      </c>
      <c r="I275" s="47">
        <v>6.7090620000000003</v>
      </c>
      <c r="J275" s="47" t="s">
        <v>321</v>
      </c>
      <c r="K275" s="47" t="s">
        <v>50</v>
      </c>
    </row>
    <row r="276" spans="1:14" x14ac:dyDescent="0.2">
      <c r="A276" s="36">
        <v>331</v>
      </c>
      <c r="B276" s="112" t="str">
        <f>IF(AND(A276&lt;&gt;"",ISNUMBER(A276)),VLOOKUP(A276,Studies!A:BR,2,FALSE),"")</f>
        <v>Lamberg 1998c</v>
      </c>
      <c r="C276" s="112" t="str">
        <f>IF(AND(A276&lt;&gt;"",ISNUMBER(A276)),VLOOKUP(A276,Studies!A:BR,3,FALSE),"")</f>
        <v>https://www.ncbi.nlm.nih.gov/pubmed/9663178</v>
      </c>
      <c r="D276" s="112" t="str">
        <f>IF(AND(A276&lt;&gt;"",ISNUMBER(A276)),VLOOKUP(A276,Studies!A:BR,4,FALSE),"")</f>
        <v>with Perpetrator (Verapamil)</v>
      </c>
      <c r="E276" s="112" t="str">
        <f>IF(AND(A276&lt;&gt;"",ISNUMBER(A276)),VLOOKUP(A276,Studies!A:BR,5,FALSE),"")</f>
        <v>Buspirone</v>
      </c>
      <c r="F276" s="114" t="str">
        <f>IF(AND(A276&lt;&gt;"",ISNUMBER(A276)),VLOOKUP(A276,Studies!A:BR,6,FALSE),"")</f>
        <v>Plasma</v>
      </c>
      <c r="G276" s="57">
        <v>31</v>
      </c>
      <c r="H276" s="57" t="s">
        <v>54</v>
      </c>
      <c r="I276" s="47">
        <v>6.8362480000000003</v>
      </c>
      <c r="J276" s="47" t="s">
        <v>321</v>
      </c>
      <c r="K276" s="47" t="s">
        <v>50</v>
      </c>
      <c r="L276" s="59">
        <v>2.0985689999999999</v>
      </c>
      <c r="M276" s="59" t="s">
        <v>321</v>
      </c>
      <c r="N276" s="59" t="s">
        <v>330</v>
      </c>
    </row>
    <row r="277" spans="1:14" x14ac:dyDescent="0.2">
      <c r="A277" s="36">
        <v>331</v>
      </c>
      <c r="B277" s="112" t="str">
        <f>IF(AND(A277&lt;&gt;"",ISNUMBER(A277)),VLOOKUP(A277,Studies!A:BR,2,FALSE),"")</f>
        <v>Lamberg 1998c</v>
      </c>
      <c r="C277" s="112" t="str">
        <f>IF(AND(A277&lt;&gt;"",ISNUMBER(A277)),VLOOKUP(A277,Studies!A:BR,3,FALSE),"")</f>
        <v>https://www.ncbi.nlm.nih.gov/pubmed/9663178</v>
      </c>
      <c r="D277" s="112" t="str">
        <f>IF(AND(A277&lt;&gt;"",ISNUMBER(A277)),VLOOKUP(A277,Studies!A:BR,4,FALSE),"")</f>
        <v>with Perpetrator (Verapamil)</v>
      </c>
      <c r="E277" s="112" t="str">
        <f>IF(AND(A277&lt;&gt;"",ISNUMBER(A277)),VLOOKUP(A277,Studies!A:BR,5,FALSE),"")</f>
        <v>Buspirone</v>
      </c>
      <c r="F277" s="114" t="str">
        <f>IF(AND(A277&lt;&gt;"",ISNUMBER(A277)),VLOOKUP(A277,Studies!A:BR,6,FALSE),"")</f>
        <v>Plasma</v>
      </c>
      <c r="G277" s="57">
        <v>31.5</v>
      </c>
      <c r="H277" s="57" t="s">
        <v>54</v>
      </c>
      <c r="I277" s="47">
        <v>5.5484900000000001</v>
      </c>
      <c r="J277" s="47" t="s">
        <v>321</v>
      </c>
      <c r="K277" s="47" t="s">
        <v>50</v>
      </c>
      <c r="L277" s="59">
        <v>1.6216219999999999</v>
      </c>
      <c r="M277" s="59" t="s">
        <v>321</v>
      </c>
      <c r="N277" s="59" t="s">
        <v>330</v>
      </c>
    </row>
    <row r="278" spans="1:14" x14ac:dyDescent="0.2">
      <c r="A278" s="36">
        <v>331</v>
      </c>
      <c r="B278" s="112" t="str">
        <f>IF(AND(A278&lt;&gt;"",ISNUMBER(A278)),VLOOKUP(A278,Studies!A:BR,2,FALSE),"")</f>
        <v>Lamberg 1998c</v>
      </c>
      <c r="C278" s="112" t="str">
        <f>IF(AND(A278&lt;&gt;"",ISNUMBER(A278)),VLOOKUP(A278,Studies!A:BR,3,FALSE),"")</f>
        <v>https://www.ncbi.nlm.nih.gov/pubmed/9663178</v>
      </c>
      <c r="D278" s="112" t="str">
        <f>IF(AND(A278&lt;&gt;"",ISNUMBER(A278)),VLOOKUP(A278,Studies!A:BR,4,FALSE),"")</f>
        <v>with Perpetrator (Verapamil)</v>
      </c>
      <c r="E278" s="112" t="str">
        <f>IF(AND(A278&lt;&gt;"",ISNUMBER(A278)),VLOOKUP(A278,Studies!A:BR,5,FALSE),"")</f>
        <v>Buspirone</v>
      </c>
      <c r="F278" s="114" t="str">
        <f>IF(AND(A278&lt;&gt;"",ISNUMBER(A278)),VLOOKUP(A278,Studies!A:BR,6,FALSE),"")</f>
        <v>Plasma</v>
      </c>
      <c r="G278" s="57">
        <v>32</v>
      </c>
      <c r="H278" s="57" t="s">
        <v>54</v>
      </c>
      <c r="I278" s="47">
        <v>4.721781</v>
      </c>
      <c r="J278" s="47" t="s">
        <v>321</v>
      </c>
      <c r="K278" s="47" t="s">
        <v>50</v>
      </c>
      <c r="L278" s="59">
        <v>1.319555</v>
      </c>
      <c r="M278" s="59" t="s">
        <v>321</v>
      </c>
      <c r="N278" s="59" t="s">
        <v>330</v>
      </c>
    </row>
    <row r="279" spans="1:14" x14ac:dyDescent="0.2">
      <c r="A279" s="36">
        <v>331</v>
      </c>
      <c r="B279" s="112" t="str">
        <f>IF(AND(A279&lt;&gt;"",ISNUMBER(A279)),VLOOKUP(A279,Studies!A:BR,2,FALSE),"")</f>
        <v>Lamberg 1998c</v>
      </c>
      <c r="C279" s="112" t="str">
        <f>IF(AND(A279&lt;&gt;"",ISNUMBER(A279)),VLOOKUP(A279,Studies!A:BR,3,FALSE),"")</f>
        <v>https://www.ncbi.nlm.nih.gov/pubmed/9663178</v>
      </c>
      <c r="D279" s="112" t="str">
        <f>IF(AND(A279&lt;&gt;"",ISNUMBER(A279)),VLOOKUP(A279,Studies!A:BR,4,FALSE),"")</f>
        <v>with Perpetrator (Verapamil)</v>
      </c>
      <c r="E279" s="112" t="str">
        <f>IF(AND(A279&lt;&gt;"",ISNUMBER(A279)),VLOOKUP(A279,Studies!A:BR,5,FALSE),"")</f>
        <v>Buspirone</v>
      </c>
      <c r="F279" s="114" t="str">
        <f>IF(AND(A279&lt;&gt;"",ISNUMBER(A279)),VLOOKUP(A279,Studies!A:BR,6,FALSE),"")</f>
        <v>Plasma</v>
      </c>
      <c r="G279" s="57">
        <v>33</v>
      </c>
      <c r="H279" s="57" t="s">
        <v>54</v>
      </c>
      <c r="I279" s="47">
        <v>3.2273450000000001</v>
      </c>
      <c r="J279" s="47" t="s">
        <v>321</v>
      </c>
      <c r="K279" s="47" t="s">
        <v>50</v>
      </c>
      <c r="L279" s="59">
        <v>0.87440370000000001</v>
      </c>
      <c r="M279" s="59" t="s">
        <v>321</v>
      </c>
      <c r="N279" s="59" t="s">
        <v>330</v>
      </c>
    </row>
    <row r="280" spans="1:14" x14ac:dyDescent="0.2">
      <c r="A280" s="36">
        <v>331</v>
      </c>
      <c r="B280" s="112" t="str">
        <f>IF(AND(A280&lt;&gt;"",ISNUMBER(A280)),VLOOKUP(A280,Studies!A:BR,2,FALSE),"")</f>
        <v>Lamberg 1998c</v>
      </c>
      <c r="C280" s="112" t="str">
        <f>IF(AND(A280&lt;&gt;"",ISNUMBER(A280)),VLOOKUP(A280,Studies!A:BR,3,FALSE),"")</f>
        <v>https://www.ncbi.nlm.nih.gov/pubmed/9663178</v>
      </c>
      <c r="D280" s="112" t="str">
        <f>IF(AND(A280&lt;&gt;"",ISNUMBER(A280)),VLOOKUP(A280,Studies!A:BR,4,FALSE),"")</f>
        <v>with Perpetrator (Verapamil)</v>
      </c>
      <c r="E280" s="112" t="str">
        <f>IF(AND(A280&lt;&gt;"",ISNUMBER(A280)),VLOOKUP(A280,Studies!A:BR,5,FALSE),"")</f>
        <v>Buspirone</v>
      </c>
      <c r="F280" s="114" t="str">
        <f>IF(AND(A280&lt;&gt;"",ISNUMBER(A280)),VLOOKUP(A280,Studies!A:BR,6,FALSE),"")</f>
        <v>Plasma</v>
      </c>
      <c r="G280" s="57">
        <v>34</v>
      </c>
      <c r="H280" s="57" t="s">
        <v>54</v>
      </c>
      <c r="I280" s="47">
        <v>1.9872810000000001</v>
      </c>
      <c r="J280" s="47" t="s">
        <v>321</v>
      </c>
      <c r="K280" s="47" t="s">
        <v>50</v>
      </c>
      <c r="L280" s="59">
        <v>0.44515060000000001</v>
      </c>
      <c r="M280" s="59" t="s">
        <v>321</v>
      </c>
      <c r="N280" s="59" t="s">
        <v>330</v>
      </c>
    </row>
    <row r="281" spans="1:14" x14ac:dyDescent="0.2">
      <c r="A281" s="36">
        <v>331</v>
      </c>
      <c r="B281" s="112" t="str">
        <f>IF(AND(A281&lt;&gt;"",ISNUMBER(A281)),VLOOKUP(A281,Studies!A:BR,2,FALSE),"")</f>
        <v>Lamberg 1998c</v>
      </c>
      <c r="C281" s="112" t="str">
        <f>IF(AND(A281&lt;&gt;"",ISNUMBER(A281)),VLOOKUP(A281,Studies!A:BR,3,FALSE),"")</f>
        <v>https://www.ncbi.nlm.nih.gov/pubmed/9663178</v>
      </c>
      <c r="D281" s="112" t="str">
        <f>IF(AND(A281&lt;&gt;"",ISNUMBER(A281)),VLOOKUP(A281,Studies!A:BR,4,FALSE),"")</f>
        <v>with Perpetrator (Verapamil)</v>
      </c>
      <c r="E281" s="112" t="str">
        <f>IF(AND(A281&lt;&gt;"",ISNUMBER(A281)),VLOOKUP(A281,Studies!A:BR,5,FALSE),"")</f>
        <v>Buspirone</v>
      </c>
      <c r="F281" s="114" t="str">
        <f>IF(AND(A281&lt;&gt;"",ISNUMBER(A281)),VLOOKUP(A281,Studies!A:BR,6,FALSE),"")</f>
        <v>Plasma</v>
      </c>
      <c r="G281" s="57">
        <v>35</v>
      </c>
      <c r="H281" s="57" t="s">
        <v>54</v>
      </c>
      <c r="I281" s="47">
        <v>1.478537</v>
      </c>
      <c r="J281" s="47" t="s">
        <v>321</v>
      </c>
      <c r="K281" s="47" t="s">
        <v>50</v>
      </c>
      <c r="L281" s="59">
        <v>0.34976109999999999</v>
      </c>
      <c r="M281" s="59" t="s">
        <v>321</v>
      </c>
      <c r="N281" s="59" t="s">
        <v>330</v>
      </c>
    </row>
    <row r="282" spans="1:14" x14ac:dyDescent="0.2">
      <c r="A282" s="36">
        <v>331</v>
      </c>
      <c r="B282" s="112" t="str">
        <f>IF(AND(A282&lt;&gt;"",ISNUMBER(A282)),VLOOKUP(A282,Studies!A:BR,2,FALSE),"")</f>
        <v>Lamberg 1998c</v>
      </c>
      <c r="C282" s="112" t="str">
        <f>IF(AND(A282&lt;&gt;"",ISNUMBER(A282)),VLOOKUP(A282,Studies!A:BR,3,FALSE),"")</f>
        <v>https://www.ncbi.nlm.nih.gov/pubmed/9663178</v>
      </c>
      <c r="D282" s="112" t="str">
        <f>IF(AND(A282&lt;&gt;"",ISNUMBER(A282)),VLOOKUP(A282,Studies!A:BR,4,FALSE),"")</f>
        <v>with Perpetrator (Verapamil)</v>
      </c>
      <c r="E282" s="112" t="str">
        <f>IF(AND(A282&lt;&gt;"",ISNUMBER(A282)),VLOOKUP(A282,Studies!A:BR,5,FALSE),"")</f>
        <v>Buspirone</v>
      </c>
      <c r="F282" s="114" t="str">
        <f>IF(AND(A282&lt;&gt;"",ISNUMBER(A282)),VLOOKUP(A282,Studies!A:BR,6,FALSE),"")</f>
        <v>Plasma</v>
      </c>
      <c r="G282" s="57">
        <v>36</v>
      </c>
      <c r="H282" s="57" t="s">
        <v>54</v>
      </c>
      <c r="I282" s="47">
        <v>1.0333859999999999</v>
      </c>
      <c r="J282" s="47" t="s">
        <v>321</v>
      </c>
      <c r="K282" s="47" t="s">
        <v>50</v>
      </c>
      <c r="L282" s="59">
        <v>0.25437169999999998</v>
      </c>
      <c r="M282" s="59" t="s">
        <v>321</v>
      </c>
      <c r="N282" s="59" t="s">
        <v>330</v>
      </c>
    </row>
    <row r="283" spans="1:14" x14ac:dyDescent="0.2">
      <c r="A283" s="36">
        <v>331</v>
      </c>
      <c r="B283" s="112" t="str">
        <f>IF(AND(A283&lt;&gt;"",ISNUMBER(A283)),VLOOKUP(A283,Studies!A:BR,2,FALSE),"")</f>
        <v>Lamberg 1998c</v>
      </c>
      <c r="C283" s="112" t="str">
        <f>IF(AND(A283&lt;&gt;"",ISNUMBER(A283)),VLOOKUP(A283,Studies!A:BR,3,FALSE),"")</f>
        <v>https://www.ncbi.nlm.nih.gov/pubmed/9663178</v>
      </c>
      <c r="D283" s="112" t="str">
        <f>IF(AND(A283&lt;&gt;"",ISNUMBER(A283)),VLOOKUP(A283,Studies!A:BR,4,FALSE),"")</f>
        <v>with Perpetrator (Verapamil)</v>
      </c>
      <c r="E283" s="112" t="str">
        <f>IF(AND(A283&lt;&gt;"",ISNUMBER(A283)),VLOOKUP(A283,Studies!A:BR,5,FALSE),"")</f>
        <v>Buspirone</v>
      </c>
      <c r="F283" s="114" t="str">
        <f>IF(AND(A283&lt;&gt;"",ISNUMBER(A283)),VLOOKUP(A283,Studies!A:BR,6,FALSE),"")</f>
        <v>Plasma</v>
      </c>
      <c r="G283" s="57">
        <v>38</v>
      </c>
      <c r="H283" s="57" t="s">
        <v>54</v>
      </c>
      <c r="I283" s="47">
        <v>0.58823530000000002</v>
      </c>
      <c r="J283" s="47" t="s">
        <v>321</v>
      </c>
      <c r="K283" s="47" t="s">
        <v>50</v>
      </c>
      <c r="L283" s="59">
        <v>0.12718599999999999</v>
      </c>
      <c r="M283" s="59" t="s">
        <v>321</v>
      </c>
      <c r="N283" s="59" t="s">
        <v>330</v>
      </c>
    </row>
    <row r="284" spans="1:14" x14ac:dyDescent="0.2">
      <c r="A284" s="36">
        <v>331</v>
      </c>
      <c r="B284" s="112" t="str">
        <f>IF(AND(A284&lt;&gt;"",ISNUMBER(A284)),VLOOKUP(A284,Studies!A:BR,2,FALSE),"")</f>
        <v>Lamberg 1998c</v>
      </c>
      <c r="C284" s="112" t="str">
        <f>IF(AND(A284&lt;&gt;"",ISNUMBER(A284)),VLOOKUP(A284,Studies!A:BR,3,FALSE),"")</f>
        <v>https://www.ncbi.nlm.nih.gov/pubmed/9663178</v>
      </c>
      <c r="D284" s="112" t="str">
        <f>IF(AND(A284&lt;&gt;"",ISNUMBER(A284)),VLOOKUP(A284,Studies!A:BR,4,FALSE),"")</f>
        <v>with Perpetrator (Verapamil)</v>
      </c>
      <c r="E284" s="112" t="str">
        <f>IF(AND(A284&lt;&gt;"",ISNUMBER(A284)),VLOOKUP(A284,Studies!A:BR,5,FALSE),"")</f>
        <v>Buspirone</v>
      </c>
      <c r="F284" s="114" t="str">
        <f>IF(AND(A284&lt;&gt;"",ISNUMBER(A284)),VLOOKUP(A284,Studies!A:BR,6,FALSE),"")</f>
        <v>Plasma</v>
      </c>
      <c r="G284" s="57">
        <v>48</v>
      </c>
      <c r="H284" s="57" t="s">
        <v>54</v>
      </c>
      <c r="I284" s="47">
        <v>9.5389509999999997E-2</v>
      </c>
      <c r="J284" s="47" t="s">
        <v>321</v>
      </c>
      <c r="K284" s="47" t="s">
        <v>50</v>
      </c>
    </row>
    <row r="285" spans="1:14" x14ac:dyDescent="0.2">
      <c r="A285" s="36">
        <v>335</v>
      </c>
      <c r="B285" s="112" t="str">
        <f>IF(AND(A285&lt;&gt;"",ISNUMBER(A285)),VLOOKUP(A285,Studies!A:BR,2,FALSE),"")</f>
        <v>Lamberg 1999</v>
      </c>
      <c r="C285" s="112" t="str">
        <f>IF(AND(A285&lt;&gt;"",ISNUMBER(A285)),VLOOKUP(A285,Studies!A:BR,3,FALSE),"")</f>
        <v>https://www.ncbi.nlm.nih.gov/pubmed/10227067</v>
      </c>
      <c r="D285" s="112" t="str">
        <f>IF(AND(A285&lt;&gt;"",ISNUMBER(A285)),VLOOKUP(A285,Studies!A:BR,4,FALSE),"")</f>
        <v>Control (Perpetrator Placebo)</v>
      </c>
      <c r="E285" s="112" t="str">
        <f>IF(AND(A285&lt;&gt;"",ISNUMBER(A285)),VLOOKUP(A285,Studies!A:BR,5,FALSE),"")</f>
        <v>Buspirone</v>
      </c>
      <c r="F285" s="114" t="str">
        <f>IF(AND(A285&lt;&gt;"",ISNUMBER(A285)),VLOOKUP(A285,Studies!A:BR,6,FALSE),"")</f>
        <v>Plasma</v>
      </c>
      <c r="G285" s="57">
        <v>0.5</v>
      </c>
      <c r="H285" s="57" t="s">
        <v>54</v>
      </c>
      <c r="I285" s="47">
        <v>1.112568</v>
      </c>
      <c r="J285" s="47" t="s">
        <v>321</v>
      </c>
      <c r="K285" s="47" t="s">
        <v>50</v>
      </c>
      <c r="L285" s="59">
        <v>0.3452443</v>
      </c>
      <c r="M285" s="59" t="s">
        <v>321</v>
      </c>
      <c r="N285" s="59" t="s">
        <v>330</v>
      </c>
    </row>
    <row r="286" spans="1:14" x14ac:dyDescent="0.2">
      <c r="A286" s="36">
        <v>335</v>
      </c>
      <c r="B286" s="112" t="str">
        <f>IF(AND(A286&lt;&gt;"",ISNUMBER(A286)),VLOOKUP(A286,Studies!A:BR,2,FALSE),"")</f>
        <v>Lamberg 1999</v>
      </c>
      <c r="C286" s="112" t="str">
        <f>IF(AND(A286&lt;&gt;"",ISNUMBER(A286)),VLOOKUP(A286,Studies!A:BR,3,FALSE),"")</f>
        <v>https://www.ncbi.nlm.nih.gov/pubmed/10227067</v>
      </c>
      <c r="D286" s="112" t="str">
        <f>IF(AND(A286&lt;&gt;"",ISNUMBER(A286)),VLOOKUP(A286,Studies!A:BR,4,FALSE),"")</f>
        <v>Control (Perpetrator Placebo)</v>
      </c>
      <c r="E286" s="112" t="str">
        <f>IF(AND(A286&lt;&gt;"",ISNUMBER(A286)),VLOOKUP(A286,Studies!A:BR,5,FALSE),"")</f>
        <v>Buspirone</v>
      </c>
      <c r="F286" s="114" t="str">
        <f>IF(AND(A286&lt;&gt;"",ISNUMBER(A286)),VLOOKUP(A286,Studies!A:BR,6,FALSE),"")</f>
        <v>Plasma</v>
      </c>
      <c r="G286" s="57">
        <v>1</v>
      </c>
      <c r="H286" s="57" t="s">
        <v>54</v>
      </c>
      <c r="I286" s="47">
        <v>2.1281029999999999</v>
      </c>
      <c r="J286" s="47" t="s">
        <v>321</v>
      </c>
      <c r="K286" s="47" t="s">
        <v>50</v>
      </c>
      <c r="L286" s="59">
        <v>0.38433270000000003</v>
      </c>
      <c r="M286" s="59" t="s">
        <v>321</v>
      </c>
      <c r="N286" s="59" t="s">
        <v>330</v>
      </c>
    </row>
    <row r="287" spans="1:14" x14ac:dyDescent="0.2">
      <c r="A287" s="36">
        <v>335</v>
      </c>
      <c r="B287" s="112" t="str">
        <f>IF(AND(A287&lt;&gt;"",ISNUMBER(A287)),VLOOKUP(A287,Studies!A:BR,2,FALSE),"")</f>
        <v>Lamberg 1999</v>
      </c>
      <c r="C287" s="112" t="str">
        <f>IF(AND(A287&lt;&gt;"",ISNUMBER(A287)),VLOOKUP(A287,Studies!A:BR,3,FALSE),"")</f>
        <v>https://www.ncbi.nlm.nih.gov/pubmed/10227067</v>
      </c>
      <c r="D287" s="112" t="str">
        <f>IF(AND(A287&lt;&gt;"",ISNUMBER(A287)),VLOOKUP(A287,Studies!A:BR,4,FALSE),"")</f>
        <v>Control (Perpetrator Placebo)</v>
      </c>
      <c r="E287" s="112" t="str">
        <f>IF(AND(A287&lt;&gt;"",ISNUMBER(A287)),VLOOKUP(A287,Studies!A:BR,5,FALSE),"")</f>
        <v>Buspirone</v>
      </c>
      <c r="F287" s="114" t="str">
        <f>IF(AND(A287&lt;&gt;"",ISNUMBER(A287)),VLOOKUP(A287,Studies!A:BR,6,FALSE),"")</f>
        <v>Plasma</v>
      </c>
      <c r="G287" s="57">
        <v>1.5</v>
      </c>
      <c r="H287" s="57" t="s">
        <v>54</v>
      </c>
      <c r="I287" s="47">
        <v>1.899403</v>
      </c>
      <c r="J287" s="47" t="s">
        <v>321</v>
      </c>
      <c r="K287" s="47" t="s">
        <v>50</v>
      </c>
      <c r="L287" s="59">
        <v>0.35175899999999999</v>
      </c>
      <c r="M287" s="59" t="s">
        <v>321</v>
      </c>
      <c r="N287" s="59" t="s">
        <v>330</v>
      </c>
    </row>
    <row r="288" spans="1:14" x14ac:dyDescent="0.2">
      <c r="A288" s="36">
        <v>335</v>
      </c>
      <c r="B288" s="112" t="str">
        <f>IF(AND(A288&lt;&gt;"",ISNUMBER(A288)),VLOOKUP(A288,Studies!A:BR,2,FALSE),"")</f>
        <v>Lamberg 1999</v>
      </c>
      <c r="C288" s="112" t="str">
        <f>IF(AND(A288&lt;&gt;"",ISNUMBER(A288)),VLOOKUP(A288,Studies!A:BR,3,FALSE),"")</f>
        <v>https://www.ncbi.nlm.nih.gov/pubmed/10227067</v>
      </c>
      <c r="D288" s="112" t="str">
        <f>IF(AND(A288&lt;&gt;"",ISNUMBER(A288)),VLOOKUP(A288,Studies!A:BR,4,FALSE),"")</f>
        <v>Control (Perpetrator Placebo)</v>
      </c>
      <c r="E288" s="112" t="str">
        <f>IF(AND(A288&lt;&gt;"",ISNUMBER(A288)),VLOOKUP(A288,Studies!A:BR,5,FALSE),"")</f>
        <v>Buspirone</v>
      </c>
      <c r="F288" s="114" t="str">
        <f>IF(AND(A288&lt;&gt;"",ISNUMBER(A288)),VLOOKUP(A288,Studies!A:BR,6,FALSE),"")</f>
        <v>Plasma</v>
      </c>
      <c r="G288" s="57">
        <v>2</v>
      </c>
      <c r="H288" s="57" t="s">
        <v>54</v>
      </c>
      <c r="I288" s="47">
        <v>1.5078039999999999</v>
      </c>
      <c r="J288" s="47" t="s">
        <v>321</v>
      </c>
      <c r="K288" s="47" t="s">
        <v>50</v>
      </c>
      <c r="L288" s="59">
        <v>0.29964150000000001</v>
      </c>
      <c r="M288" s="59" t="s">
        <v>321</v>
      </c>
      <c r="N288" s="59" t="s">
        <v>330</v>
      </c>
    </row>
    <row r="289" spans="1:14" x14ac:dyDescent="0.2">
      <c r="A289" s="36">
        <v>335</v>
      </c>
      <c r="B289" s="112" t="str">
        <f>IF(AND(A289&lt;&gt;"",ISNUMBER(A289)),VLOOKUP(A289,Studies!A:BR,2,FALSE),"")</f>
        <v>Lamberg 1999</v>
      </c>
      <c r="C289" s="112" t="str">
        <f>IF(AND(A289&lt;&gt;"",ISNUMBER(A289)),VLOOKUP(A289,Studies!A:BR,3,FALSE),"")</f>
        <v>https://www.ncbi.nlm.nih.gov/pubmed/10227067</v>
      </c>
      <c r="D289" s="112" t="str">
        <f>IF(AND(A289&lt;&gt;"",ISNUMBER(A289)),VLOOKUP(A289,Studies!A:BR,4,FALSE),"")</f>
        <v>Control (Perpetrator Placebo)</v>
      </c>
      <c r="E289" s="112" t="str">
        <f>IF(AND(A289&lt;&gt;"",ISNUMBER(A289)),VLOOKUP(A289,Studies!A:BR,5,FALSE),"")</f>
        <v>Buspirone</v>
      </c>
      <c r="F289" s="114" t="str">
        <f>IF(AND(A289&lt;&gt;"",ISNUMBER(A289)),VLOOKUP(A289,Studies!A:BR,6,FALSE),"")</f>
        <v>Plasma</v>
      </c>
      <c r="G289" s="57">
        <v>3</v>
      </c>
      <c r="H289" s="57" t="s">
        <v>54</v>
      </c>
      <c r="I289" s="47">
        <v>0.97867820000000005</v>
      </c>
      <c r="J289" s="47" t="s">
        <v>321</v>
      </c>
      <c r="K289" s="47" t="s">
        <v>50</v>
      </c>
      <c r="L289" s="59">
        <v>0.17596120000000001</v>
      </c>
      <c r="M289" s="59" t="s">
        <v>321</v>
      </c>
      <c r="N289" s="59" t="s">
        <v>330</v>
      </c>
    </row>
    <row r="290" spans="1:14" x14ac:dyDescent="0.2">
      <c r="A290" s="36">
        <v>335</v>
      </c>
      <c r="B290" s="112" t="str">
        <f>IF(AND(A290&lt;&gt;"",ISNUMBER(A290)),VLOOKUP(A290,Studies!A:BR,2,FALSE),"")</f>
        <v>Lamberg 1999</v>
      </c>
      <c r="C290" s="112" t="str">
        <f>IF(AND(A290&lt;&gt;"",ISNUMBER(A290)),VLOOKUP(A290,Studies!A:BR,3,FALSE),"")</f>
        <v>https://www.ncbi.nlm.nih.gov/pubmed/10227067</v>
      </c>
      <c r="D290" s="112" t="str">
        <f>IF(AND(A290&lt;&gt;"",ISNUMBER(A290)),VLOOKUP(A290,Studies!A:BR,4,FALSE),"")</f>
        <v>Control (Perpetrator Placebo)</v>
      </c>
      <c r="E290" s="112" t="str">
        <f>IF(AND(A290&lt;&gt;"",ISNUMBER(A290)),VLOOKUP(A290,Studies!A:BR,5,FALSE),"")</f>
        <v>Buspirone</v>
      </c>
      <c r="F290" s="114" t="str">
        <f>IF(AND(A290&lt;&gt;"",ISNUMBER(A290)),VLOOKUP(A290,Studies!A:BR,6,FALSE),"")</f>
        <v>Plasma</v>
      </c>
      <c r="G290" s="57">
        <v>4</v>
      </c>
      <c r="H290" s="57" t="s">
        <v>54</v>
      </c>
      <c r="I290" s="47">
        <v>0.60587139999999995</v>
      </c>
      <c r="J290" s="47" t="s">
        <v>321</v>
      </c>
      <c r="K290" s="47" t="s">
        <v>50</v>
      </c>
      <c r="L290" s="59">
        <v>0.1042019</v>
      </c>
      <c r="M290" s="59" t="s">
        <v>321</v>
      </c>
      <c r="N290" s="59" t="s">
        <v>330</v>
      </c>
    </row>
    <row r="291" spans="1:14" x14ac:dyDescent="0.2">
      <c r="A291" s="36">
        <v>335</v>
      </c>
      <c r="B291" s="112" t="str">
        <f>IF(AND(A291&lt;&gt;"",ISNUMBER(A291)),VLOOKUP(A291,Studies!A:BR,2,FALSE),"")</f>
        <v>Lamberg 1999</v>
      </c>
      <c r="C291" s="112" t="str">
        <f>IF(AND(A291&lt;&gt;"",ISNUMBER(A291)),VLOOKUP(A291,Studies!A:BR,3,FALSE),"")</f>
        <v>https://www.ncbi.nlm.nih.gov/pubmed/10227067</v>
      </c>
      <c r="D291" s="112" t="str">
        <f>IF(AND(A291&lt;&gt;"",ISNUMBER(A291)),VLOOKUP(A291,Studies!A:BR,4,FALSE),"")</f>
        <v>Control (Perpetrator Placebo)</v>
      </c>
      <c r="E291" s="112" t="str">
        <f>IF(AND(A291&lt;&gt;"",ISNUMBER(A291)),VLOOKUP(A291,Studies!A:BR,5,FALSE),"")</f>
        <v>Buspirone</v>
      </c>
      <c r="F291" s="114" t="str">
        <f>IF(AND(A291&lt;&gt;"",ISNUMBER(A291)),VLOOKUP(A291,Studies!A:BR,6,FALSE),"")</f>
        <v>Plasma</v>
      </c>
      <c r="G291" s="57">
        <v>5</v>
      </c>
      <c r="H291" s="57" t="s">
        <v>54</v>
      </c>
      <c r="I291" s="47">
        <v>0.40251100000000001</v>
      </c>
      <c r="J291" s="47" t="s">
        <v>321</v>
      </c>
      <c r="K291" s="47" t="s">
        <v>50</v>
      </c>
      <c r="L291" s="59">
        <v>7.8143149999999995E-2</v>
      </c>
      <c r="M291" s="59" t="s">
        <v>321</v>
      </c>
      <c r="N291" s="59" t="s">
        <v>330</v>
      </c>
    </row>
    <row r="292" spans="1:14" x14ac:dyDescent="0.2">
      <c r="A292" s="36">
        <v>335</v>
      </c>
      <c r="B292" s="112" t="str">
        <f>IF(AND(A292&lt;&gt;"",ISNUMBER(A292)),VLOOKUP(A292,Studies!A:BR,2,FALSE),"")</f>
        <v>Lamberg 1999</v>
      </c>
      <c r="C292" s="112" t="str">
        <f>IF(AND(A292&lt;&gt;"",ISNUMBER(A292)),VLOOKUP(A292,Studies!A:BR,3,FALSE),"")</f>
        <v>https://www.ncbi.nlm.nih.gov/pubmed/10227067</v>
      </c>
      <c r="D292" s="112" t="str">
        <f>IF(AND(A292&lt;&gt;"",ISNUMBER(A292)),VLOOKUP(A292,Studies!A:BR,4,FALSE),"")</f>
        <v>Control (Perpetrator Placebo)</v>
      </c>
      <c r="E292" s="112" t="str">
        <f>IF(AND(A292&lt;&gt;"",ISNUMBER(A292)),VLOOKUP(A292,Studies!A:BR,5,FALSE),"")</f>
        <v>Buspirone</v>
      </c>
      <c r="F292" s="114" t="str">
        <f>IF(AND(A292&lt;&gt;"",ISNUMBER(A292)),VLOOKUP(A292,Studies!A:BR,6,FALSE),"")</f>
        <v>Plasma</v>
      </c>
      <c r="G292" s="57">
        <v>6</v>
      </c>
      <c r="H292" s="57" t="s">
        <v>54</v>
      </c>
      <c r="I292" s="47">
        <v>0.25774989999999998</v>
      </c>
      <c r="J292" s="47" t="s">
        <v>321</v>
      </c>
      <c r="K292" s="47" t="s">
        <v>50</v>
      </c>
      <c r="L292" s="59">
        <v>3.9087879999999998E-2</v>
      </c>
      <c r="M292" s="59" t="s">
        <v>321</v>
      </c>
      <c r="N292" s="59" t="s">
        <v>330</v>
      </c>
    </row>
    <row r="293" spans="1:14" x14ac:dyDescent="0.2">
      <c r="A293" s="36">
        <v>335</v>
      </c>
      <c r="B293" s="112" t="str">
        <f>IF(AND(A293&lt;&gt;"",ISNUMBER(A293)),VLOOKUP(A293,Studies!A:BR,2,FALSE),"")</f>
        <v>Lamberg 1999</v>
      </c>
      <c r="C293" s="112" t="str">
        <f>IF(AND(A293&lt;&gt;"",ISNUMBER(A293)),VLOOKUP(A293,Studies!A:BR,3,FALSE),"")</f>
        <v>https://www.ncbi.nlm.nih.gov/pubmed/10227067</v>
      </c>
      <c r="D293" s="112" t="str">
        <f>IF(AND(A293&lt;&gt;"",ISNUMBER(A293)),VLOOKUP(A293,Studies!A:BR,4,FALSE),"")</f>
        <v>Control (Perpetrator Placebo)</v>
      </c>
      <c r="E293" s="112" t="str">
        <f>IF(AND(A293&lt;&gt;"",ISNUMBER(A293)),VLOOKUP(A293,Studies!A:BR,5,FALSE),"")</f>
        <v>Buspirone</v>
      </c>
      <c r="F293" s="114" t="str">
        <f>IF(AND(A293&lt;&gt;"",ISNUMBER(A293)),VLOOKUP(A293,Studies!A:BR,6,FALSE),"")</f>
        <v>Plasma</v>
      </c>
      <c r="G293" s="57">
        <v>8</v>
      </c>
      <c r="H293" s="57" t="s">
        <v>54</v>
      </c>
      <c r="I293" s="47">
        <v>0.14405809999999999</v>
      </c>
      <c r="J293" s="47" t="s">
        <v>321</v>
      </c>
      <c r="K293" s="47" t="s">
        <v>50</v>
      </c>
      <c r="L293" s="59">
        <v>2.5993200000000001E-2</v>
      </c>
      <c r="M293" s="59" t="s">
        <v>321</v>
      </c>
      <c r="N293" s="59" t="s">
        <v>330</v>
      </c>
    </row>
    <row r="294" spans="1:14" x14ac:dyDescent="0.2">
      <c r="A294" s="36">
        <v>339</v>
      </c>
      <c r="B294" s="112" t="str">
        <f>IF(AND(A294&lt;&gt;"",ISNUMBER(A294)),VLOOKUP(A294,Studies!A:BR,2,FALSE),"")</f>
        <v>Lilja 1998</v>
      </c>
      <c r="C294" s="112" t="str">
        <f>IF(AND(A294&lt;&gt;"",ISNUMBER(A294)),VLOOKUP(A294,Studies!A:BR,3,FALSE),"")</f>
        <v>https://www.ncbi.nlm.nih.gov/pubmed/9871430</v>
      </c>
      <c r="D294" s="112" t="str">
        <f>IF(AND(A294&lt;&gt;"",ISNUMBER(A294)),VLOOKUP(A294,Studies!A:BR,4,FALSE),"")</f>
        <v>Control (Perpetrator Placebo)</v>
      </c>
      <c r="E294" s="112" t="str">
        <f>IF(AND(A294&lt;&gt;"",ISNUMBER(A294)),VLOOKUP(A294,Studies!A:BR,5,FALSE),"")</f>
        <v>Buspirone</v>
      </c>
      <c r="F294" s="114" t="str">
        <f>IF(AND(A294&lt;&gt;"",ISNUMBER(A294)),VLOOKUP(A294,Studies!A:BR,6,FALSE),"")</f>
        <v>Plasma</v>
      </c>
      <c r="G294" s="57">
        <v>0.5</v>
      </c>
      <c r="H294" s="57" t="s">
        <v>54</v>
      </c>
      <c r="I294" s="47">
        <v>1.5555829999999999</v>
      </c>
      <c r="J294" s="47" t="s">
        <v>321</v>
      </c>
      <c r="K294" s="47" t="s">
        <v>50</v>
      </c>
      <c r="L294" s="59">
        <v>0.78846380000000005</v>
      </c>
      <c r="M294" s="59" t="s">
        <v>321</v>
      </c>
      <c r="N294" s="59" t="s">
        <v>330</v>
      </c>
    </row>
    <row r="295" spans="1:14" x14ac:dyDescent="0.2">
      <c r="A295" s="36">
        <v>339</v>
      </c>
      <c r="B295" s="112" t="str">
        <f>IF(AND(A295&lt;&gt;"",ISNUMBER(A295)),VLOOKUP(A295,Studies!A:BR,2,FALSE),"")</f>
        <v>Lilja 1998</v>
      </c>
      <c r="C295" s="112" t="str">
        <f>IF(AND(A295&lt;&gt;"",ISNUMBER(A295)),VLOOKUP(A295,Studies!A:BR,3,FALSE),"")</f>
        <v>https://www.ncbi.nlm.nih.gov/pubmed/9871430</v>
      </c>
      <c r="D295" s="112" t="str">
        <f>IF(AND(A295&lt;&gt;"",ISNUMBER(A295)),VLOOKUP(A295,Studies!A:BR,4,FALSE),"")</f>
        <v>Control (Perpetrator Placebo)</v>
      </c>
      <c r="E295" s="112" t="str">
        <f>IF(AND(A295&lt;&gt;"",ISNUMBER(A295)),VLOOKUP(A295,Studies!A:BR,5,FALSE),"")</f>
        <v>Buspirone</v>
      </c>
      <c r="F295" s="114" t="str">
        <f>IF(AND(A295&lt;&gt;"",ISNUMBER(A295)),VLOOKUP(A295,Studies!A:BR,6,FALSE),"")</f>
        <v>Plasma</v>
      </c>
      <c r="G295" s="57">
        <v>1</v>
      </c>
      <c r="H295" s="57" t="s">
        <v>54</v>
      </c>
      <c r="I295" s="47">
        <v>1.420174</v>
      </c>
      <c r="J295" s="47" t="s">
        <v>321</v>
      </c>
      <c r="K295" s="47" t="s">
        <v>50</v>
      </c>
      <c r="L295" s="59">
        <v>0.42304920000000001</v>
      </c>
      <c r="M295" s="59" t="s">
        <v>321</v>
      </c>
      <c r="N295" s="59" t="s">
        <v>330</v>
      </c>
    </row>
    <row r="296" spans="1:14" x14ac:dyDescent="0.2">
      <c r="A296" s="36">
        <v>339</v>
      </c>
      <c r="B296" s="112" t="str">
        <f>IF(AND(A296&lt;&gt;"",ISNUMBER(A296)),VLOOKUP(A296,Studies!A:BR,2,FALSE),"")</f>
        <v>Lilja 1998</v>
      </c>
      <c r="C296" s="112" t="str">
        <f>IF(AND(A296&lt;&gt;"",ISNUMBER(A296)),VLOOKUP(A296,Studies!A:BR,3,FALSE),"")</f>
        <v>https://www.ncbi.nlm.nih.gov/pubmed/9871430</v>
      </c>
      <c r="D296" s="112" t="str">
        <f>IF(AND(A296&lt;&gt;"",ISNUMBER(A296)),VLOOKUP(A296,Studies!A:BR,4,FALSE),"")</f>
        <v>Control (Perpetrator Placebo)</v>
      </c>
      <c r="E296" s="112" t="str">
        <f>IF(AND(A296&lt;&gt;"",ISNUMBER(A296)),VLOOKUP(A296,Studies!A:BR,5,FALSE),"")</f>
        <v>Buspirone</v>
      </c>
      <c r="F296" s="114" t="str">
        <f>IF(AND(A296&lt;&gt;"",ISNUMBER(A296)),VLOOKUP(A296,Studies!A:BR,6,FALSE),"")</f>
        <v>Plasma</v>
      </c>
      <c r="G296" s="57">
        <v>1.5</v>
      </c>
      <c r="H296" s="57" t="s">
        <v>54</v>
      </c>
      <c r="I296" s="47">
        <v>1.0155050000000001</v>
      </c>
      <c r="J296" s="47" t="s">
        <v>321</v>
      </c>
      <c r="K296" s="47" t="s">
        <v>50</v>
      </c>
      <c r="L296" s="59">
        <v>0.30772270000000002</v>
      </c>
      <c r="M296" s="59" t="s">
        <v>321</v>
      </c>
      <c r="N296" s="59" t="s">
        <v>330</v>
      </c>
    </row>
    <row r="297" spans="1:14" x14ac:dyDescent="0.2">
      <c r="A297" s="36">
        <v>339</v>
      </c>
      <c r="B297" s="112" t="str">
        <f>IF(AND(A297&lt;&gt;"",ISNUMBER(A297)),VLOOKUP(A297,Studies!A:BR,2,FALSE),"")</f>
        <v>Lilja 1998</v>
      </c>
      <c r="C297" s="112" t="str">
        <f>IF(AND(A297&lt;&gt;"",ISNUMBER(A297)),VLOOKUP(A297,Studies!A:BR,3,FALSE),"")</f>
        <v>https://www.ncbi.nlm.nih.gov/pubmed/9871430</v>
      </c>
      <c r="D297" s="112" t="str">
        <f>IF(AND(A297&lt;&gt;"",ISNUMBER(A297)),VLOOKUP(A297,Studies!A:BR,4,FALSE),"")</f>
        <v>Control (Perpetrator Placebo)</v>
      </c>
      <c r="E297" s="112" t="str">
        <f>IF(AND(A297&lt;&gt;"",ISNUMBER(A297)),VLOOKUP(A297,Studies!A:BR,5,FALSE),"")</f>
        <v>Buspirone</v>
      </c>
      <c r="F297" s="114" t="str">
        <f>IF(AND(A297&lt;&gt;"",ISNUMBER(A297)),VLOOKUP(A297,Studies!A:BR,6,FALSE),"")</f>
        <v>Plasma</v>
      </c>
      <c r="G297" s="57">
        <v>2</v>
      </c>
      <c r="H297" s="57" t="s">
        <v>54</v>
      </c>
      <c r="I297" s="47">
        <v>0.82240409999999997</v>
      </c>
      <c r="J297" s="47" t="s">
        <v>321</v>
      </c>
      <c r="K297" s="47" t="s">
        <v>50</v>
      </c>
      <c r="L297" s="59">
        <v>0.2307699</v>
      </c>
      <c r="M297" s="59" t="s">
        <v>321</v>
      </c>
      <c r="N297" s="59" t="s">
        <v>330</v>
      </c>
    </row>
    <row r="298" spans="1:14" x14ac:dyDescent="0.2">
      <c r="A298" s="36">
        <v>339</v>
      </c>
      <c r="B298" s="112" t="str">
        <f>IF(AND(A298&lt;&gt;"",ISNUMBER(A298)),VLOOKUP(A298,Studies!A:BR,2,FALSE),"")</f>
        <v>Lilja 1998</v>
      </c>
      <c r="C298" s="112" t="str">
        <f>IF(AND(A298&lt;&gt;"",ISNUMBER(A298)),VLOOKUP(A298,Studies!A:BR,3,FALSE),"")</f>
        <v>https://www.ncbi.nlm.nih.gov/pubmed/9871430</v>
      </c>
      <c r="D298" s="112" t="str">
        <f>IF(AND(A298&lt;&gt;"",ISNUMBER(A298)),VLOOKUP(A298,Studies!A:BR,4,FALSE),"")</f>
        <v>Control (Perpetrator Placebo)</v>
      </c>
      <c r="E298" s="112" t="str">
        <f>IF(AND(A298&lt;&gt;"",ISNUMBER(A298)),VLOOKUP(A298,Studies!A:BR,5,FALSE),"")</f>
        <v>Buspirone</v>
      </c>
      <c r="F298" s="114" t="str">
        <f>IF(AND(A298&lt;&gt;"",ISNUMBER(A298)),VLOOKUP(A298,Studies!A:BR,6,FALSE),"")</f>
        <v>Plasma</v>
      </c>
      <c r="G298" s="57">
        <v>3</v>
      </c>
      <c r="H298" s="57" t="s">
        <v>54</v>
      </c>
      <c r="I298" s="47">
        <v>0.4938652</v>
      </c>
      <c r="J298" s="47" t="s">
        <v>321</v>
      </c>
      <c r="K298" s="47" t="s">
        <v>50</v>
      </c>
      <c r="L298" s="59">
        <v>0.17310680000000001</v>
      </c>
      <c r="M298" s="59" t="s">
        <v>321</v>
      </c>
      <c r="N298" s="59" t="s">
        <v>330</v>
      </c>
    </row>
    <row r="299" spans="1:14" x14ac:dyDescent="0.2">
      <c r="A299" s="36">
        <v>339</v>
      </c>
      <c r="B299" s="112" t="str">
        <f>IF(AND(A299&lt;&gt;"",ISNUMBER(A299)),VLOOKUP(A299,Studies!A:BR,2,FALSE),"")</f>
        <v>Lilja 1998</v>
      </c>
      <c r="C299" s="112" t="str">
        <f>IF(AND(A299&lt;&gt;"",ISNUMBER(A299)),VLOOKUP(A299,Studies!A:BR,3,FALSE),"")</f>
        <v>https://www.ncbi.nlm.nih.gov/pubmed/9871430</v>
      </c>
      <c r="D299" s="112" t="str">
        <f>IF(AND(A299&lt;&gt;"",ISNUMBER(A299)),VLOOKUP(A299,Studies!A:BR,4,FALSE),"")</f>
        <v>Control (Perpetrator Placebo)</v>
      </c>
      <c r="E299" s="112" t="str">
        <f>IF(AND(A299&lt;&gt;"",ISNUMBER(A299)),VLOOKUP(A299,Studies!A:BR,5,FALSE),"")</f>
        <v>Buspirone</v>
      </c>
      <c r="F299" s="114" t="str">
        <f>IF(AND(A299&lt;&gt;"",ISNUMBER(A299)),VLOOKUP(A299,Studies!A:BR,6,FALSE),"")</f>
        <v>Plasma</v>
      </c>
      <c r="G299" s="57">
        <v>4</v>
      </c>
      <c r="H299" s="57" t="s">
        <v>54</v>
      </c>
      <c r="I299" s="47">
        <v>0.33843319999999999</v>
      </c>
      <c r="J299" s="47" t="s">
        <v>321</v>
      </c>
      <c r="K299" s="47" t="s">
        <v>50</v>
      </c>
      <c r="L299" s="59">
        <v>9.6154089999999998E-2</v>
      </c>
      <c r="M299" s="59" t="s">
        <v>321</v>
      </c>
      <c r="N299" s="59" t="s">
        <v>330</v>
      </c>
    </row>
    <row r="300" spans="1:14" x14ac:dyDescent="0.2">
      <c r="A300" s="36">
        <v>339</v>
      </c>
      <c r="B300" s="112" t="str">
        <f>IF(AND(A300&lt;&gt;"",ISNUMBER(A300)),VLOOKUP(A300,Studies!A:BR,2,FALSE),"")</f>
        <v>Lilja 1998</v>
      </c>
      <c r="C300" s="112" t="str">
        <f>IF(AND(A300&lt;&gt;"",ISNUMBER(A300)),VLOOKUP(A300,Studies!A:BR,3,FALSE),"")</f>
        <v>https://www.ncbi.nlm.nih.gov/pubmed/9871430</v>
      </c>
      <c r="D300" s="112" t="str">
        <f>IF(AND(A300&lt;&gt;"",ISNUMBER(A300)),VLOOKUP(A300,Studies!A:BR,4,FALSE),"")</f>
        <v>Control (Perpetrator Placebo)</v>
      </c>
      <c r="E300" s="112" t="str">
        <f>IF(AND(A300&lt;&gt;"",ISNUMBER(A300)),VLOOKUP(A300,Studies!A:BR,5,FALSE),"")</f>
        <v>Buspirone</v>
      </c>
      <c r="F300" s="114" t="str">
        <f>IF(AND(A300&lt;&gt;"",ISNUMBER(A300)),VLOOKUP(A300,Studies!A:BR,6,FALSE),"")</f>
        <v>Plasma</v>
      </c>
      <c r="G300" s="57">
        <v>5</v>
      </c>
      <c r="H300" s="57" t="s">
        <v>54</v>
      </c>
      <c r="I300" s="47">
        <v>0.22140409999999999</v>
      </c>
      <c r="J300" s="47" t="s">
        <v>321</v>
      </c>
      <c r="K300" s="47" t="s">
        <v>50</v>
      </c>
      <c r="L300" s="59">
        <v>5.7721790000000002E-2</v>
      </c>
      <c r="M300" s="59" t="s">
        <v>321</v>
      </c>
      <c r="N300" s="59" t="s">
        <v>330</v>
      </c>
    </row>
    <row r="301" spans="1:14" x14ac:dyDescent="0.2">
      <c r="A301" s="36">
        <v>339</v>
      </c>
      <c r="B301" s="112" t="str">
        <f>IF(AND(A301&lt;&gt;"",ISNUMBER(A301)),VLOOKUP(A301,Studies!A:BR,2,FALSE),"")</f>
        <v>Lilja 1998</v>
      </c>
      <c r="C301" s="112" t="str">
        <f>IF(AND(A301&lt;&gt;"",ISNUMBER(A301)),VLOOKUP(A301,Studies!A:BR,3,FALSE),"")</f>
        <v>https://www.ncbi.nlm.nih.gov/pubmed/9871430</v>
      </c>
      <c r="D301" s="112" t="str">
        <f>IF(AND(A301&lt;&gt;"",ISNUMBER(A301)),VLOOKUP(A301,Studies!A:BR,4,FALSE),"")</f>
        <v>Control (Perpetrator Placebo)</v>
      </c>
      <c r="E301" s="112" t="str">
        <f>IF(AND(A301&lt;&gt;"",ISNUMBER(A301)),VLOOKUP(A301,Studies!A:BR,5,FALSE),"")</f>
        <v>Buspirone</v>
      </c>
      <c r="F301" s="114" t="str">
        <f>IF(AND(A301&lt;&gt;"",ISNUMBER(A301)),VLOOKUP(A301,Studies!A:BR,6,FALSE),"")</f>
        <v>Plasma</v>
      </c>
      <c r="G301" s="57">
        <v>6</v>
      </c>
      <c r="H301" s="57" t="s">
        <v>54</v>
      </c>
      <c r="I301" s="47">
        <v>0.16209680000000001</v>
      </c>
      <c r="J301" s="47" t="s">
        <v>321</v>
      </c>
      <c r="K301" s="47" t="s">
        <v>50</v>
      </c>
      <c r="L301" s="59">
        <v>5.7692449999999999E-2</v>
      </c>
      <c r="M301" s="59" t="s">
        <v>321</v>
      </c>
      <c r="N301" s="59" t="s">
        <v>330</v>
      </c>
    </row>
    <row r="302" spans="1:14" x14ac:dyDescent="0.2">
      <c r="A302" s="36">
        <v>339</v>
      </c>
      <c r="B302" s="112" t="str">
        <f>IF(AND(A302&lt;&gt;"",ISNUMBER(A302)),VLOOKUP(A302,Studies!A:BR,2,FALSE),"")</f>
        <v>Lilja 1998</v>
      </c>
      <c r="C302" s="112" t="str">
        <f>IF(AND(A302&lt;&gt;"",ISNUMBER(A302)),VLOOKUP(A302,Studies!A:BR,3,FALSE),"")</f>
        <v>https://www.ncbi.nlm.nih.gov/pubmed/9871430</v>
      </c>
      <c r="D302" s="112" t="str">
        <f>IF(AND(A302&lt;&gt;"",ISNUMBER(A302)),VLOOKUP(A302,Studies!A:BR,4,FALSE),"")</f>
        <v>Control (Perpetrator Placebo)</v>
      </c>
      <c r="E302" s="112" t="str">
        <f>IF(AND(A302&lt;&gt;"",ISNUMBER(A302)),VLOOKUP(A302,Studies!A:BR,5,FALSE),"")</f>
        <v>Buspirone</v>
      </c>
      <c r="F302" s="114" t="str">
        <f>IF(AND(A302&lt;&gt;"",ISNUMBER(A302)),VLOOKUP(A302,Studies!A:BR,6,FALSE),"")</f>
        <v>Plasma</v>
      </c>
      <c r="G302" s="57">
        <v>8</v>
      </c>
      <c r="H302" s="57" t="s">
        <v>54</v>
      </c>
    </row>
    <row r="303" spans="1:14" x14ac:dyDescent="0.2">
      <c r="A303" s="36">
        <v>339</v>
      </c>
      <c r="B303" s="112" t="str">
        <f>IF(AND(A303&lt;&gt;"",ISNUMBER(A303)),VLOOKUP(A303,Studies!A:BR,2,FALSE),"")</f>
        <v>Lilja 1998</v>
      </c>
      <c r="C303" s="112" t="str">
        <f>IF(AND(A303&lt;&gt;"",ISNUMBER(A303)),VLOOKUP(A303,Studies!A:BR,3,FALSE),"")</f>
        <v>https://www.ncbi.nlm.nih.gov/pubmed/9871430</v>
      </c>
      <c r="D303" s="112" t="str">
        <f>IF(AND(A303&lt;&gt;"",ISNUMBER(A303)),VLOOKUP(A303,Studies!A:BR,4,FALSE),"")</f>
        <v>Control (Perpetrator Placebo)</v>
      </c>
      <c r="E303" s="112" t="str">
        <f>IF(AND(A303&lt;&gt;"",ISNUMBER(A303)),VLOOKUP(A303,Studies!A:BR,5,FALSE),"")</f>
        <v>Buspirone</v>
      </c>
      <c r="F303" s="114" t="str">
        <f>IF(AND(A303&lt;&gt;"",ISNUMBER(A303)),VLOOKUP(A303,Studies!A:BR,6,FALSE),"")</f>
        <v>Plasma</v>
      </c>
      <c r="G303" s="57">
        <v>10</v>
      </c>
      <c r="H303" s="57" t="s">
        <v>54</v>
      </c>
    </row>
    <row r="304" spans="1:14" x14ac:dyDescent="0.2">
      <c r="A304" s="36">
        <v>339</v>
      </c>
      <c r="B304" s="112" t="str">
        <f>IF(AND(A304&lt;&gt;"",ISNUMBER(A304)),VLOOKUP(A304,Studies!A:BR,2,FALSE),"")</f>
        <v>Lilja 1998</v>
      </c>
      <c r="C304" s="112" t="str">
        <f>IF(AND(A304&lt;&gt;"",ISNUMBER(A304)),VLOOKUP(A304,Studies!A:BR,3,FALSE),"")</f>
        <v>https://www.ncbi.nlm.nih.gov/pubmed/9871430</v>
      </c>
      <c r="D304" s="112" t="str">
        <f>IF(AND(A304&lt;&gt;"",ISNUMBER(A304)),VLOOKUP(A304,Studies!A:BR,4,FALSE),"")</f>
        <v>Control (Perpetrator Placebo)</v>
      </c>
      <c r="E304" s="112" t="str">
        <f>IF(AND(A304&lt;&gt;"",ISNUMBER(A304)),VLOOKUP(A304,Studies!A:BR,5,FALSE),"")</f>
        <v>Buspirone</v>
      </c>
      <c r="F304" s="114" t="str">
        <f>IF(AND(A304&lt;&gt;"",ISNUMBER(A304)),VLOOKUP(A304,Studies!A:BR,6,FALSE),"")</f>
        <v>Plasma</v>
      </c>
      <c r="G304" s="57">
        <v>12</v>
      </c>
      <c r="H304" s="57" t="s">
        <v>54</v>
      </c>
    </row>
    <row r="305" spans="1:14" x14ac:dyDescent="0.2">
      <c r="A305" s="36">
        <v>340</v>
      </c>
      <c r="B305" s="112" t="str">
        <f>IF(AND(A305&lt;&gt;"",ISNUMBER(A305)),VLOOKUP(A305,Studies!A:BR,2,FALSE),"")</f>
        <v>Lilja 1998</v>
      </c>
      <c r="C305" s="112" t="str">
        <f>IF(AND(A305&lt;&gt;"",ISNUMBER(A305)),VLOOKUP(A305,Studies!A:BR,3,FALSE),"")</f>
        <v>https://www.ncbi.nlm.nih.gov/pubmed/9871430</v>
      </c>
      <c r="D305" s="112" t="str">
        <f>IF(AND(A305&lt;&gt;"",ISNUMBER(A305)),VLOOKUP(A305,Studies!A:BR,4,FALSE),"")</f>
        <v>with Perpetrator (GFJ)</v>
      </c>
      <c r="E305" s="112" t="str">
        <f>IF(AND(A305&lt;&gt;"",ISNUMBER(A305)),VLOOKUP(A305,Studies!A:BR,5,FALSE),"")</f>
        <v>Buspirone</v>
      </c>
      <c r="F305" s="114" t="str">
        <f>IF(AND(A305&lt;&gt;"",ISNUMBER(A305)),VLOOKUP(A305,Studies!A:BR,6,FALSE),"")</f>
        <v>Plasma</v>
      </c>
      <c r="G305" s="57">
        <v>0.5</v>
      </c>
      <c r="H305" s="57" t="s">
        <v>54</v>
      </c>
      <c r="I305" s="47">
        <v>0.40173340000000002</v>
      </c>
      <c r="J305" s="47" t="s">
        <v>321</v>
      </c>
      <c r="K305" s="47" t="s">
        <v>50</v>
      </c>
      <c r="L305" s="59">
        <v>0.15387600000000001</v>
      </c>
      <c r="M305" s="59" t="s">
        <v>321</v>
      </c>
      <c r="N305" s="59" t="s">
        <v>330</v>
      </c>
    </row>
    <row r="306" spans="1:14" x14ac:dyDescent="0.2">
      <c r="A306" s="36">
        <v>340</v>
      </c>
      <c r="B306" s="112" t="str">
        <f>IF(AND(A306&lt;&gt;"",ISNUMBER(A306)),VLOOKUP(A306,Studies!A:BR,2,FALSE),"")</f>
        <v>Lilja 1998</v>
      </c>
      <c r="C306" s="112" t="str">
        <f>IF(AND(A306&lt;&gt;"",ISNUMBER(A306)),VLOOKUP(A306,Studies!A:BR,3,FALSE),"")</f>
        <v>https://www.ncbi.nlm.nih.gov/pubmed/9871430</v>
      </c>
      <c r="D306" s="112" t="str">
        <f>IF(AND(A306&lt;&gt;"",ISNUMBER(A306)),VLOOKUP(A306,Studies!A:BR,4,FALSE),"")</f>
        <v>with Perpetrator (GFJ)</v>
      </c>
      <c r="E306" s="112" t="str">
        <f>IF(AND(A306&lt;&gt;"",ISNUMBER(A306)),VLOOKUP(A306,Studies!A:BR,5,FALSE),"")</f>
        <v>Buspirone</v>
      </c>
      <c r="F306" s="114" t="str">
        <f>IF(AND(A306&lt;&gt;"",ISNUMBER(A306)),VLOOKUP(A306,Studies!A:BR,6,FALSE),"")</f>
        <v>Plasma</v>
      </c>
      <c r="G306" s="57">
        <v>1</v>
      </c>
      <c r="H306" s="57" t="s">
        <v>54</v>
      </c>
      <c r="I306" s="47">
        <v>2.5163310000000001</v>
      </c>
      <c r="J306" s="47" t="s">
        <v>321</v>
      </c>
      <c r="K306" s="47" t="s">
        <v>50</v>
      </c>
      <c r="L306" s="59">
        <v>0.96154189999999995</v>
      </c>
      <c r="M306" s="59" t="s">
        <v>321</v>
      </c>
      <c r="N306" s="59" t="s">
        <v>330</v>
      </c>
    </row>
    <row r="307" spans="1:14" x14ac:dyDescent="0.2">
      <c r="A307" s="36">
        <v>340</v>
      </c>
      <c r="B307" s="112" t="str">
        <f>IF(AND(A307&lt;&gt;"",ISNUMBER(A307)),VLOOKUP(A307,Studies!A:BR,2,FALSE),"")</f>
        <v>Lilja 1998</v>
      </c>
      <c r="C307" s="112" t="str">
        <f>IF(AND(A307&lt;&gt;"",ISNUMBER(A307)),VLOOKUP(A307,Studies!A:BR,3,FALSE),"")</f>
        <v>https://www.ncbi.nlm.nih.gov/pubmed/9871430</v>
      </c>
      <c r="D307" s="112" t="str">
        <f>IF(AND(A307&lt;&gt;"",ISNUMBER(A307)),VLOOKUP(A307,Studies!A:BR,4,FALSE),"")</f>
        <v>with Perpetrator (GFJ)</v>
      </c>
      <c r="E307" s="112" t="str">
        <f>IF(AND(A307&lt;&gt;"",ISNUMBER(A307)),VLOOKUP(A307,Studies!A:BR,5,FALSE),"")</f>
        <v>Buspirone</v>
      </c>
      <c r="F307" s="114" t="str">
        <f>IF(AND(A307&lt;&gt;"",ISNUMBER(A307)),VLOOKUP(A307,Studies!A:BR,6,FALSE),"")</f>
        <v>Plasma</v>
      </c>
      <c r="G307" s="57">
        <v>1.5</v>
      </c>
      <c r="H307" s="57" t="s">
        <v>54</v>
      </c>
      <c r="I307" s="47">
        <v>4.8040070000000004</v>
      </c>
      <c r="J307" s="47" t="s">
        <v>321</v>
      </c>
      <c r="K307" s="47" t="s">
        <v>50</v>
      </c>
      <c r="L307" s="59">
        <v>1.19234</v>
      </c>
      <c r="M307" s="59" t="s">
        <v>321</v>
      </c>
      <c r="N307" s="59" t="s">
        <v>330</v>
      </c>
    </row>
    <row r="308" spans="1:14" x14ac:dyDescent="0.2">
      <c r="A308" s="36">
        <v>340</v>
      </c>
      <c r="B308" s="112" t="str">
        <f>IF(AND(A308&lt;&gt;"",ISNUMBER(A308)),VLOOKUP(A308,Studies!A:BR,2,FALSE),"")</f>
        <v>Lilja 1998</v>
      </c>
      <c r="C308" s="112" t="str">
        <f>IF(AND(A308&lt;&gt;"",ISNUMBER(A308)),VLOOKUP(A308,Studies!A:BR,3,FALSE),"")</f>
        <v>https://www.ncbi.nlm.nih.gov/pubmed/9871430</v>
      </c>
      <c r="D308" s="112" t="str">
        <f>IF(AND(A308&lt;&gt;"",ISNUMBER(A308)),VLOOKUP(A308,Studies!A:BR,4,FALSE),"")</f>
        <v>with Perpetrator (GFJ)</v>
      </c>
      <c r="E308" s="112" t="str">
        <f>IF(AND(A308&lt;&gt;"",ISNUMBER(A308)),VLOOKUP(A308,Studies!A:BR,5,FALSE),"")</f>
        <v>Buspirone</v>
      </c>
      <c r="F308" s="114" t="str">
        <f>IF(AND(A308&lt;&gt;"",ISNUMBER(A308)),VLOOKUP(A308,Studies!A:BR,6,FALSE),"")</f>
        <v>Plasma</v>
      </c>
      <c r="G308" s="57">
        <v>2</v>
      </c>
      <c r="H308" s="57" t="s">
        <v>54</v>
      </c>
      <c r="I308" s="47">
        <v>6.5339590000000003</v>
      </c>
      <c r="J308" s="47" t="s">
        <v>321</v>
      </c>
      <c r="K308" s="47" t="s">
        <v>50</v>
      </c>
      <c r="L308" s="59">
        <v>1.6730529999999999</v>
      </c>
      <c r="M308" s="59" t="s">
        <v>321</v>
      </c>
      <c r="N308" s="59" t="s">
        <v>330</v>
      </c>
    </row>
    <row r="309" spans="1:14" x14ac:dyDescent="0.2">
      <c r="A309" s="36">
        <v>340</v>
      </c>
      <c r="B309" s="112" t="str">
        <f>IF(AND(A309&lt;&gt;"",ISNUMBER(A309)),VLOOKUP(A309,Studies!A:BR,2,FALSE),"")</f>
        <v>Lilja 1998</v>
      </c>
      <c r="C309" s="112" t="str">
        <f>IF(AND(A309&lt;&gt;"",ISNUMBER(A309)),VLOOKUP(A309,Studies!A:BR,3,FALSE),"")</f>
        <v>https://www.ncbi.nlm.nih.gov/pubmed/9871430</v>
      </c>
      <c r="D309" s="112" t="str">
        <f>IF(AND(A309&lt;&gt;"",ISNUMBER(A309)),VLOOKUP(A309,Studies!A:BR,4,FALSE),"")</f>
        <v>with Perpetrator (GFJ)</v>
      </c>
      <c r="E309" s="112" t="str">
        <f>IF(AND(A309&lt;&gt;"",ISNUMBER(A309)),VLOOKUP(A309,Studies!A:BR,5,FALSE),"")</f>
        <v>Buspirone</v>
      </c>
      <c r="F309" s="114" t="str">
        <f>IF(AND(A309&lt;&gt;"",ISNUMBER(A309)),VLOOKUP(A309,Studies!A:BR,6,FALSE),"")</f>
        <v>Plasma</v>
      </c>
      <c r="G309" s="57">
        <v>3</v>
      </c>
      <c r="H309" s="57" t="s">
        <v>54</v>
      </c>
      <c r="I309" s="47">
        <v>5.5131110000000003</v>
      </c>
      <c r="J309" s="47" t="s">
        <v>321</v>
      </c>
      <c r="K309" s="47" t="s">
        <v>50</v>
      </c>
      <c r="L309" s="59">
        <v>0.98083070000000006</v>
      </c>
      <c r="M309" s="59" t="s">
        <v>321</v>
      </c>
      <c r="N309" s="59" t="s">
        <v>330</v>
      </c>
    </row>
    <row r="310" spans="1:14" x14ac:dyDescent="0.2">
      <c r="A310" s="36">
        <v>340</v>
      </c>
      <c r="B310" s="112" t="str">
        <f>IF(AND(A310&lt;&gt;"",ISNUMBER(A310)),VLOOKUP(A310,Studies!A:BR,2,FALSE),"")</f>
        <v>Lilja 1998</v>
      </c>
      <c r="C310" s="112" t="str">
        <f>IF(AND(A310&lt;&gt;"",ISNUMBER(A310)),VLOOKUP(A310,Studies!A:BR,3,FALSE),"")</f>
        <v>https://www.ncbi.nlm.nih.gov/pubmed/9871430</v>
      </c>
      <c r="D310" s="112" t="str">
        <f>IF(AND(A310&lt;&gt;"",ISNUMBER(A310)),VLOOKUP(A310,Studies!A:BR,4,FALSE),"")</f>
        <v>with Perpetrator (GFJ)</v>
      </c>
      <c r="E310" s="112" t="str">
        <f>IF(AND(A310&lt;&gt;"",ISNUMBER(A310)),VLOOKUP(A310,Studies!A:BR,5,FALSE),"")</f>
        <v>Buspirone</v>
      </c>
      <c r="F310" s="114" t="str">
        <f>IF(AND(A310&lt;&gt;"",ISNUMBER(A310)),VLOOKUP(A310,Studies!A:BR,6,FALSE),"")</f>
        <v>Plasma</v>
      </c>
      <c r="G310" s="57">
        <v>4</v>
      </c>
      <c r="H310" s="57" t="s">
        <v>54</v>
      </c>
      <c r="I310" s="47">
        <v>5.8961420000000002</v>
      </c>
      <c r="J310" s="47" t="s">
        <v>321</v>
      </c>
      <c r="K310" s="47" t="s">
        <v>50</v>
      </c>
      <c r="L310" s="59">
        <v>1.1537900000000001</v>
      </c>
      <c r="M310" s="59" t="s">
        <v>321</v>
      </c>
      <c r="N310" s="59" t="s">
        <v>330</v>
      </c>
    </row>
    <row r="311" spans="1:14" x14ac:dyDescent="0.2">
      <c r="A311" s="36">
        <v>340</v>
      </c>
      <c r="B311" s="112" t="str">
        <f>IF(AND(A311&lt;&gt;"",ISNUMBER(A311)),VLOOKUP(A311,Studies!A:BR,2,FALSE),"")</f>
        <v>Lilja 1998</v>
      </c>
      <c r="C311" s="112" t="str">
        <f>IF(AND(A311&lt;&gt;"",ISNUMBER(A311)),VLOOKUP(A311,Studies!A:BR,3,FALSE),"")</f>
        <v>https://www.ncbi.nlm.nih.gov/pubmed/9871430</v>
      </c>
      <c r="D311" s="112" t="str">
        <f>IF(AND(A311&lt;&gt;"",ISNUMBER(A311)),VLOOKUP(A311,Studies!A:BR,4,FALSE),"")</f>
        <v>with Perpetrator (GFJ)</v>
      </c>
      <c r="E311" s="112" t="str">
        <f>IF(AND(A311&lt;&gt;"",ISNUMBER(A311)),VLOOKUP(A311,Studies!A:BR,5,FALSE),"")</f>
        <v>Buspirone</v>
      </c>
      <c r="F311" s="114" t="str">
        <f>IF(AND(A311&lt;&gt;"",ISNUMBER(A311)),VLOOKUP(A311,Studies!A:BR,6,FALSE),"")</f>
        <v>Plasma</v>
      </c>
      <c r="G311" s="57">
        <v>5</v>
      </c>
      <c r="H311" s="57" t="s">
        <v>54</v>
      </c>
      <c r="I311" s="47">
        <v>3.9906459999999999</v>
      </c>
      <c r="J311" s="47" t="s">
        <v>321</v>
      </c>
      <c r="K311" s="47" t="s">
        <v>50</v>
      </c>
      <c r="L311" s="59">
        <v>1.000062</v>
      </c>
      <c r="M311" s="59" t="s">
        <v>321</v>
      </c>
      <c r="N311" s="59" t="s">
        <v>330</v>
      </c>
    </row>
    <row r="312" spans="1:14" x14ac:dyDescent="0.2">
      <c r="A312" s="36">
        <v>340</v>
      </c>
      <c r="B312" s="112" t="str">
        <f>IF(AND(A312&lt;&gt;"",ISNUMBER(A312)),VLOOKUP(A312,Studies!A:BR,2,FALSE),"")</f>
        <v>Lilja 1998</v>
      </c>
      <c r="C312" s="112" t="str">
        <f>IF(AND(A312&lt;&gt;"",ISNUMBER(A312)),VLOOKUP(A312,Studies!A:BR,3,FALSE),"")</f>
        <v>https://www.ncbi.nlm.nih.gov/pubmed/9871430</v>
      </c>
      <c r="D312" s="112" t="str">
        <f>IF(AND(A312&lt;&gt;"",ISNUMBER(A312)),VLOOKUP(A312,Studies!A:BR,4,FALSE),"")</f>
        <v>with Perpetrator (GFJ)</v>
      </c>
      <c r="E312" s="112" t="str">
        <f>IF(AND(A312&lt;&gt;"",ISNUMBER(A312)),VLOOKUP(A312,Studies!A:BR,5,FALSE),"")</f>
        <v>Buspirone</v>
      </c>
      <c r="F312" s="114" t="str">
        <f>IF(AND(A312&lt;&gt;"",ISNUMBER(A312)),VLOOKUP(A312,Studies!A:BR,6,FALSE),"")</f>
        <v>Plasma</v>
      </c>
      <c r="G312" s="57">
        <v>6</v>
      </c>
      <c r="H312" s="57" t="s">
        <v>54</v>
      </c>
      <c r="I312" s="47">
        <v>2.950596</v>
      </c>
      <c r="J312" s="47" t="s">
        <v>321</v>
      </c>
      <c r="K312" s="47" t="s">
        <v>50</v>
      </c>
      <c r="L312" s="59">
        <v>0.88461780000000001</v>
      </c>
      <c r="M312" s="59" t="s">
        <v>321</v>
      </c>
      <c r="N312" s="59" t="s">
        <v>330</v>
      </c>
    </row>
    <row r="313" spans="1:14" x14ac:dyDescent="0.2">
      <c r="A313" s="36">
        <v>340</v>
      </c>
      <c r="B313" s="112" t="str">
        <f>IF(AND(A313&lt;&gt;"",ISNUMBER(A313)),VLOOKUP(A313,Studies!A:BR,2,FALSE),"")</f>
        <v>Lilja 1998</v>
      </c>
      <c r="C313" s="112" t="str">
        <f>IF(AND(A313&lt;&gt;"",ISNUMBER(A313)),VLOOKUP(A313,Studies!A:BR,3,FALSE),"")</f>
        <v>https://www.ncbi.nlm.nih.gov/pubmed/9871430</v>
      </c>
      <c r="D313" s="112" t="str">
        <f>IF(AND(A313&lt;&gt;"",ISNUMBER(A313)),VLOOKUP(A313,Studies!A:BR,4,FALSE),"")</f>
        <v>with Perpetrator (GFJ)</v>
      </c>
      <c r="E313" s="112" t="str">
        <f>IF(AND(A313&lt;&gt;"",ISNUMBER(A313)),VLOOKUP(A313,Studies!A:BR,5,FALSE),"")</f>
        <v>Buspirone</v>
      </c>
      <c r="F313" s="114" t="str">
        <f>IF(AND(A313&lt;&gt;"",ISNUMBER(A313)),VLOOKUP(A313,Studies!A:BR,6,FALSE),"")</f>
        <v>Plasma</v>
      </c>
      <c r="G313" s="57">
        <v>8</v>
      </c>
      <c r="H313" s="57" t="s">
        <v>54</v>
      </c>
      <c r="I313" s="47">
        <v>1.8896999999999999</v>
      </c>
      <c r="J313" s="47" t="s">
        <v>321</v>
      </c>
      <c r="K313" s="47" t="s">
        <v>50</v>
      </c>
      <c r="L313" s="59">
        <v>0.69228040000000002</v>
      </c>
      <c r="M313" s="59" t="s">
        <v>321</v>
      </c>
      <c r="N313" s="59" t="s">
        <v>330</v>
      </c>
    </row>
    <row r="314" spans="1:14" x14ac:dyDescent="0.2">
      <c r="A314" s="36">
        <v>340</v>
      </c>
      <c r="B314" s="112" t="str">
        <f>IF(AND(A314&lt;&gt;"",ISNUMBER(A314)),VLOOKUP(A314,Studies!A:BR,2,FALSE),"")</f>
        <v>Lilja 1998</v>
      </c>
      <c r="C314" s="112" t="str">
        <f>IF(AND(A314&lt;&gt;"",ISNUMBER(A314)),VLOOKUP(A314,Studies!A:BR,3,FALSE),"")</f>
        <v>https://www.ncbi.nlm.nih.gov/pubmed/9871430</v>
      </c>
      <c r="D314" s="112" t="str">
        <f>IF(AND(A314&lt;&gt;"",ISNUMBER(A314)),VLOOKUP(A314,Studies!A:BR,4,FALSE),"")</f>
        <v>with Perpetrator (GFJ)</v>
      </c>
      <c r="E314" s="112" t="str">
        <f>IF(AND(A314&lt;&gt;"",ISNUMBER(A314)),VLOOKUP(A314,Studies!A:BR,5,FALSE),"")</f>
        <v>Buspirone</v>
      </c>
      <c r="F314" s="114" t="str">
        <f>IF(AND(A314&lt;&gt;"",ISNUMBER(A314)),VLOOKUP(A314,Studies!A:BR,6,FALSE),"")</f>
        <v>Plasma</v>
      </c>
      <c r="G314" s="57">
        <v>10</v>
      </c>
      <c r="H314" s="57" t="s">
        <v>54</v>
      </c>
      <c r="I314" s="47">
        <v>1.2134210000000001</v>
      </c>
      <c r="J314" s="47" t="s">
        <v>321</v>
      </c>
      <c r="K314" s="47" t="s">
        <v>50</v>
      </c>
      <c r="L314" s="59">
        <v>0.40387679999999998</v>
      </c>
      <c r="M314" s="59" t="s">
        <v>321</v>
      </c>
      <c r="N314" s="59" t="s">
        <v>330</v>
      </c>
    </row>
    <row r="315" spans="1:14" x14ac:dyDescent="0.2">
      <c r="A315" s="36">
        <v>340</v>
      </c>
      <c r="B315" s="112" t="str">
        <f>IF(AND(A315&lt;&gt;"",ISNUMBER(A315)),VLOOKUP(A315,Studies!A:BR,2,FALSE),"")</f>
        <v>Lilja 1998</v>
      </c>
      <c r="C315" s="112" t="str">
        <f>IF(AND(A315&lt;&gt;"",ISNUMBER(A315)),VLOOKUP(A315,Studies!A:BR,3,FALSE),"")</f>
        <v>https://www.ncbi.nlm.nih.gov/pubmed/9871430</v>
      </c>
      <c r="D315" s="112" t="str">
        <f>IF(AND(A315&lt;&gt;"",ISNUMBER(A315)),VLOOKUP(A315,Studies!A:BR,4,FALSE),"")</f>
        <v>with Perpetrator (GFJ)</v>
      </c>
      <c r="E315" s="112" t="str">
        <f>IF(AND(A315&lt;&gt;"",ISNUMBER(A315)),VLOOKUP(A315,Studies!A:BR,5,FALSE),"")</f>
        <v>Buspirone</v>
      </c>
      <c r="F315" s="114" t="str">
        <f>IF(AND(A315&lt;&gt;"",ISNUMBER(A315)),VLOOKUP(A315,Studies!A:BR,6,FALSE),"")</f>
        <v>Plasma</v>
      </c>
      <c r="G315" s="57">
        <v>12</v>
      </c>
      <c r="H315" s="57" t="s">
        <v>54</v>
      </c>
      <c r="I315" s="47">
        <v>0.86406590000000005</v>
      </c>
      <c r="J315" s="47" t="s">
        <v>321</v>
      </c>
      <c r="K315" s="47" t="s">
        <v>50</v>
      </c>
      <c r="L315" s="59">
        <v>0.30775200000000003</v>
      </c>
      <c r="M315" s="59" t="s">
        <v>321</v>
      </c>
      <c r="N315" s="59" t="s">
        <v>330</v>
      </c>
    </row>
    <row r="316" spans="1:14" x14ac:dyDescent="0.2">
      <c r="A316" s="36">
        <v>319</v>
      </c>
      <c r="B316" s="112" t="str">
        <f>IF(AND(A316&lt;&gt;"",ISNUMBER(A316)),VLOOKUP(A316,Studies!A:BR,2,FALSE),"")</f>
        <v>Kivistö 1997</v>
      </c>
      <c r="C316" s="112" t="str">
        <f>IF(AND(A316&lt;&gt;"",ISNUMBER(A316)),VLOOKUP(A316,Studies!A:BR,3,FALSE),"")</f>
        <v>https://www.ncbi.nlm.nih.gov/pubmed/9333111</v>
      </c>
      <c r="D316" s="112" t="str">
        <f>IF(AND(A316&lt;&gt;"",ISNUMBER(A316)),VLOOKUP(A316,Studies!A:BR,4,FALSE),"")</f>
        <v>with Perpetrator (Erythromycin)</v>
      </c>
      <c r="E316" s="112" t="str">
        <f>IF(AND(A316&lt;&gt;"",ISNUMBER(A316)),VLOOKUP(A316,Studies!A:BR,5,FALSE),"")</f>
        <v>Erythromycin</v>
      </c>
      <c r="F316" s="114" t="str">
        <f>IF(AND(A316&lt;&gt;"",ISNUMBER(A316)),VLOOKUP(A316,Studies!A:BR,6,FALSE),"")</f>
        <v>Plasma</v>
      </c>
      <c r="G316" s="57">
        <v>79</v>
      </c>
      <c r="H316" s="57" t="s">
        <v>54</v>
      </c>
      <c r="I316" s="47">
        <v>2.2741889999999998</v>
      </c>
      <c r="J316" s="47" t="s">
        <v>352</v>
      </c>
      <c r="K316" s="47" t="s">
        <v>50</v>
      </c>
      <c r="L316" s="59">
        <v>0.43746639999999998</v>
      </c>
      <c r="M316" s="59" t="s">
        <v>352</v>
      </c>
      <c r="N316" s="59" t="s">
        <v>330</v>
      </c>
    </row>
    <row r="317" spans="1:14" x14ac:dyDescent="0.2">
      <c r="A317" s="36">
        <v>319</v>
      </c>
      <c r="B317" s="112" t="str">
        <f>IF(AND(A317&lt;&gt;"",ISNUMBER(A317)),VLOOKUP(A317,Studies!A:BR,2,FALSE),"")</f>
        <v>Kivistö 1997</v>
      </c>
      <c r="C317" s="112" t="str">
        <f>IF(AND(A317&lt;&gt;"",ISNUMBER(A317)),VLOOKUP(A317,Studies!A:BR,3,FALSE),"")</f>
        <v>https://www.ncbi.nlm.nih.gov/pubmed/9333111</v>
      </c>
      <c r="D317" s="112" t="str">
        <f>IF(AND(A317&lt;&gt;"",ISNUMBER(A317)),VLOOKUP(A317,Studies!A:BR,4,FALSE),"")</f>
        <v>with Perpetrator (Erythromycin)</v>
      </c>
      <c r="E317" s="112" t="str">
        <f>IF(AND(A317&lt;&gt;"",ISNUMBER(A317)),VLOOKUP(A317,Studies!A:BR,5,FALSE),"")</f>
        <v>Erythromycin</v>
      </c>
      <c r="F317" s="114" t="str">
        <f>IF(AND(A317&lt;&gt;"",ISNUMBER(A317)),VLOOKUP(A317,Studies!A:BR,6,FALSE),"")</f>
        <v>Plasma</v>
      </c>
      <c r="G317" s="57">
        <v>80</v>
      </c>
      <c r="H317" s="57" t="s">
        <v>54</v>
      </c>
      <c r="I317" s="47">
        <v>1.7418689999999999</v>
      </c>
      <c r="J317" s="47" t="s">
        <v>352</v>
      </c>
      <c r="K317" s="47" t="s">
        <v>50</v>
      </c>
      <c r="L317" s="59">
        <v>0.3688109</v>
      </c>
      <c r="M317" s="59" t="s">
        <v>352</v>
      </c>
      <c r="N317" s="59" t="s">
        <v>330</v>
      </c>
    </row>
    <row r="318" spans="1:14" x14ac:dyDescent="0.2">
      <c r="A318" s="36">
        <v>319</v>
      </c>
      <c r="B318" s="112" t="str">
        <f>IF(AND(A318&lt;&gt;"",ISNUMBER(A318)),VLOOKUP(A318,Studies!A:BR,2,FALSE),"")</f>
        <v>Kivistö 1997</v>
      </c>
      <c r="C318" s="112" t="str">
        <f>IF(AND(A318&lt;&gt;"",ISNUMBER(A318)),VLOOKUP(A318,Studies!A:BR,3,FALSE),"")</f>
        <v>https://www.ncbi.nlm.nih.gov/pubmed/9333111</v>
      </c>
      <c r="D318" s="112" t="str">
        <f>IF(AND(A318&lt;&gt;"",ISNUMBER(A318)),VLOOKUP(A318,Studies!A:BR,4,FALSE),"")</f>
        <v>with Perpetrator (Erythromycin)</v>
      </c>
      <c r="E318" s="112" t="str">
        <f>IF(AND(A318&lt;&gt;"",ISNUMBER(A318)),VLOOKUP(A318,Studies!A:BR,5,FALSE),"")</f>
        <v>Erythromycin</v>
      </c>
      <c r="F318" s="114" t="str">
        <f>IF(AND(A318&lt;&gt;"",ISNUMBER(A318)),VLOOKUP(A318,Studies!A:BR,6,FALSE),"")</f>
        <v>Plasma</v>
      </c>
      <c r="G318" s="57">
        <v>81</v>
      </c>
      <c r="H318" s="57" t="s">
        <v>54</v>
      </c>
      <c r="I318" s="47">
        <v>2.215846</v>
      </c>
      <c r="J318" s="47" t="s">
        <v>352</v>
      </c>
      <c r="K318" s="47" t="s">
        <v>50</v>
      </c>
      <c r="L318" s="59">
        <v>0.50626159999999998</v>
      </c>
      <c r="M318" s="59" t="s">
        <v>352</v>
      </c>
      <c r="N318" s="59" t="s">
        <v>330</v>
      </c>
    </row>
    <row r="319" spans="1:14" x14ac:dyDescent="0.2">
      <c r="A319" s="36">
        <v>319</v>
      </c>
      <c r="B319" s="112" t="str">
        <f>IF(AND(A319&lt;&gt;"",ISNUMBER(A319)),VLOOKUP(A319,Studies!A:BR,2,FALSE),"")</f>
        <v>Kivistö 1997</v>
      </c>
      <c r="C319" s="112" t="str">
        <f>IF(AND(A319&lt;&gt;"",ISNUMBER(A319)),VLOOKUP(A319,Studies!A:BR,3,FALSE),"")</f>
        <v>https://www.ncbi.nlm.nih.gov/pubmed/9333111</v>
      </c>
      <c r="D319" s="112" t="str">
        <f>IF(AND(A319&lt;&gt;"",ISNUMBER(A319)),VLOOKUP(A319,Studies!A:BR,4,FALSE),"")</f>
        <v>with Perpetrator (Erythromycin)</v>
      </c>
      <c r="E319" s="112" t="str">
        <f>IF(AND(A319&lt;&gt;"",ISNUMBER(A319)),VLOOKUP(A319,Studies!A:BR,5,FALSE),"")</f>
        <v>Erythromycin</v>
      </c>
      <c r="F319" s="114" t="str">
        <f>IF(AND(A319&lt;&gt;"",ISNUMBER(A319)),VLOOKUP(A319,Studies!A:BR,6,FALSE),"")</f>
        <v>Plasma</v>
      </c>
      <c r="G319" s="57">
        <v>83</v>
      </c>
      <c r="H319" s="57" t="s">
        <v>54</v>
      </c>
      <c r="I319" s="47">
        <v>3.0949589999999998</v>
      </c>
      <c r="J319" s="47" t="s">
        <v>352</v>
      </c>
      <c r="K319" s="47" t="s">
        <v>50</v>
      </c>
      <c r="L319" s="59">
        <v>0.44380930000000002</v>
      </c>
      <c r="M319" s="59" t="s">
        <v>352</v>
      </c>
      <c r="N319" s="59" t="s">
        <v>330</v>
      </c>
    </row>
    <row r="320" spans="1:14" x14ac:dyDescent="0.2">
      <c r="A320" s="36">
        <v>319</v>
      </c>
      <c r="B320" s="112" t="str">
        <f>IF(AND(A320&lt;&gt;"",ISNUMBER(A320)),VLOOKUP(A320,Studies!A:BR,2,FALSE),"")</f>
        <v>Kivistö 1997</v>
      </c>
      <c r="C320" s="112" t="str">
        <f>IF(AND(A320&lt;&gt;"",ISNUMBER(A320)),VLOOKUP(A320,Studies!A:BR,3,FALSE),"")</f>
        <v>https://www.ncbi.nlm.nih.gov/pubmed/9333111</v>
      </c>
      <c r="D320" s="112" t="str">
        <f>IF(AND(A320&lt;&gt;"",ISNUMBER(A320)),VLOOKUP(A320,Studies!A:BR,4,FALSE),"")</f>
        <v>with Perpetrator (Erythromycin)</v>
      </c>
      <c r="E320" s="112" t="str">
        <f>IF(AND(A320&lt;&gt;"",ISNUMBER(A320)),VLOOKUP(A320,Studies!A:BR,5,FALSE),"")</f>
        <v>Erythromycin</v>
      </c>
      <c r="F320" s="114" t="str">
        <f>IF(AND(A320&lt;&gt;"",ISNUMBER(A320)),VLOOKUP(A320,Studies!A:BR,6,FALSE),"")</f>
        <v>Plasma</v>
      </c>
      <c r="G320" s="57">
        <v>87</v>
      </c>
      <c r="H320" s="57" t="s">
        <v>54</v>
      </c>
      <c r="I320" s="47">
        <v>1.1345909999999999</v>
      </c>
      <c r="J320" s="47" t="s">
        <v>352</v>
      </c>
      <c r="K320" s="47" t="s">
        <v>50</v>
      </c>
      <c r="L320" s="59">
        <v>0.13126950000000001</v>
      </c>
      <c r="M320" s="59" t="s">
        <v>352</v>
      </c>
      <c r="N320" s="59" t="s">
        <v>330</v>
      </c>
    </row>
    <row r="321" spans="1:14" x14ac:dyDescent="0.2">
      <c r="A321" s="36">
        <v>319</v>
      </c>
      <c r="B321" s="112" t="str">
        <f>IF(AND(A321&lt;&gt;"",ISNUMBER(A321)),VLOOKUP(A321,Studies!A:BR,2,FALSE),"")</f>
        <v>Kivistö 1997</v>
      </c>
      <c r="C321" s="112" t="str">
        <f>IF(AND(A321&lt;&gt;"",ISNUMBER(A321)),VLOOKUP(A321,Studies!A:BR,3,FALSE),"")</f>
        <v>https://www.ncbi.nlm.nih.gov/pubmed/9333111</v>
      </c>
      <c r="D321" s="112" t="str">
        <f>IF(AND(A321&lt;&gt;"",ISNUMBER(A321)),VLOOKUP(A321,Studies!A:BR,4,FALSE),"")</f>
        <v>with Perpetrator (Erythromycin)</v>
      </c>
      <c r="E321" s="112" t="str">
        <f>IF(AND(A321&lt;&gt;"",ISNUMBER(A321)),VLOOKUP(A321,Studies!A:BR,5,FALSE),"")</f>
        <v>Erythromycin</v>
      </c>
      <c r="F321" s="114" t="str">
        <f>IF(AND(A321&lt;&gt;"",ISNUMBER(A321)),VLOOKUP(A321,Studies!A:BR,6,FALSE),"")</f>
        <v>Plasma</v>
      </c>
      <c r="G321" s="57">
        <v>97</v>
      </c>
      <c r="H321" s="57" t="s">
        <v>54</v>
      </c>
      <c r="I321" s="47">
        <v>0.1616911</v>
      </c>
      <c r="J321" s="47" t="s">
        <v>352</v>
      </c>
      <c r="K321" s="47" t="s">
        <v>50</v>
      </c>
      <c r="L321" s="59">
        <v>0.1437466</v>
      </c>
      <c r="M321" s="59" t="s">
        <v>352</v>
      </c>
      <c r="N321" s="59" t="s">
        <v>330</v>
      </c>
    </row>
    <row r="322" spans="1:14" x14ac:dyDescent="0.2">
      <c r="A322" s="36">
        <v>321</v>
      </c>
      <c r="B322" s="112" t="str">
        <f>IF(AND(A322&lt;&gt;"",ISNUMBER(A322)),VLOOKUP(A322,Studies!A:BR,2,FALSE),"")</f>
        <v>Kivistö 1997</v>
      </c>
      <c r="C322" s="112" t="str">
        <f>IF(AND(A322&lt;&gt;"",ISNUMBER(A322)),VLOOKUP(A322,Studies!A:BR,3,FALSE),"")</f>
        <v>https://www.ncbi.nlm.nih.gov/pubmed/9333111</v>
      </c>
      <c r="D322" s="112" t="str">
        <f>IF(AND(A322&lt;&gt;"",ISNUMBER(A322)),VLOOKUP(A322,Studies!A:BR,4,FALSE),"")</f>
        <v>with Perpetrator (Itraconazole)</v>
      </c>
      <c r="E322" s="112" t="str">
        <f>IF(AND(A322&lt;&gt;"",ISNUMBER(A322)),VLOOKUP(A322,Studies!A:BR,5,FALSE),"")</f>
        <v>Itraconazole</v>
      </c>
      <c r="F322" s="114" t="str">
        <f>IF(AND(A322&lt;&gt;"",ISNUMBER(A322)),VLOOKUP(A322,Studies!A:BR,6,FALSE),"")</f>
        <v>Plasma</v>
      </c>
      <c r="G322" s="57">
        <v>79</v>
      </c>
      <c r="H322" s="57" t="s">
        <v>54</v>
      </c>
      <c r="I322" s="47">
        <v>0.28043829999999997</v>
      </c>
      <c r="J322" s="47" t="s">
        <v>352</v>
      </c>
      <c r="K322" s="47" t="s">
        <v>50</v>
      </c>
      <c r="L322" s="59">
        <v>3.7522170000000001E-2</v>
      </c>
      <c r="M322" s="59" t="s">
        <v>352</v>
      </c>
      <c r="N322" s="59" t="s">
        <v>330</v>
      </c>
    </row>
    <row r="323" spans="1:14" x14ac:dyDescent="0.2">
      <c r="A323" s="36">
        <v>321</v>
      </c>
      <c r="B323" s="112" t="str">
        <f>IF(AND(A323&lt;&gt;"",ISNUMBER(A323)),VLOOKUP(A323,Studies!A:BR,2,FALSE),"")</f>
        <v>Kivistö 1997</v>
      </c>
      <c r="C323" s="112" t="str">
        <f>IF(AND(A323&lt;&gt;"",ISNUMBER(A323)),VLOOKUP(A323,Studies!A:BR,3,FALSE),"")</f>
        <v>https://www.ncbi.nlm.nih.gov/pubmed/9333111</v>
      </c>
      <c r="D323" s="112" t="str">
        <f>IF(AND(A323&lt;&gt;"",ISNUMBER(A323)),VLOOKUP(A323,Studies!A:BR,4,FALSE),"")</f>
        <v>with Perpetrator (Itraconazole)</v>
      </c>
      <c r="E323" s="112" t="str">
        <f>IF(AND(A323&lt;&gt;"",ISNUMBER(A323)),VLOOKUP(A323,Studies!A:BR,5,FALSE),"")</f>
        <v>Itraconazole</v>
      </c>
      <c r="F323" s="114" t="str">
        <f>IF(AND(A323&lt;&gt;"",ISNUMBER(A323)),VLOOKUP(A323,Studies!A:BR,6,FALSE),"")</f>
        <v>Plasma</v>
      </c>
      <c r="G323" s="57">
        <v>80</v>
      </c>
      <c r="H323" s="57" t="s">
        <v>54</v>
      </c>
      <c r="I323" s="47">
        <v>0.31690220000000002</v>
      </c>
      <c r="J323" s="47" t="s">
        <v>352</v>
      </c>
      <c r="K323" s="47" t="s">
        <v>50</v>
      </c>
      <c r="L323" s="59">
        <v>6.2521610000000005E-2</v>
      </c>
      <c r="M323" s="59" t="s">
        <v>352</v>
      </c>
      <c r="N323" s="59" t="s">
        <v>330</v>
      </c>
    </row>
    <row r="324" spans="1:14" x14ac:dyDescent="0.2">
      <c r="A324" s="36">
        <v>321</v>
      </c>
      <c r="B324" s="112" t="str">
        <f>IF(AND(A324&lt;&gt;"",ISNUMBER(A324)),VLOOKUP(A324,Studies!A:BR,2,FALSE),"")</f>
        <v>Kivistö 1997</v>
      </c>
      <c r="C324" s="112" t="str">
        <f>IF(AND(A324&lt;&gt;"",ISNUMBER(A324)),VLOOKUP(A324,Studies!A:BR,3,FALSE),"")</f>
        <v>https://www.ncbi.nlm.nih.gov/pubmed/9333111</v>
      </c>
      <c r="D324" s="112" t="str">
        <f>IF(AND(A324&lt;&gt;"",ISNUMBER(A324)),VLOOKUP(A324,Studies!A:BR,4,FALSE),"")</f>
        <v>with Perpetrator (Itraconazole)</v>
      </c>
      <c r="E324" s="112" t="str">
        <f>IF(AND(A324&lt;&gt;"",ISNUMBER(A324)),VLOOKUP(A324,Studies!A:BR,5,FALSE),"")</f>
        <v>Itraconazole</v>
      </c>
      <c r="F324" s="114" t="str">
        <f>IF(AND(A324&lt;&gt;"",ISNUMBER(A324)),VLOOKUP(A324,Studies!A:BR,6,FALSE),"")</f>
        <v>Plasma</v>
      </c>
      <c r="G324" s="57">
        <v>81</v>
      </c>
      <c r="H324" s="57" t="s">
        <v>54</v>
      </c>
      <c r="I324" s="47">
        <v>0.35959289999999999</v>
      </c>
      <c r="J324" s="47" t="s">
        <v>352</v>
      </c>
      <c r="K324" s="47" t="s">
        <v>50</v>
      </c>
      <c r="L324" s="59">
        <v>6.2498600000000001E-2</v>
      </c>
      <c r="M324" s="59" t="s">
        <v>352</v>
      </c>
      <c r="N324" s="59" t="s">
        <v>330</v>
      </c>
    </row>
    <row r="325" spans="1:14" x14ac:dyDescent="0.2">
      <c r="A325" s="36">
        <v>321</v>
      </c>
      <c r="B325" s="112" t="str">
        <f>IF(AND(A325&lt;&gt;"",ISNUMBER(A325)),VLOOKUP(A325,Studies!A:BR,2,FALSE),"")</f>
        <v>Kivistö 1997</v>
      </c>
      <c r="C325" s="112" t="str">
        <f>IF(AND(A325&lt;&gt;"",ISNUMBER(A325)),VLOOKUP(A325,Studies!A:BR,3,FALSE),"")</f>
        <v>https://www.ncbi.nlm.nih.gov/pubmed/9333111</v>
      </c>
      <c r="D325" s="112" t="str">
        <f>IF(AND(A325&lt;&gt;"",ISNUMBER(A325)),VLOOKUP(A325,Studies!A:BR,4,FALSE),"")</f>
        <v>with Perpetrator (Itraconazole)</v>
      </c>
      <c r="E325" s="112" t="str">
        <f>IF(AND(A325&lt;&gt;"",ISNUMBER(A325)),VLOOKUP(A325,Studies!A:BR,5,FALSE),"")</f>
        <v>Itraconazole</v>
      </c>
      <c r="F325" s="114" t="str">
        <f>IF(AND(A325&lt;&gt;"",ISNUMBER(A325)),VLOOKUP(A325,Studies!A:BR,6,FALSE),"")</f>
        <v>Plasma</v>
      </c>
      <c r="G325" s="57">
        <v>83</v>
      </c>
      <c r="H325" s="57" t="s">
        <v>54</v>
      </c>
      <c r="I325" s="47">
        <v>0.34499970000000002</v>
      </c>
      <c r="J325" s="47" t="s">
        <v>352</v>
      </c>
      <c r="K325" s="47" t="s">
        <v>50</v>
      </c>
      <c r="L325" s="59">
        <v>5.0021889999999999E-2</v>
      </c>
      <c r="M325" s="59" t="s">
        <v>352</v>
      </c>
      <c r="N325" s="59" t="s">
        <v>330</v>
      </c>
    </row>
    <row r="326" spans="1:14" x14ac:dyDescent="0.2">
      <c r="A326" s="36">
        <v>321</v>
      </c>
      <c r="B326" s="112" t="str">
        <f>IF(AND(A326&lt;&gt;"",ISNUMBER(A326)),VLOOKUP(A326,Studies!A:BR,2,FALSE),"")</f>
        <v>Kivistö 1997</v>
      </c>
      <c r="C326" s="112" t="str">
        <f>IF(AND(A326&lt;&gt;"",ISNUMBER(A326)),VLOOKUP(A326,Studies!A:BR,3,FALSE),"")</f>
        <v>https://www.ncbi.nlm.nih.gov/pubmed/9333111</v>
      </c>
      <c r="D326" s="112" t="str">
        <f>IF(AND(A326&lt;&gt;"",ISNUMBER(A326)),VLOOKUP(A326,Studies!A:BR,4,FALSE),"")</f>
        <v>with Perpetrator (Itraconazole)</v>
      </c>
      <c r="E326" s="112" t="str">
        <f>IF(AND(A326&lt;&gt;"",ISNUMBER(A326)),VLOOKUP(A326,Studies!A:BR,5,FALSE),"")</f>
        <v>Itraconazole</v>
      </c>
      <c r="F326" s="114" t="str">
        <f>IF(AND(A326&lt;&gt;"",ISNUMBER(A326)),VLOOKUP(A326,Studies!A:BR,6,FALSE),"")</f>
        <v>Plasma</v>
      </c>
      <c r="G326" s="57">
        <v>87</v>
      </c>
      <c r="H326" s="57" t="s">
        <v>54</v>
      </c>
      <c r="I326" s="47">
        <v>0.23461119999999999</v>
      </c>
      <c r="J326" s="47" t="s">
        <v>352</v>
      </c>
      <c r="K326" s="47" t="s">
        <v>50</v>
      </c>
      <c r="L326" s="59">
        <v>3.747611E-2</v>
      </c>
      <c r="M326" s="59" t="s">
        <v>352</v>
      </c>
      <c r="N326" s="59" t="s">
        <v>330</v>
      </c>
    </row>
    <row r="327" spans="1:14" x14ac:dyDescent="0.2">
      <c r="A327" s="36">
        <v>321</v>
      </c>
      <c r="B327" s="112" t="str">
        <f>IF(AND(A327&lt;&gt;"",ISNUMBER(A327)),VLOOKUP(A327,Studies!A:BR,2,FALSE),"")</f>
        <v>Kivistö 1997</v>
      </c>
      <c r="C327" s="112" t="str">
        <f>IF(AND(A327&lt;&gt;"",ISNUMBER(A327)),VLOOKUP(A327,Studies!A:BR,3,FALSE),"")</f>
        <v>https://www.ncbi.nlm.nih.gov/pubmed/9333111</v>
      </c>
      <c r="D327" s="112" t="str">
        <f>IF(AND(A327&lt;&gt;"",ISNUMBER(A327)),VLOOKUP(A327,Studies!A:BR,4,FALSE),"")</f>
        <v>with Perpetrator (Itraconazole)</v>
      </c>
      <c r="E327" s="112" t="str">
        <f>IF(AND(A327&lt;&gt;"",ISNUMBER(A327)),VLOOKUP(A327,Studies!A:BR,5,FALSE),"")</f>
        <v>Itraconazole</v>
      </c>
      <c r="F327" s="114" t="str">
        <f>IF(AND(A327&lt;&gt;"",ISNUMBER(A327)),VLOOKUP(A327,Studies!A:BR,6,FALSE),"")</f>
        <v>Plasma</v>
      </c>
      <c r="G327" s="57">
        <v>97</v>
      </c>
      <c r="H327" s="57" t="s">
        <v>54</v>
      </c>
      <c r="I327" s="47">
        <v>0.1491913</v>
      </c>
      <c r="J327" s="47" t="s">
        <v>352</v>
      </c>
      <c r="K327" s="47" t="s">
        <v>50</v>
      </c>
      <c r="L327" s="59">
        <v>2.4953449999999999E-2</v>
      </c>
      <c r="M327" s="59" t="s">
        <v>352</v>
      </c>
      <c r="N327" s="59" t="s">
        <v>330</v>
      </c>
    </row>
    <row r="328" spans="1:14" x14ac:dyDescent="0.2">
      <c r="A328" s="36">
        <v>269</v>
      </c>
      <c r="B328" s="112" t="str">
        <f>IF(AND(A328&lt;&gt;"",ISNUMBER(A328)),VLOOKUP(A328,Studies!A:BR,2,FALSE),"")</f>
        <v>Jajoo 1989</v>
      </c>
      <c r="C328" s="112" t="str">
        <f>IF(AND(A328&lt;&gt;"",ISNUMBER(A328)),VLOOKUP(A328,Studies!A:BR,3,FALSE),"")</f>
        <v>https://www.ncbi.nlm.nih.gov/pubmed/2575499</v>
      </c>
      <c r="D328" s="112" t="str">
        <f>IF(AND(A328&lt;&gt;"",ISNUMBER(A328)),VLOOKUP(A328,Studies!A:BR,4,FALSE),"")</f>
        <v>Healthy Volunteers</v>
      </c>
      <c r="E328" s="112" t="str">
        <f>IF(AND(A328&lt;&gt;"",ISNUMBER(A328)),VLOOKUP(A328,Studies!A:BR,5,FALSE),"")</f>
        <v>Buspirone</v>
      </c>
      <c r="F328" s="114" t="str">
        <f>IF(AND(A328&lt;&gt;"",ISNUMBER(A328)),VLOOKUP(A328,Studies!A:BR,6,FALSE),"")</f>
        <v>Urine</v>
      </c>
      <c r="G328" s="57">
        <v>24</v>
      </c>
      <c r="H328" s="57" t="s">
        <v>54</v>
      </c>
      <c r="I328" s="47">
        <v>0.7</v>
      </c>
      <c r="J328" s="47" t="s">
        <v>206</v>
      </c>
      <c r="K328" s="47" t="s">
        <v>50</v>
      </c>
    </row>
    <row r="329" spans="1:14" x14ac:dyDescent="0.2">
      <c r="A329" s="36">
        <v>102</v>
      </c>
      <c r="B329" s="112" t="str">
        <f>IF(AND(A329&lt;&gt;"",ISNUMBER(A329)),VLOOKUP(A329,Studies!A:BR,2,FALSE),"")</f>
        <v>Boekh 1988</v>
      </c>
      <c r="C329" s="112" t="str">
        <f>IF(AND(A329&lt;&gt;"",ISNUMBER(A329)),VLOOKUP(A329,Studies!A:BR,3,FALSE),"")</f>
        <v>https://www.ncbi.nlm.nih.gov/pubmed/3279907</v>
      </c>
      <c r="D329" s="112" t="str">
        <f>IF(AND(A329&lt;&gt;"",ISNUMBER(A329)),VLOOKUP(A329,Studies!A:BR,4,FALSE),"")</f>
        <v>mean 0.5g</v>
      </c>
      <c r="E329" s="112" t="str">
        <f>IF(AND(A329&lt;&gt;"",ISNUMBER(A329)),VLOOKUP(A329,Studies!A:BR,5,FALSE),"")</f>
        <v>vancomycin</v>
      </c>
      <c r="F329" s="114" t="str">
        <f>IF(AND(A329&lt;&gt;"",ISNUMBER(A329)),VLOOKUP(A329,Studies!A:BR,6,FALSE),"")</f>
        <v>Plasma</v>
      </c>
      <c r="G329" s="57">
        <v>60</v>
      </c>
      <c r="H329" s="57" t="s">
        <v>338</v>
      </c>
      <c r="I329" s="47">
        <v>48.152589999999996</v>
      </c>
      <c r="J329" s="47" t="s">
        <v>353</v>
      </c>
      <c r="K329" s="47" t="s">
        <v>50</v>
      </c>
      <c r="L329" s="59">
        <v>15.457560000000001</v>
      </c>
      <c r="M329" s="59" t="s">
        <v>353</v>
      </c>
      <c r="N329" s="59" t="s">
        <v>60</v>
      </c>
    </row>
    <row r="330" spans="1:14" x14ac:dyDescent="0.2">
      <c r="A330" s="36">
        <v>102</v>
      </c>
      <c r="B330" s="112" t="str">
        <f>IF(AND(A330&lt;&gt;"",ISNUMBER(A330)),VLOOKUP(A330,Studies!A:BR,2,FALSE),"")</f>
        <v>Boekh 1988</v>
      </c>
      <c r="C330" s="112" t="str">
        <f>IF(AND(A330&lt;&gt;"",ISNUMBER(A330)),VLOOKUP(A330,Studies!A:BR,3,FALSE),"")</f>
        <v>https://www.ncbi.nlm.nih.gov/pubmed/3279907</v>
      </c>
      <c r="D330" s="112" t="str">
        <f>IF(AND(A330&lt;&gt;"",ISNUMBER(A330)),VLOOKUP(A330,Studies!A:BR,4,FALSE),"")</f>
        <v>mean 0.5g</v>
      </c>
      <c r="E330" s="112" t="str">
        <f>IF(AND(A330&lt;&gt;"",ISNUMBER(A330)),VLOOKUP(A330,Studies!A:BR,5,FALSE),"")</f>
        <v>vancomycin</v>
      </c>
      <c r="F330" s="114" t="str">
        <f>IF(AND(A330&lt;&gt;"",ISNUMBER(A330)),VLOOKUP(A330,Studies!A:BR,6,FALSE),"")</f>
        <v>Plasma</v>
      </c>
      <c r="G330" s="57">
        <v>90</v>
      </c>
      <c r="H330" s="57" t="s">
        <v>338</v>
      </c>
      <c r="I330" s="47">
        <v>32.837699999999998</v>
      </c>
      <c r="J330" s="47" t="s">
        <v>353</v>
      </c>
      <c r="K330" s="47" t="s">
        <v>50</v>
      </c>
      <c r="L330" s="59">
        <v>7.1581699999999984</v>
      </c>
      <c r="M330" s="59" t="s">
        <v>353</v>
      </c>
      <c r="N330" s="59" t="s">
        <v>60</v>
      </c>
    </row>
    <row r="331" spans="1:14" x14ac:dyDescent="0.2">
      <c r="A331" s="36">
        <v>102</v>
      </c>
      <c r="B331" s="112" t="str">
        <f>IF(AND(A331&lt;&gt;"",ISNUMBER(A331)),VLOOKUP(A331,Studies!A:BR,2,FALSE),"")</f>
        <v>Boekh 1988</v>
      </c>
      <c r="C331" s="112" t="str">
        <f>IF(AND(A331&lt;&gt;"",ISNUMBER(A331)),VLOOKUP(A331,Studies!A:BR,3,FALSE),"")</f>
        <v>https://www.ncbi.nlm.nih.gov/pubmed/3279907</v>
      </c>
      <c r="D331" s="112" t="str">
        <f>IF(AND(A331&lt;&gt;"",ISNUMBER(A331)),VLOOKUP(A331,Studies!A:BR,4,FALSE),"")</f>
        <v>mean 0.5g</v>
      </c>
      <c r="E331" s="112" t="str">
        <f>IF(AND(A331&lt;&gt;"",ISNUMBER(A331)),VLOOKUP(A331,Studies!A:BR,5,FALSE),"")</f>
        <v>vancomycin</v>
      </c>
      <c r="F331" s="114" t="str">
        <f>IF(AND(A331&lt;&gt;"",ISNUMBER(A331)),VLOOKUP(A331,Studies!A:BR,6,FALSE),"")</f>
        <v>Plasma</v>
      </c>
      <c r="G331" s="57">
        <v>120</v>
      </c>
      <c r="H331" s="57" t="s">
        <v>338</v>
      </c>
      <c r="I331" s="47">
        <v>25.73827</v>
      </c>
      <c r="J331" s="47" t="s">
        <v>353</v>
      </c>
      <c r="K331" s="47" t="s">
        <v>50</v>
      </c>
      <c r="L331" s="59">
        <v>5.6105799999999988</v>
      </c>
      <c r="M331" s="59" t="s">
        <v>353</v>
      </c>
      <c r="N331" s="59" t="s">
        <v>60</v>
      </c>
    </row>
    <row r="332" spans="1:14" x14ac:dyDescent="0.2">
      <c r="A332" s="36">
        <v>102</v>
      </c>
      <c r="B332" s="112" t="str">
        <f>IF(AND(A332&lt;&gt;"",ISNUMBER(A332)),VLOOKUP(A332,Studies!A:BR,2,FALSE),"")</f>
        <v>Boekh 1988</v>
      </c>
      <c r="C332" s="112" t="str">
        <f>IF(AND(A332&lt;&gt;"",ISNUMBER(A332)),VLOOKUP(A332,Studies!A:BR,3,FALSE),"")</f>
        <v>https://www.ncbi.nlm.nih.gov/pubmed/3279907</v>
      </c>
      <c r="D332" s="112" t="str">
        <f>IF(AND(A332&lt;&gt;"",ISNUMBER(A332)),VLOOKUP(A332,Studies!A:BR,4,FALSE),"")</f>
        <v>mean 0.5g</v>
      </c>
      <c r="E332" s="112" t="str">
        <f>IF(AND(A332&lt;&gt;"",ISNUMBER(A332)),VLOOKUP(A332,Studies!A:BR,5,FALSE),"")</f>
        <v>vancomycin</v>
      </c>
      <c r="F332" s="114" t="str">
        <f>IF(AND(A332&lt;&gt;"",ISNUMBER(A332)),VLOOKUP(A332,Studies!A:BR,6,FALSE),"")</f>
        <v>Plasma</v>
      </c>
      <c r="G332" s="57">
        <v>150</v>
      </c>
      <c r="H332" s="57" t="s">
        <v>338</v>
      </c>
      <c r="I332" s="47">
        <v>20.888110000000001</v>
      </c>
      <c r="J332" s="47" t="s">
        <v>353</v>
      </c>
      <c r="K332" s="47" t="s">
        <v>50</v>
      </c>
      <c r="L332" s="59">
        <v>6.0725499999999997</v>
      </c>
      <c r="M332" s="59" t="s">
        <v>353</v>
      </c>
      <c r="N332" s="59" t="s">
        <v>60</v>
      </c>
    </row>
    <row r="333" spans="1:14" x14ac:dyDescent="0.2">
      <c r="A333" s="36">
        <v>102</v>
      </c>
      <c r="B333" s="112" t="str">
        <f>IF(AND(A333&lt;&gt;"",ISNUMBER(A333)),VLOOKUP(A333,Studies!A:BR,2,FALSE),"")</f>
        <v>Boekh 1988</v>
      </c>
      <c r="C333" s="112" t="str">
        <f>IF(AND(A333&lt;&gt;"",ISNUMBER(A333)),VLOOKUP(A333,Studies!A:BR,3,FALSE),"")</f>
        <v>https://www.ncbi.nlm.nih.gov/pubmed/3279907</v>
      </c>
      <c r="D333" s="112" t="str">
        <f>IF(AND(A333&lt;&gt;"",ISNUMBER(A333)),VLOOKUP(A333,Studies!A:BR,4,FALSE),"")</f>
        <v>mean 0.5g</v>
      </c>
      <c r="E333" s="112" t="str">
        <f>IF(AND(A333&lt;&gt;"",ISNUMBER(A333)),VLOOKUP(A333,Studies!A:BR,5,FALSE),"")</f>
        <v>vancomycin</v>
      </c>
      <c r="F333" s="114" t="str">
        <f>IF(AND(A333&lt;&gt;"",ISNUMBER(A333)),VLOOKUP(A333,Studies!A:BR,6,FALSE),"")</f>
        <v>Plasma</v>
      </c>
      <c r="G333" s="57">
        <v>180</v>
      </c>
      <c r="H333" s="57" t="s">
        <v>338</v>
      </c>
      <c r="I333" s="47">
        <v>16.756419999999999</v>
      </c>
      <c r="J333" s="47" t="s">
        <v>353</v>
      </c>
      <c r="K333" s="47" t="s">
        <v>50</v>
      </c>
      <c r="L333" s="59">
        <v>3.1846300000000021</v>
      </c>
      <c r="M333" s="59" t="s">
        <v>353</v>
      </c>
      <c r="N333" s="59" t="s">
        <v>60</v>
      </c>
    </row>
    <row r="334" spans="1:14" x14ac:dyDescent="0.2">
      <c r="A334" s="36">
        <v>102</v>
      </c>
      <c r="B334" s="112" t="str">
        <f>IF(AND(A334&lt;&gt;"",ISNUMBER(A334)),VLOOKUP(A334,Studies!A:BR,2,FALSE),"")</f>
        <v>Boekh 1988</v>
      </c>
      <c r="C334" s="112" t="str">
        <f>IF(AND(A334&lt;&gt;"",ISNUMBER(A334)),VLOOKUP(A334,Studies!A:BR,3,FALSE),"")</f>
        <v>https://www.ncbi.nlm.nih.gov/pubmed/3279907</v>
      </c>
      <c r="D334" s="112" t="str">
        <f>IF(AND(A334&lt;&gt;"",ISNUMBER(A334)),VLOOKUP(A334,Studies!A:BR,4,FALSE),"")</f>
        <v>mean 0.5g</v>
      </c>
      <c r="E334" s="112" t="str">
        <f>IF(AND(A334&lt;&gt;"",ISNUMBER(A334)),VLOOKUP(A334,Studies!A:BR,5,FALSE),"")</f>
        <v>vancomycin</v>
      </c>
      <c r="F334" s="114" t="str">
        <f>IF(AND(A334&lt;&gt;"",ISNUMBER(A334)),VLOOKUP(A334,Studies!A:BR,6,FALSE),"")</f>
        <v>Plasma</v>
      </c>
      <c r="G334" s="57">
        <v>300</v>
      </c>
      <c r="H334" s="57" t="s">
        <v>338</v>
      </c>
      <c r="I334" s="47">
        <v>10.175520000000001</v>
      </c>
      <c r="J334" s="47" t="s">
        <v>353</v>
      </c>
      <c r="K334" s="47" t="s">
        <v>50</v>
      </c>
      <c r="L334" s="59">
        <v>1.5197399999999988</v>
      </c>
      <c r="M334" s="59" t="s">
        <v>353</v>
      </c>
      <c r="N334" s="59" t="s">
        <v>60</v>
      </c>
    </row>
    <row r="335" spans="1:14" x14ac:dyDescent="0.2">
      <c r="A335" s="36">
        <v>102</v>
      </c>
      <c r="B335" s="112" t="str">
        <f>IF(AND(A335&lt;&gt;"",ISNUMBER(A335)),VLOOKUP(A335,Studies!A:BR,2,FALSE),"")</f>
        <v>Boekh 1988</v>
      </c>
      <c r="C335" s="112" t="str">
        <f>IF(AND(A335&lt;&gt;"",ISNUMBER(A335)),VLOOKUP(A335,Studies!A:BR,3,FALSE),"")</f>
        <v>https://www.ncbi.nlm.nih.gov/pubmed/3279907</v>
      </c>
      <c r="D335" s="112" t="str">
        <f>IF(AND(A335&lt;&gt;"",ISNUMBER(A335)),VLOOKUP(A335,Studies!A:BR,4,FALSE),"")</f>
        <v>mean 0.5g</v>
      </c>
      <c r="E335" s="112" t="str">
        <f>IF(AND(A335&lt;&gt;"",ISNUMBER(A335)),VLOOKUP(A335,Studies!A:BR,5,FALSE),"")</f>
        <v>vancomycin</v>
      </c>
      <c r="F335" s="114" t="str">
        <f>IF(AND(A335&lt;&gt;"",ISNUMBER(A335)),VLOOKUP(A335,Studies!A:BR,6,FALSE),"")</f>
        <v>Plasma</v>
      </c>
      <c r="G335" s="57">
        <v>420</v>
      </c>
      <c r="H335" s="57" t="s">
        <v>338</v>
      </c>
      <c r="I335" s="47">
        <v>7.1849400000000001</v>
      </c>
      <c r="J335" s="47" t="s">
        <v>353</v>
      </c>
      <c r="K335" s="47" t="s">
        <v>50</v>
      </c>
      <c r="L335" s="59">
        <v>1.3655280000000003</v>
      </c>
      <c r="M335" s="59" t="s">
        <v>353</v>
      </c>
      <c r="N335" s="59" t="s">
        <v>60</v>
      </c>
    </row>
    <row r="336" spans="1:14" x14ac:dyDescent="0.2">
      <c r="A336" s="36">
        <v>102</v>
      </c>
      <c r="B336" s="112" t="str">
        <f>IF(AND(A336&lt;&gt;"",ISNUMBER(A336)),VLOOKUP(A336,Studies!A:BR,2,FALSE),"")</f>
        <v>Boekh 1988</v>
      </c>
      <c r="C336" s="112" t="str">
        <f>IF(AND(A336&lt;&gt;"",ISNUMBER(A336)),VLOOKUP(A336,Studies!A:BR,3,FALSE),"")</f>
        <v>https://www.ncbi.nlm.nih.gov/pubmed/3279907</v>
      </c>
      <c r="D336" s="112" t="str">
        <f>IF(AND(A336&lt;&gt;"",ISNUMBER(A336)),VLOOKUP(A336,Studies!A:BR,4,FALSE),"")</f>
        <v>mean 0.5g</v>
      </c>
      <c r="E336" s="112" t="str">
        <f>IF(AND(A336&lt;&gt;"",ISNUMBER(A336)),VLOOKUP(A336,Studies!A:BR,5,FALSE),"")</f>
        <v>vancomycin</v>
      </c>
      <c r="F336" s="114" t="str">
        <f>IF(AND(A336&lt;&gt;"",ISNUMBER(A336)),VLOOKUP(A336,Studies!A:BR,6,FALSE),"")</f>
        <v>Plasma</v>
      </c>
      <c r="G336" s="57">
        <v>540</v>
      </c>
      <c r="H336" s="57" t="s">
        <v>338</v>
      </c>
      <c r="I336" s="47">
        <v>5.1923649999999997</v>
      </c>
      <c r="J336" s="47" t="s">
        <v>353</v>
      </c>
      <c r="K336" s="47" t="s">
        <v>50</v>
      </c>
      <c r="L336" s="59">
        <v>1.43222</v>
      </c>
      <c r="M336" s="59" t="s">
        <v>353</v>
      </c>
      <c r="N336" s="59" t="s">
        <v>60</v>
      </c>
    </row>
    <row r="337" spans="1:16" x14ac:dyDescent="0.2">
      <c r="A337" s="36">
        <v>102</v>
      </c>
      <c r="B337" s="112" t="str">
        <f>IF(AND(A337&lt;&gt;"",ISNUMBER(A337)),VLOOKUP(A337,Studies!A:BR,2,FALSE),"")</f>
        <v>Boekh 1988</v>
      </c>
      <c r="C337" s="112" t="str">
        <f>IF(AND(A337&lt;&gt;"",ISNUMBER(A337)),VLOOKUP(A337,Studies!A:BR,3,FALSE),"")</f>
        <v>https://www.ncbi.nlm.nih.gov/pubmed/3279907</v>
      </c>
      <c r="D337" s="112" t="str">
        <f>IF(AND(A337&lt;&gt;"",ISNUMBER(A337)),VLOOKUP(A337,Studies!A:BR,4,FALSE),"")</f>
        <v>mean 0.5g</v>
      </c>
      <c r="E337" s="112" t="str">
        <f>IF(AND(A337&lt;&gt;"",ISNUMBER(A337)),VLOOKUP(A337,Studies!A:BR,5,FALSE),"")</f>
        <v>vancomycin</v>
      </c>
      <c r="F337" s="114" t="str">
        <f>IF(AND(A337&lt;&gt;"",ISNUMBER(A337)),VLOOKUP(A337,Studies!A:BR,6,FALSE),"")</f>
        <v>Plasma</v>
      </c>
      <c r="G337" s="57">
        <v>780</v>
      </c>
      <c r="H337" s="57" t="s">
        <v>338</v>
      </c>
      <c r="I337" s="47">
        <v>3.0101589999999998</v>
      </c>
      <c r="J337" s="47" t="s">
        <v>353</v>
      </c>
      <c r="K337" s="47" t="s">
        <v>50</v>
      </c>
      <c r="L337" s="59">
        <v>1.5601929999999999</v>
      </c>
      <c r="M337" s="59" t="s">
        <v>353</v>
      </c>
      <c r="N337" s="59" t="s">
        <v>60</v>
      </c>
    </row>
    <row r="338" spans="1:16" x14ac:dyDescent="0.2">
      <c r="A338" s="36">
        <v>103</v>
      </c>
      <c r="B338" s="112" t="str">
        <f>IF(AND(A338&lt;&gt;"",ISNUMBER(A338)),VLOOKUP(A338,Studies!A:BR,2,FALSE),"")</f>
        <v>Boekh 1988</v>
      </c>
      <c r="C338" s="112" t="str">
        <f>IF(AND(A338&lt;&gt;"",ISNUMBER(A338)),VLOOKUP(A338,Studies!A:BR,3,FALSE),"")</f>
        <v>https://www.ncbi.nlm.nih.gov/pubmed/3279907</v>
      </c>
      <c r="D338" s="112" t="str">
        <f>IF(AND(A338&lt;&gt;"",ISNUMBER(A338)),VLOOKUP(A338,Studies!A:BR,4,FALSE),"")</f>
        <v>mean 1g</v>
      </c>
      <c r="E338" s="112" t="str">
        <f>IF(AND(A338&lt;&gt;"",ISNUMBER(A338)),VLOOKUP(A338,Studies!A:BR,5,FALSE),"")</f>
        <v>vancomycin</v>
      </c>
      <c r="F338" s="114" t="str">
        <f>IF(AND(A338&lt;&gt;"",ISNUMBER(A338)),VLOOKUP(A338,Studies!A:BR,6,FALSE),"")</f>
        <v>Plasma</v>
      </c>
      <c r="G338" s="57">
        <v>0</v>
      </c>
      <c r="H338" s="57" t="s">
        <v>338</v>
      </c>
      <c r="I338" s="47">
        <v>48.152589999999996</v>
      </c>
      <c r="J338" s="47" t="s">
        <v>353</v>
      </c>
      <c r="K338" s="47" t="s">
        <v>50</v>
      </c>
      <c r="L338" s="59">
        <v>15.457560000000001</v>
      </c>
      <c r="M338" s="59" t="s">
        <v>353</v>
      </c>
      <c r="N338" s="59" t="s">
        <v>60</v>
      </c>
    </row>
    <row r="339" spans="1:16" x14ac:dyDescent="0.2">
      <c r="A339" s="36">
        <v>103</v>
      </c>
      <c r="B339" s="112" t="str">
        <f>IF(AND(A339&lt;&gt;"",ISNUMBER(A339)),VLOOKUP(A339,Studies!A:BR,2,FALSE),"")</f>
        <v>Boekh 1988</v>
      </c>
      <c r="C339" s="112" t="str">
        <f>IF(AND(A339&lt;&gt;"",ISNUMBER(A339)),VLOOKUP(A339,Studies!A:BR,3,FALSE),"")</f>
        <v>https://www.ncbi.nlm.nih.gov/pubmed/3279907</v>
      </c>
      <c r="D339" s="112" t="str">
        <f>IF(AND(A339&lt;&gt;"",ISNUMBER(A339)),VLOOKUP(A339,Studies!A:BR,4,FALSE),"")</f>
        <v>mean 1g</v>
      </c>
      <c r="E339" s="112" t="str">
        <f>IF(AND(A339&lt;&gt;"",ISNUMBER(A339)),VLOOKUP(A339,Studies!A:BR,5,FALSE),"")</f>
        <v>vancomycin</v>
      </c>
      <c r="F339" s="114" t="str">
        <f>IF(AND(A339&lt;&gt;"",ISNUMBER(A339)),VLOOKUP(A339,Studies!A:BR,6,FALSE),"")</f>
        <v>Plasma</v>
      </c>
      <c r="G339" s="57">
        <v>30</v>
      </c>
      <c r="H339" s="57" t="s">
        <v>338</v>
      </c>
      <c r="I339" s="47">
        <v>32.837699999999998</v>
      </c>
      <c r="J339" s="47" t="s">
        <v>353</v>
      </c>
      <c r="K339" s="47" t="s">
        <v>50</v>
      </c>
      <c r="L339" s="59">
        <v>7.1581699999999984</v>
      </c>
      <c r="M339" s="59" t="s">
        <v>353</v>
      </c>
      <c r="N339" s="59" t="s">
        <v>60</v>
      </c>
    </row>
    <row r="340" spans="1:16" x14ac:dyDescent="0.2">
      <c r="A340" s="36">
        <v>103</v>
      </c>
      <c r="B340" s="112" t="str">
        <f>IF(AND(A340&lt;&gt;"",ISNUMBER(A340)),VLOOKUP(A340,Studies!A:BR,2,FALSE),"")</f>
        <v>Boekh 1988</v>
      </c>
      <c r="C340" s="112" t="str">
        <f>IF(AND(A340&lt;&gt;"",ISNUMBER(A340)),VLOOKUP(A340,Studies!A:BR,3,FALSE),"")</f>
        <v>https://www.ncbi.nlm.nih.gov/pubmed/3279907</v>
      </c>
      <c r="D340" s="112" t="str">
        <f>IF(AND(A340&lt;&gt;"",ISNUMBER(A340)),VLOOKUP(A340,Studies!A:BR,4,FALSE),"")</f>
        <v>mean 1g</v>
      </c>
      <c r="E340" s="112" t="str">
        <f>IF(AND(A340&lt;&gt;"",ISNUMBER(A340)),VLOOKUP(A340,Studies!A:BR,5,FALSE),"")</f>
        <v>vancomycin</v>
      </c>
      <c r="F340" s="114" t="str">
        <f>IF(AND(A340&lt;&gt;"",ISNUMBER(A340)),VLOOKUP(A340,Studies!A:BR,6,FALSE),"")</f>
        <v>Plasma</v>
      </c>
      <c r="G340" s="57">
        <v>60</v>
      </c>
      <c r="H340" s="57" t="s">
        <v>338</v>
      </c>
      <c r="I340" s="47">
        <v>25.73827</v>
      </c>
      <c r="J340" s="47" t="s">
        <v>353</v>
      </c>
      <c r="K340" s="47" t="s">
        <v>50</v>
      </c>
      <c r="L340" s="59">
        <v>5.6105799999999988</v>
      </c>
      <c r="M340" s="59" t="s">
        <v>353</v>
      </c>
      <c r="N340" s="59" t="s">
        <v>60</v>
      </c>
    </row>
    <row r="341" spans="1:16" x14ac:dyDescent="0.2">
      <c r="A341" s="36">
        <v>103</v>
      </c>
      <c r="B341" s="112" t="str">
        <f>IF(AND(A341&lt;&gt;"",ISNUMBER(A341)),VLOOKUP(A341,Studies!A:BR,2,FALSE),"")</f>
        <v>Boekh 1988</v>
      </c>
      <c r="C341" s="112" t="str">
        <f>IF(AND(A341&lt;&gt;"",ISNUMBER(A341)),VLOOKUP(A341,Studies!A:BR,3,FALSE),"")</f>
        <v>https://www.ncbi.nlm.nih.gov/pubmed/3279907</v>
      </c>
      <c r="D341" s="112" t="str">
        <f>IF(AND(A341&lt;&gt;"",ISNUMBER(A341)),VLOOKUP(A341,Studies!A:BR,4,FALSE),"")</f>
        <v>mean 1g</v>
      </c>
      <c r="E341" s="112" t="str">
        <f>IF(AND(A341&lt;&gt;"",ISNUMBER(A341)),VLOOKUP(A341,Studies!A:BR,5,FALSE),"")</f>
        <v>vancomycin</v>
      </c>
      <c r="F341" s="114" t="str">
        <f>IF(AND(A341&lt;&gt;"",ISNUMBER(A341)),VLOOKUP(A341,Studies!A:BR,6,FALSE),"")</f>
        <v>Plasma</v>
      </c>
      <c r="G341" s="57">
        <v>90</v>
      </c>
      <c r="H341" s="57" t="s">
        <v>338</v>
      </c>
      <c r="I341" s="47">
        <v>20.888110000000001</v>
      </c>
      <c r="J341" s="47" t="s">
        <v>353</v>
      </c>
      <c r="K341" s="47" t="s">
        <v>50</v>
      </c>
      <c r="L341" s="59">
        <v>6.0725499999999997</v>
      </c>
      <c r="M341" s="59" t="s">
        <v>353</v>
      </c>
      <c r="N341" s="59" t="s">
        <v>60</v>
      </c>
    </row>
    <row r="342" spans="1:16" x14ac:dyDescent="0.2">
      <c r="A342" s="36">
        <v>103</v>
      </c>
      <c r="B342" s="112" t="str">
        <f>IF(AND(A342&lt;&gt;"",ISNUMBER(A342)),VLOOKUP(A342,Studies!A:BR,2,FALSE),"")</f>
        <v>Boekh 1988</v>
      </c>
      <c r="C342" s="112" t="str">
        <f>IF(AND(A342&lt;&gt;"",ISNUMBER(A342)),VLOOKUP(A342,Studies!A:BR,3,FALSE),"")</f>
        <v>https://www.ncbi.nlm.nih.gov/pubmed/3279907</v>
      </c>
      <c r="D342" s="112" t="str">
        <f>IF(AND(A342&lt;&gt;"",ISNUMBER(A342)),VLOOKUP(A342,Studies!A:BR,4,FALSE),"")</f>
        <v>mean 1g</v>
      </c>
      <c r="E342" s="112" t="str">
        <f>IF(AND(A342&lt;&gt;"",ISNUMBER(A342)),VLOOKUP(A342,Studies!A:BR,5,FALSE),"")</f>
        <v>vancomycin</v>
      </c>
      <c r="F342" s="114" t="str">
        <f>IF(AND(A342&lt;&gt;"",ISNUMBER(A342)),VLOOKUP(A342,Studies!A:BR,6,FALSE),"")</f>
        <v>Plasma</v>
      </c>
      <c r="G342" s="57">
        <v>120</v>
      </c>
      <c r="H342" s="57" t="s">
        <v>338</v>
      </c>
      <c r="I342" s="47">
        <v>16.756419999999999</v>
      </c>
      <c r="J342" s="47" t="s">
        <v>353</v>
      </c>
      <c r="K342" s="47" t="s">
        <v>50</v>
      </c>
      <c r="L342" s="59">
        <v>3.1846300000000021</v>
      </c>
      <c r="M342" s="59" t="s">
        <v>353</v>
      </c>
      <c r="N342" s="59" t="s">
        <v>60</v>
      </c>
    </row>
    <row r="343" spans="1:16" x14ac:dyDescent="0.2">
      <c r="A343" s="36">
        <v>103</v>
      </c>
      <c r="B343" s="112" t="str">
        <f>IF(AND(A343&lt;&gt;"",ISNUMBER(A343)),VLOOKUP(A343,Studies!A:BR,2,FALSE),"")</f>
        <v>Boekh 1988</v>
      </c>
      <c r="C343" s="112" t="str">
        <f>IF(AND(A343&lt;&gt;"",ISNUMBER(A343)),VLOOKUP(A343,Studies!A:BR,3,FALSE),"")</f>
        <v>https://www.ncbi.nlm.nih.gov/pubmed/3279907</v>
      </c>
      <c r="D343" s="112" t="str">
        <f>IF(AND(A343&lt;&gt;"",ISNUMBER(A343)),VLOOKUP(A343,Studies!A:BR,4,FALSE),"")</f>
        <v>mean 1g</v>
      </c>
      <c r="E343" s="112" t="str">
        <f>IF(AND(A343&lt;&gt;"",ISNUMBER(A343)),VLOOKUP(A343,Studies!A:BR,5,FALSE),"")</f>
        <v>vancomycin</v>
      </c>
      <c r="F343" s="114" t="str">
        <f>IF(AND(A343&lt;&gt;"",ISNUMBER(A343)),VLOOKUP(A343,Studies!A:BR,6,FALSE),"")</f>
        <v>Plasma</v>
      </c>
      <c r="G343" s="57">
        <v>240</v>
      </c>
      <c r="H343" s="57" t="s">
        <v>338</v>
      </c>
      <c r="I343" s="47">
        <v>10.175520000000001</v>
      </c>
      <c r="J343" s="47" t="s">
        <v>353</v>
      </c>
      <c r="K343" s="47" t="s">
        <v>50</v>
      </c>
      <c r="L343" s="59">
        <v>1.5197399999999988</v>
      </c>
      <c r="M343" s="59" t="s">
        <v>353</v>
      </c>
      <c r="N343" s="59" t="s">
        <v>60</v>
      </c>
    </row>
    <row r="344" spans="1:16" x14ac:dyDescent="0.2">
      <c r="A344" s="36">
        <v>103</v>
      </c>
      <c r="B344" s="112" t="str">
        <f>IF(AND(A344&lt;&gt;"",ISNUMBER(A344)),VLOOKUP(A344,Studies!A:BR,2,FALSE),"")</f>
        <v>Boekh 1988</v>
      </c>
      <c r="C344" s="112" t="str">
        <f>IF(AND(A344&lt;&gt;"",ISNUMBER(A344)),VLOOKUP(A344,Studies!A:BR,3,FALSE),"")</f>
        <v>https://www.ncbi.nlm.nih.gov/pubmed/3279907</v>
      </c>
      <c r="D344" s="112" t="str">
        <f>IF(AND(A344&lt;&gt;"",ISNUMBER(A344)),VLOOKUP(A344,Studies!A:BR,4,FALSE),"")</f>
        <v>mean 1g</v>
      </c>
      <c r="E344" s="112" t="str">
        <f>IF(AND(A344&lt;&gt;"",ISNUMBER(A344)),VLOOKUP(A344,Studies!A:BR,5,FALSE),"")</f>
        <v>vancomycin</v>
      </c>
      <c r="F344" s="114" t="str">
        <f>IF(AND(A344&lt;&gt;"",ISNUMBER(A344)),VLOOKUP(A344,Studies!A:BR,6,FALSE),"")</f>
        <v>Plasma</v>
      </c>
      <c r="G344" s="57">
        <v>360</v>
      </c>
      <c r="H344" s="57" t="s">
        <v>338</v>
      </c>
      <c r="I344" s="47">
        <v>7.1849400000000001</v>
      </c>
      <c r="J344" s="47" t="s">
        <v>353</v>
      </c>
      <c r="K344" s="47" t="s">
        <v>50</v>
      </c>
      <c r="L344" s="59">
        <v>1.3655280000000003</v>
      </c>
      <c r="M344" s="59" t="s">
        <v>353</v>
      </c>
      <c r="N344" s="59" t="s">
        <v>60</v>
      </c>
    </row>
    <row r="345" spans="1:16" x14ac:dyDescent="0.2">
      <c r="A345" s="36">
        <v>103</v>
      </c>
      <c r="B345" s="112" t="str">
        <f>IF(AND(A345&lt;&gt;"",ISNUMBER(A345)),VLOOKUP(A345,Studies!A:BR,2,FALSE),"")</f>
        <v>Boekh 1988</v>
      </c>
      <c r="C345" s="112" t="str">
        <f>IF(AND(A345&lt;&gt;"",ISNUMBER(A345)),VLOOKUP(A345,Studies!A:BR,3,FALSE),"")</f>
        <v>https://www.ncbi.nlm.nih.gov/pubmed/3279907</v>
      </c>
      <c r="D345" s="112" t="str">
        <f>IF(AND(A345&lt;&gt;"",ISNUMBER(A345)),VLOOKUP(A345,Studies!A:BR,4,FALSE),"")</f>
        <v>mean 1g</v>
      </c>
      <c r="E345" s="112" t="str">
        <f>IF(AND(A345&lt;&gt;"",ISNUMBER(A345)),VLOOKUP(A345,Studies!A:BR,5,FALSE),"")</f>
        <v>vancomycin</v>
      </c>
      <c r="F345" s="114" t="str">
        <f>IF(AND(A345&lt;&gt;"",ISNUMBER(A345)),VLOOKUP(A345,Studies!A:BR,6,FALSE),"")</f>
        <v>Plasma</v>
      </c>
      <c r="G345" s="57">
        <v>480</v>
      </c>
      <c r="H345" s="57" t="s">
        <v>338</v>
      </c>
      <c r="I345" s="47">
        <v>5.1923649999999997</v>
      </c>
      <c r="J345" s="47" t="s">
        <v>353</v>
      </c>
      <c r="K345" s="47" t="s">
        <v>50</v>
      </c>
      <c r="L345" s="59">
        <v>1.43222</v>
      </c>
      <c r="M345" s="59" t="s">
        <v>353</v>
      </c>
      <c r="N345" s="59" t="s">
        <v>60</v>
      </c>
    </row>
    <row r="346" spans="1:16" x14ac:dyDescent="0.2">
      <c r="A346" s="36">
        <v>103</v>
      </c>
      <c r="B346" s="112" t="str">
        <f>IF(AND(A346&lt;&gt;"",ISNUMBER(A346)),VLOOKUP(A346,Studies!A:BR,2,FALSE),"")</f>
        <v>Boekh 1988</v>
      </c>
      <c r="C346" s="112" t="str">
        <f>IF(AND(A346&lt;&gt;"",ISNUMBER(A346)),VLOOKUP(A346,Studies!A:BR,3,FALSE),"")</f>
        <v>https://www.ncbi.nlm.nih.gov/pubmed/3279907</v>
      </c>
      <c r="D346" s="112" t="str">
        <f>IF(AND(A346&lt;&gt;"",ISNUMBER(A346)),VLOOKUP(A346,Studies!A:BR,4,FALSE),"")</f>
        <v>mean 1g</v>
      </c>
      <c r="E346" s="112" t="str">
        <f>IF(AND(A346&lt;&gt;"",ISNUMBER(A346)),VLOOKUP(A346,Studies!A:BR,5,FALSE),"")</f>
        <v>vancomycin</v>
      </c>
      <c r="F346" s="114" t="str">
        <f>IF(AND(A346&lt;&gt;"",ISNUMBER(A346)),VLOOKUP(A346,Studies!A:BR,6,FALSE),"")</f>
        <v>Plasma</v>
      </c>
      <c r="G346" s="57">
        <v>720</v>
      </c>
      <c r="H346" s="57" t="s">
        <v>338</v>
      </c>
      <c r="I346" s="47">
        <v>3.0101589999999998</v>
      </c>
      <c r="J346" s="47" t="s">
        <v>353</v>
      </c>
      <c r="K346" s="47" t="s">
        <v>50</v>
      </c>
      <c r="L346" s="59">
        <v>1.5601929999999999</v>
      </c>
      <c r="M346" s="59" t="s">
        <v>353</v>
      </c>
      <c r="N346" s="59" t="s">
        <v>60</v>
      </c>
    </row>
    <row r="347" spans="1:16" x14ac:dyDescent="0.2">
      <c r="A347" s="36">
        <v>241</v>
      </c>
      <c r="B347" s="112" t="str">
        <f>IF(AND(A347&lt;&gt;"",ISNUMBER(A347)),VLOOKUP(A347,Studies!A:BR,2,FALSE),"")</f>
        <v>Healy 1987</v>
      </c>
      <c r="C347" s="112" t="str">
        <f>IF(AND(A347&lt;&gt;"",ISNUMBER(A347)),VLOOKUP(A347,Studies!A:BR,3,FALSE),"")</f>
        <v>https://www.ncbi.nlm.nih.gov/pubmed/3579256</v>
      </c>
      <c r="D347" s="112" t="str">
        <f>IF(AND(A347&lt;&gt;"",ISNUMBER(A347)),VLOOKUP(A347,Studies!A:BR,4,FALSE),"")</f>
        <v>mean 0.5g</v>
      </c>
      <c r="E347" s="112" t="str">
        <f>IF(AND(A347&lt;&gt;"",ISNUMBER(A347)),VLOOKUP(A347,Studies!A:BR,5,FALSE),"")</f>
        <v>vancomycin</v>
      </c>
      <c r="F347" s="114" t="str">
        <f>IF(AND(A347&lt;&gt;"",ISNUMBER(A347)),VLOOKUP(A347,Studies!A:BR,6,FALSE),"")</f>
        <v>Plasma</v>
      </c>
      <c r="G347" s="57">
        <v>0</v>
      </c>
      <c r="H347" s="57" t="s">
        <v>54</v>
      </c>
      <c r="I347" s="47">
        <v>0</v>
      </c>
      <c r="J347" s="47" t="s">
        <v>353</v>
      </c>
      <c r="K347" s="47" t="s">
        <v>50</v>
      </c>
      <c r="P347" s="48" t="s">
        <v>354</v>
      </c>
    </row>
    <row r="348" spans="1:16" x14ac:dyDescent="0.2">
      <c r="A348" s="36">
        <v>241</v>
      </c>
      <c r="B348" s="112" t="str">
        <f>IF(AND(A348&lt;&gt;"",ISNUMBER(A348)),VLOOKUP(A348,Studies!A:BR,2,FALSE),"")</f>
        <v>Healy 1987</v>
      </c>
      <c r="C348" s="112" t="str">
        <f>IF(AND(A348&lt;&gt;"",ISNUMBER(A348)),VLOOKUP(A348,Studies!A:BR,3,FALSE),"")</f>
        <v>https://www.ncbi.nlm.nih.gov/pubmed/3579256</v>
      </c>
      <c r="D348" s="112" t="str">
        <f>IF(AND(A348&lt;&gt;"",ISNUMBER(A348)),VLOOKUP(A348,Studies!A:BR,4,FALSE),"")</f>
        <v>mean 0.5g</v>
      </c>
      <c r="E348" s="112" t="str">
        <f>IF(AND(A348&lt;&gt;"",ISNUMBER(A348)),VLOOKUP(A348,Studies!A:BR,5,FALSE),"")</f>
        <v>vancomycin</v>
      </c>
      <c r="F348" s="114" t="str">
        <f>IF(AND(A348&lt;&gt;"",ISNUMBER(A348)),VLOOKUP(A348,Studies!A:BR,6,FALSE),"")</f>
        <v>Plasma</v>
      </c>
      <c r="G348" s="57">
        <v>0.80267560000000004</v>
      </c>
      <c r="H348" s="57" t="s">
        <v>54</v>
      </c>
      <c r="I348" s="47">
        <v>32.210529999999999</v>
      </c>
      <c r="J348" s="47" t="s">
        <v>353</v>
      </c>
      <c r="K348" s="47" t="s">
        <v>50</v>
      </c>
      <c r="P348" s="48" t="s">
        <v>354</v>
      </c>
    </row>
    <row r="349" spans="1:16" x14ac:dyDescent="0.2">
      <c r="A349" s="36">
        <v>241</v>
      </c>
      <c r="B349" s="112" t="str">
        <f>IF(AND(A349&lt;&gt;"",ISNUMBER(A349)),VLOOKUP(A349,Studies!A:BR,2,FALSE),"")</f>
        <v>Healy 1987</v>
      </c>
      <c r="C349" s="112" t="str">
        <f>IF(AND(A349&lt;&gt;"",ISNUMBER(A349)),VLOOKUP(A349,Studies!A:BR,3,FALSE),"")</f>
        <v>https://www.ncbi.nlm.nih.gov/pubmed/3579256</v>
      </c>
      <c r="D349" s="112" t="str">
        <f>IF(AND(A349&lt;&gt;"",ISNUMBER(A349)),VLOOKUP(A349,Studies!A:BR,4,FALSE),"")</f>
        <v>mean 0.5g</v>
      </c>
      <c r="E349" s="112" t="str">
        <f>IF(AND(A349&lt;&gt;"",ISNUMBER(A349)),VLOOKUP(A349,Studies!A:BR,5,FALSE),"")</f>
        <v>vancomycin</v>
      </c>
      <c r="F349" s="114" t="str">
        <f>IF(AND(A349&lt;&gt;"",ISNUMBER(A349)),VLOOKUP(A349,Studies!A:BR,6,FALSE),"")</f>
        <v>Plasma</v>
      </c>
      <c r="G349" s="57">
        <v>0.90300999999999998</v>
      </c>
      <c r="H349" s="57" t="s">
        <v>54</v>
      </c>
      <c r="I349" s="47">
        <v>27.56842</v>
      </c>
      <c r="J349" s="47" t="s">
        <v>353</v>
      </c>
      <c r="K349" s="47" t="s">
        <v>50</v>
      </c>
      <c r="P349" s="48" t="s">
        <v>354</v>
      </c>
    </row>
    <row r="350" spans="1:16" x14ac:dyDescent="0.2">
      <c r="A350" s="36">
        <v>241</v>
      </c>
      <c r="B350" s="112" t="str">
        <f>IF(AND(A350&lt;&gt;"",ISNUMBER(A350)),VLOOKUP(A350,Studies!A:BR,2,FALSE),"")</f>
        <v>Healy 1987</v>
      </c>
      <c r="C350" s="112" t="str">
        <f>IF(AND(A350&lt;&gt;"",ISNUMBER(A350)),VLOOKUP(A350,Studies!A:BR,3,FALSE),"")</f>
        <v>https://www.ncbi.nlm.nih.gov/pubmed/3579256</v>
      </c>
      <c r="D350" s="112" t="str">
        <f>IF(AND(A350&lt;&gt;"",ISNUMBER(A350)),VLOOKUP(A350,Studies!A:BR,4,FALSE),"")</f>
        <v>mean 0.5g</v>
      </c>
      <c r="E350" s="112" t="str">
        <f>IF(AND(A350&lt;&gt;"",ISNUMBER(A350)),VLOOKUP(A350,Studies!A:BR,5,FALSE),"")</f>
        <v>vancomycin</v>
      </c>
      <c r="F350" s="114" t="str">
        <f>IF(AND(A350&lt;&gt;"",ISNUMBER(A350)),VLOOKUP(A350,Studies!A:BR,6,FALSE),"")</f>
        <v>Plasma</v>
      </c>
      <c r="G350" s="57">
        <v>1.3043480000000001</v>
      </c>
      <c r="H350" s="57" t="s">
        <v>54</v>
      </c>
      <c r="I350" s="47">
        <v>23.210529999999999</v>
      </c>
      <c r="J350" s="47" t="s">
        <v>353</v>
      </c>
      <c r="K350" s="47" t="s">
        <v>50</v>
      </c>
      <c r="P350" s="48" t="s">
        <v>354</v>
      </c>
    </row>
    <row r="351" spans="1:16" x14ac:dyDescent="0.2">
      <c r="A351" s="36">
        <v>241</v>
      </c>
      <c r="B351" s="112" t="str">
        <f>IF(AND(A351&lt;&gt;"",ISNUMBER(A351)),VLOOKUP(A351,Studies!A:BR,2,FALSE),"")</f>
        <v>Healy 1987</v>
      </c>
      <c r="C351" s="112" t="str">
        <f>IF(AND(A351&lt;&gt;"",ISNUMBER(A351)),VLOOKUP(A351,Studies!A:BR,3,FALSE),"")</f>
        <v>https://www.ncbi.nlm.nih.gov/pubmed/3579256</v>
      </c>
      <c r="D351" s="112" t="str">
        <f>IF(AND(A351&lt;&gt;"",ISNUMBER(A351)),VLOOKUP(A351,Studies!A:BR,4,FALSE),"")</f>
        <v>mean 0.5g</v>
      </c>
      <c r="E351" s="112" t="str">
        <f>IF(AND(A351&lt;&gt;"",ISNUMBER(A351)),VLOOKUP(A351,Studies!A:BR,5,FALSE),"")</f>
        <v>vancomycin</v>
      </c>
      <c r="F351" s="114" t="str">
        <f>IF(AND(A351&lt;&gt;"",ISNUMBER(A351)),VLOOKUP(A351,Studies!A:BR,6,FALSE),"")</f>
        <v>Plasma</v>
      </c>
      <c r="G351" s="57">
        <v>1.505017</v>
      </c>
      <c r="H351" s="57" t="s">
        <v>54</v>
      </c>
      <c r="I351" s="47">
        <v>19.421050000000001</v>
      </c>
      <c r="J351" s="47" t="s">
        <v>353</v>
      </c>
      <c r="K351" s="47" t="s">
        <v>50</v>
      </c>
      <c r="P351" s="48" t="s">
        <v>354</v>
      </c>
    </row>
    <row r="352" spans="1:16" x14ac:dyDescent="0.2">
      <c r="A352" s="36">
        <v>241</v>
      </c>
      <c r="B352" s="112" t="str">
        <f>IF(AND(A352&lt;&gt;"",ISNUMBER(A352)),VLOOKUP(A352,Studies!A:BR,2,FALSE),"")</f>
        <v>Healy 1987</v>
      </c>
      <c r="C352" s="112" t="str">
        <f>IF(AND(A352&lt;&gt;"",ISNUMBER(A352)),VLOOKUP(A352,Studies!A:BR,3,FALSE),"")</f>
        <v>https://www.ncbi.nlm.nih.gov/pubmed/3579256</v>
      </c>
      <c r="D352" s="112" t="str">
        <f>IF(AND(A352&lt;&gt;"",ISNUMBER(A352)),VLOOKUP(A352,Studies!A:BR,4,FALSE),"")</f>
        <v>mean 0.5g</v>
      </c>
      <c r="E352" s="112" t="str">
        <f>IF(AND(A352&lt;&gt;"",ISNUMBER(A352)),VLOOKUP(A352,Studies!A:BR,5,FALSE),"")</f>
        <v>vancomycin</v>
      </c>
      <c r="F352" s="114" t="str">
        <f>IF(AND(A352&lt;&gt;"",ISNUMBER(A352)),VLOOKUP(A352,Studies!A:BR,6,FALSE),"")</f>
        <v>Plasma</v>
      </c>
      <c r="G352" s="57">
        <v>1.906355</v>
      </c>
      <c r="H352" s="57" t="s">
        <v>54</v>
      </c>
      <c r="I352" s="47">
        <v>13.92632</v>
      </c>
      <c r="J352" s="47" t="s">
        <v>353</v>
      </c>
      <c r="K352" s="47" t="s">
        <v>50</v>
      </c>
      <c r="P352" s="48" t="s">
        <v>354</v>
      </c>
    </row>
    <row r="353" spans="1:16" x14ac:dyDescent="0.2">
      <c r="A353" s="36">
        <v>241</v>
      </c>
      <c r="B353" s="112" t="str">
        <f>IF(AND(A353&lt;&gt;"",ISNUMBER(A353)),VLOOKUP(A353,Studies!A:BR,2,FALSE),"")</f>
        <v>Healy 1987</v>
      </c>
      <c r="C353" s="112" t="str">
        <f>IF(AND(A353&lt;&gt;"",ISNUMBER(A353)),VLOOKUP(A353,Studies!A:BR,3,FALSE),"")</f>
        <v>https://www.ncbi.nlm.nih.gov/pubmed/3579256</v>
      </c>
      <c r="D353" s="112" t="str">
        <f>IF(AND(A353&lt;&gt;"",ISNUMBER(A353)),VLOOKUP(A353,Studies!A:BR,4,FALSE),"")</f>
        <v>mean 0.5g</v>
      </c>
      <c r="E353" s="112" t="str">
        <f>IF(AND(A353&lt;&gt;"",ISNUMBER(A353)),VLOOKUP(A353,Studies!A:BR,5,FALSE),"")</f>
        <v>vancomycin</v>
      </c>
      <c r="F353" s="114" t="str">
        <f>IF(AND(A353&lt;&gt;"",ISNUMBER(A353)),VLOOKUP(A353,Studies!A:BR,6,FALSE),"")</f>
        <v>Plasma</v>
      </c>
      <c r="G353" s="57">
        <v>2.4080270000000001</v>
      </c>
      <c r="H353" s="57" t="s">
        <v>54</v>
      </c>
      <c r="I353" s="47">
        <v>11.93684</v>
      </c>
      <c r="J353" s="47" t="s">
        <v>353</v>
      </c>
      <c r="K353" s="47" t="s">
        <v>50</v>
      </c>
      <c r="P353" s="48" t="s">
        <v>354</v>
      </c>
    </row>
    <row r="354" spans="1:16" x14ac:dyDescent="0.2">
      <c r="A354" s="36">
        <v>241</v>
      </c>
      <c r="B354" s="112" t="str">
        <f>IF(AND(A354&lt;&gt;"",ISNUMBER(A354)),VLOOKUP(A354,Studies!A:BR,2,FALSE),"")</f>
        <v>Healy 1987</v>
      </c>
      <c r="C354" s="112" t="str">
        <f>IF(AND(A354&lt;&gt;"",ISNUMBER(A354)),VLOOKUP(A354,Studies!A:BR,3,FALSE),"")</f>
        <v>https://www.ncbi.nlm.nih.gov/pubmed/3579256</v>
      </c>
      <c r="D354" s="112" t="str">
        <f>IF(AND(A354&lt;&gt;"",ISNUMBER(A354)),VLOOKUP(A354,Studies!A:BR,4,FALSE),"")</f>
        <v>mean 0.5g</v>
      </c>
      <c r="E354" s="112" t="str">
        <f>IF(AND(A354&lt;&gt;"",ISNUMBER(A354)),VLOOKUP(A354,Studies!A:BR,5,FALSE),"")</f>
        <v>vancomycin</v>
      </c>
      <c r="F354" s="114" t="str">
        <f>IF(AND(A354&lt;&gt;"",ISNUMBER(A354)),VLOOKUP(A354,Studies!A:BR,6,FALSE),"")</f>
        <v>Plasma</v>
      </c>
      <c r="G354" s="57">
        <v>3.1103679999999998</v>
      </c>
      <c r="H354" s="57" t="s">
        <v>54</v>
      </c>
      <c r="I354" s="47">
        <v>10.042109999999999</v>
      </c>
      <c r="J354" s="47" t="s">
        <v>353</v>
      </c>
      <c r="K354" s="47" t="s">
        <v>50</v>
      </c>
      <c r="P354" s="48" t="s">
        <v>354</v>
      </c>
    </row>
    <row r="355" spans="1:16" x14ac:dyDescent="0.2">
      <c r="A355" s="36">
        <v>241</v>
      </c>
      <c r="B355" s="112" t="str">
        <f>IF(AND(A355&lt;&gt;"",ISNUMBER(A355)),VLOOKUP(A355,Studies!A:BR,2,FALSE),"")</f>
        <v>Healy 1987</v>
      </c>
      <c r="C355" s="112" t="str">
        <f>IF(AND(A355&lt;&gt;"",ISNUMBER(A355)),VLOOKUP(A355,Studies!A:BR,3,FALSE),"")</f>
        <v>https://www.ncbi.nlm.nih.gov/pubmed/3579256</v>
      </c>
      <c r="D355" s="112" t="str">
        <f>IF(AND(A355&lt;&gt;"",ISNUMBER(A355)),VLOOKUP(A355,Studies!A:BR,4,FALSE),"")</f>
        <v>mean 0.5g</v>
      </c>
      <c r="E355" s="112" t="str">
        <f>IF(AND(A355&lt;&gt;"",ISNUMBER(A355)),VLOOKUP(A355,Studies!A:BR,5,FALSE),"")</f>
        <v>vancomycin</v>
      </c>
      <c r="F355" s="114" t="str">
        <f>IF(AND(A355&lt;&gt;"",ISNUMBER(A355)),VLOOKUP(A355,Studies!A:BR,6,FALSE),"")</f>
        <v>Plasma</v>
      </c>
      <c r="G355" s="57">
        <v>3.5117060000000002</v>
      </c>
      <c r="H355" s="57" t="s">
        <v>54</v>
      </c>
      <c r="I355" s="47">
        <v>8.7157900000000001</v>
      </c>
      <c r="J355" s="47" t="s">
        <v>353</v>
      </c>
      <c r="K355" s="47" t="s">
        <v>50</v>
      </c>
      <c r="P355" s="48" t="s">
        <v>354</v>
      </c>
    </row>
    <row r="356" spans="1:16" x14ac:dyDescent="0.2">
      <c r="A356" s="36">
        <v>241</v>
      </c>
      <c r="B356" s="112" t="str">
        <f>IF(AND(A356&lt;&gt;"",ISNUMBER(A356)),VLOOKUP(A356,Studies!A:BR,2,FALSE),"")</f>
        <v>Healy 1987</v>
      </c>
      <c r="C356" s="112" t="str">
        <f>IF(AND(A356&lt;&gt;"",ISNUMBER(A356)),VLOOKUP(A356,Studies!A:BR,3,FALSE),"")</f>
        <v>https://www.ncbi.nlm.nih.gov/pubmed/3579256</v>
      </c>
      <c r="D356" s="112" t="str">
        <f>IF(AND(A356&lt;&gt;"",ISNUMBER(A356)),VLOOKUP(A356,Studies!A:BR,4,FALSE),"")</f>
        <v>mean 0.5g</v>
      </c>
      <c r="E356" s="112" t="str">
        <f>IF(AND(A356&lt;&gt;"",ISNUMBER(A356)),VLOOKUP(A356,Studies!A:BR,5,FALSE),"")</f>
        <v>vancomycin</v>
      </c>
      <c r="F356" s="114" t="str">
        <f>IF(AND(A356&lt;&gt;"",ISNUMBER(A356)),VLOOKUP(A356,Studies!A:BR,6,FALSE),"")</f>
        <v>Plasma</v>
      </c>
      <c r="G356" s="57">
        <v>3.913043</v>
      </c>
      <c r="H356" s="57" t="s">
        <v>54</v>
      </c>
      <c r="I356" s="47">
        <v>7.6736839999999997</v>
      </c>
      <c r="J356" s="47" t="s">
        <v>353</v>
      </c>
      <c r="K356" s="47" t="s">
        <v>50</v>
      </c>
      <c r="P356" s="48" t="s">
        <v>354</v>
      </c>
    </row>
    <row r="357" spans="1:16" x14ac:dyDescent="0.2">
      <c r="A357" s="36">
        <v>241</v>
      </c>
      <c r="B357" s="112" t="str">
        <f>IF(AND(A357&lt;&gt;"",ISNUMBER(A357)),VLOOKUP(A357,Studies!A:BR,2,FALSE),"")</f>
        <v>Healy 1987</v>
      </c>
      <c r="C357" s="112" t="str">
        <f>IF(AND(A357&lt;&gt;"",ISNUMBER(A357)),VLOOKUP(A357,Studies!A:BR,3,FALSE),"")</f>
        <v>https://www.ncbi.nlm.nih.gov/pubmed/3579256</v>
      </c>
      <c r="D357" s="112" t="str">
        <f>IF(AND(A357&lt;&gt;"",ISNUMBER(A357)),VLOOKUP(A357,Studies!A:BR,4,FALSE),"")</f>
        <v>mean 0.5g</v>
      </c>
      <c r="E357" s="112" t="str">
        <f>IF(AND(A357&lt;&gt;"",ISNUMBER(A357)),VLOOKUP(A357,Studies!A:BR,5,FALSE),"")</f>
        <v>vancomycin</v>
      </c>
      <c r="F357" s="114" t="str">
        <f>IF(AND(A357&lt;&gt;"",ISNUMBER(A357)),VLOOKUP(A357,Studies!A:BR,6,FALSE),"")</f>
        <v>Plasma</v>
      </c>
      <c r="G357" s="57">
        <v>4.9163880000000004</v>
      </c>
      <c r="H357" s="57" t="s">
        <v>54</v>
      </c>
      <c r="I357" s="47">
        <v>6.1578949999999999</v>
      </c>
      <c r="J357" s="47" t="s">
        <v>353</v>
      </c>
      <c r="K357" s="47" t="s">
        <v>50</v>
      </c>
      <c r="P357" s="48" t="s">
        <v>354</v>
      </c>
    </row>
    <row r="358" spans="1:16" x14ac:dyDescent="0.2">
      <c r="A358" s="36">
        <v>241</v>
      </c>
      <c r="B358" s="112" t="str">
        <f>IF(AND(A358&lt;&gt;"",ISNUMBER(A358)),VLOOKUP(A358,Studies!A:BR,2,FALSE),"")</f>
        <v>Healy 1987</v>
      </c>
      <c r="C358" s="112" t="str">
        <f>IF(AND(A358&lt;&gt;"",ISNUMBER(A358)),VLOOKUP(A358,Studies!A:BR,3,FALSE),"")</f>
        <v>https://www.ncbi.nlm.nih.gov/pubmed/3579256</v>
      </c>
      <c r="D358" s="112" t="str">
        <f>IF(AND(A358&lt;&gt;"",ISNUMBER(A358)),VLOOKUP(A358,Studies!A:BR,4,FALSE),"")</f>
        <v>mean 0.5g</v>
      </c>
      <c r="E358" s="112" t="str">
        <f>IF(AND(A358&lt;&gt;"",ISNUMBER(A358)),VLOOKUP(A358,Studies!A:BR,5,FALSE),"")</f>
        <v>vancomycin</v>
      </c>
      <c r="F358" s="114" t="str">
        <f>IF(AND(A358&lt;&gt;"",ISNUMBER(A358)),VLOOKUP(A358,Studies!A:BR,6,FALSE),"")</f>
        <v>Plasma</v>
      </c>
      <c r="G358" s="57">
        <v>5.9197329999999999</v>
      </c>
      <c r="H358" s="57" t="s">
        <v>54</v>
      </c>
      <c r="I358" s="47">
        <v>5.5894740000000001</v>
      </c>
      <c r="J358" s="47" t="s">
        <v>353</v>
      </c>
      <c r="K358" s="47" t="s">
        <v>50</v>
      </c>
      <c r="P358" s="48" t="s">
        <v>354</v>
      </c>
    </row>
    <row r="359" spans="1:16" x14ac:dyDescent="0.2">
      <c r="A359" s="36">
        <v>241</v>
      </c>
      <c r="B359" s="112" t="str">
        <f>IF(AND(A359&lt;&gt;"",ISNUMBER(A359)),VLOOKUP(A359,Studies!A:BR,2,FALSE),"")</f>
        <v>Healy 1987</v>
      </c>
      <c r="C359" s="112" t="str">
        <f>IF(AND(A359&lt;&gt;"",ISNUMBER(A359)),VLOOKUP(A359,Studies!A:BR,3,FALSE),"")</f>
        <v>https://www.ncbi.nlm.nih.gov/pubmed/3579256</v>
      </c>
      <c r="D359" s="112" t="str">
        <f>IF(AND(A359&lt;&gt;"",ISNUMBER(A359)),VLOOKUP(A359,Studies!A:BR,4,FALSE),"")</f>
        <v>mean 0.5g</v>
      </c>
      <c r="E359" s="112" t="str">
        <f>IF(AND(A359&lt;&gt;"",ISNUMBER(A359)),VLOOKUP(A359,Studies!A:BR,5,FALSE),"")</f>
        <v>vancomycin</v>
      </c>
      <c r="F359" s="114" t="str">
        <f>IF(AND(A359&lt;&gt;"",ISNUMBER(A359)),VLOOKUP(A359,Studies!A:BR,6,FALSE),"")</f>
        <v>Plasma</v>
      </c>
      <c r="G359" s="57">
        <v>11.83947</v>
      </c>
      <c r="H359" s="57" t="s">
        <v>54</v>
      </c>
      <c r="I359" s="47">
        <v>7.48421</v>
      </c>
      <c r="J359" s="47" t="s">
        <v>353</v>
      </c>
      <c r="K359" s="47" t="s">
        <v>50</v>
      </c>
      <c r="P359" s="48" t="s">
        <v>354</v>
      </c>
    </row>
    <row r="360" spans="1:16" x14ac:dyDescent="0.2">
      <c r="A360" s="36">
        <v>241</v>
      </c>
      <c r="B360" s="112" t="str">
        <f>IF(AND(A360&lt;&gt;"",ISNUMBER(A360)),VLOOKUP(A360,Studies!A:BR,2,FALSE),"")</f>
        <v>Healy 1987</v>
      </c>
      <c r="C360" s="112" t="str">
        <f>IF(AND(A360&lt;&gt;"",ISNUMBER(A360)),VLOOKUP(A360,Studies!A:BR,3,FALSE),"")</f>
        <v>https://www.ncbi.nlm.nih.gov/pubmed/3579256</v>
      </c>
      <c r="D360" s="112" t="str">
        <f>IF(AND(A360&lt;&gt;"",ISNUMBER(A360)),VLOOKUP(A360,Studies!A:BR,4,FALSE),"")</f>
        <v>mean 0.5g</v>
      </c>
      <c r="E360" s="112" t="str">
        <f>IF(AND(A360&lt;&gt;"",ISNUMBER(A360)),VLOOKUP(A360,Studies!A:BR,5,FALSE),"")</f>
        <v>vancomycin</v>
      </c>
      <c r="F360" s="114" t="str">
        <f>IF(AND(A360&lt;&gt;"",ISNUMBER(A360)),VLOOKUP(A360,Studies!A:BR,6,FALSE),"")</f>
        <v>Plasma</v>
      </c>
      <c r="G360" s="57">
        <v>12.94314</v>
      </c>
      <c r="H360" s="57" t="s">
        <v>54</v>
      </c>
      <c r="I360" s="47">
        <v>35.147370000000002</v>
      </c>
      <c r="J360" s="47" t="s">
        <v>353</v>
      </c>
      <c r="K360" s="47" t="s">
        <v>50</v>
      </c>
      <c r="P360" s="48" t="s">
        <v>354</v>
      </c>
    </row>
    <row r="361" spans="1:16" x14ac:dyDescent="0.2">
      <c r="A361" s="36">
        <v>241</v>
      </c>
      <c r="B361" s="112" t="str">
        <f>IF(AND(A361&lt;&gt;"",ISNUMBER(A361)),VLOOKUP(A361,Studies!A:BR,2,FALSE),"")</f>
        <v>Healy 1987</v>
      </c>
      <c r="C361" s="112" t="str">
        <f>IF(AND(A361&lt;&gt;"",ISNUMBER(A361)),VLOOKUP(A361,Studies!A:BR,3,FALSE),"")</f>
        <v>https://www.ncbi.nlm.nih.gov/pubmed/3579256</v>
      </c>
      <c r="D361" s="112" t="str">
        <f>IF(AND(A361&lt;&gt;"",ISNUMBER(A361)),VLOOKUP(A361,Studies!A:BR,4,FALSE),"")</f>
        <v>mean 0.5g</v>
      </c>
      <c r="E361" s="112" t="str">
        <f>IF(AND(A361&lt;&gt;"",ISNUMBER(A361)),VLOOKUP(A361,Studies!A:BR,5,FALSE),"")</f>
        <v>vancomycin</v>
      </c>
      <c r="F361" s="114" t="str">
        <f>IF(AND(A361&lt;&gt;"",ISNUMBER(A361)),VLOOKUP(A361,Studies!A:BR,6,FALSE),"")</f>
        <v>Plasma</v>
      </c>
      <c r="G361" s="57">
        <v>13.44482</v>
      </c>
      <c r="H361" s="57" t="s">
        <v>54</v>
      </c>
      <c r="I361" s="47">
        <v>24.25263</v>
      </c>
      <c r="J361" s="47" t="s">
        <v>353</v>
      </c>
      <c r="K361" s="47" t="s">
        <v>50</v>
      </c>
      <c r="P361" s="48" t="s">
        <v>354</v>
      </c>
    </row>
    <row r="362" spans="1:16" x14ac:dyDescent="0.2">
      <c r="A362" s="36">
        <v>241</v>
      </c>
      <c r="B362" s="112" t="str">
        <f>IF(AND(A362&lt;&gt;"",ISNUMBER(A362)),VLOOKUP(A362,Studies!A:BR,2,FALSE),"")</f>
        <v>Healy 1987</v>
      </c>
      <c r="C362" s="112" t="str">
        <f>IF(AND(A362&lt;&gt;"",ISNUMBER(A362)),VLOOKUP(A362,Studies!A:BR,3,FALSE),"")</f>
        <v>https://www.ncbi.nlm.nih.gov/pubmed/3579256</v>
      </c>
      <c r="D362" s="112" t="str">
        <f>IF(AND(A362&lt;&gt;"",ISNUMBER(A362)),VLOOKUP(A362,Studies!A:BR,4,FALSE),"")</f>
        <v>mean 0.5g</v>
      </c>
      <c r="E362" s="112" t="str">
        <f>IF(AND(A362&lt;&gt;"",ISNUMBER(A362)),VLOOKUP(A362,Studies!A:BR,5,FALSE),"")</f>
        <v>vancomycin</v>
      </c>
      <c r="F362" s="114" t="str">
        <f>IF(AND(A362&lt;&gt;"",ISNUMBER(A362)),VLOOKUP(A362,Studies!A:BR,6,FALSE),"")</f>
        <v>Plasma</v>
      </c>
      <c r="G362" s="57">
        <v>13.84615</v>
      </c>
      <c r="H362" s="57" t="s">
        <v>54</v>
      </c>
      <c r="I362" s="47">
        <v>20.36842</v>
      </c>
      <c r="J362" s="47" t="s">
        <v>353</v>
      </c>
      <c r="K362" s="47" t="s">
        <v>50</v>
      </c>
      <c r="P362" s="48" t="s">
        <v>354</v>
      </c>
    </row>
    <row r="363" spans="1:16" x14ac:dyDescent="0.2">
      <c r="A363" s="36">
        <v>241</v>
      </c>
      <c r="B363" s="112" t="str">
        <f>IF(AND(A363&lt;&gt;"",ISNUMBER(A363)),VLOOKUP(A363,Studies!A:BR,2,FALSE),"")</f>
        <v>Healy 1987</v>
      </c>
      <c r="C363" s="112" t="str">
        <f>IF(AND(A363&lt;&gt;"",ISNUMBER(A363)),VLOOKUP(A363,Studies!A:BR,3,FALSE),"")</f>
        <v>https://www.ncbi.nlm.nih.gov/pubmed/3579256</v>
      </c>
      <c r="D363" s="112" t="str">
        <f>IF(AND(A363&lt;&gt;"",ISNUMBER(A363)),VLOOKUP(A363,Studies!A:BR,4,FALSE),"")</f>
        <v>mean 0.5g</v>
      </c>
      <c r="E363" s="112" t="str">
        <f>IF(AND(A363&lt;&gt;"",ISNUMBER(A363)),VLOOKUP(A363,Studies!A:BR,5,FALSE),"")</f>
        <v>vancomycin</v>
      </c>
      <c r="F363" s="114" t="str">
        <f>IF(AND(A363&lt;&gt;"",ISNUMBER(A363)),VLOOKUP(A363,Studies!A:BR,6,FALSE),"")</f>
        <v>Plasma</v>
      </c>
      <c r="G363" s="57">
        <v>18.060199999999998</v>
      </c>
      <c r="H363" s="57" t="s">
        <v>54</v>
      </c>
      <c r="I363" s="47">
        <v>10.515790000000001</v>
      </c>
      <c r="J363" s="47" t="s">
        <v>353</v>
      </c>
      <c r="K363" s="47" t="s">
        <v>50</v>
      </c>
      <c r="P363" s="48" t="s">
        <v>354</v>
      </c>
    </row>
    <row r="364" spans="1:16" x14ac:dyDescent="0.2">
      <c r="A364" s="36">
        <v>241</v>
      </c>
      <c r="B364" s="112" t="str">
        <f>IF(AND(A364&lt;&gt;"",ISNUMBER(A364)),VLOOKUP(A364,Studies!A:BR,2,FALSE),"")</f>
        <v>Healy 1987</v>
      </c>
      <c r="C364" s="112" t="str">
        <f>IF(AND(A364&lt;&gt;"",ISNUMBER(A364)),VLOOKUP(A364,Studies!A:BR,3,FALSE),"")</f>
        <v>https://www.ncbi.nlm.nih.gov/pubmed/3579256</v>
      </c>
      <c r="D364" s="112" t="str">
        <f>IF(AND(A364&lt;&gt;"",ISNUMBER(A364)),VLOOKUP(A364,Studies!A:BR,4,FALSE),"")</f>
        <v>mean 0.5g</v>
      </c>
      <c r="E364" s="112" t="str">
        <f>IF(AND(A364&lt;&gt;"",ISNUMBER(A364)),VLOOKUP(A364,Studies!A:BR,5,FALSE),"")</f>
        <v>vancomycin</v>
      </c>
      <c r="F364" s="114" t="str">
        <f>IF(AND(A364&lt;&gt;"",ISNUMBER(A364)),VLOOKUP(A364,Studies!A:BR,6,FALSE),"")</f>
        <v>Plasma</v>
      </c>
      <c r="G364" s="57">
        <v>23.779260000000001</v>
      </c>
      <c r="H364" s="57" t="s">
        <v>54</v>
      </c>
      <c r="I364" s="47">
        <v>11.17895</v>
      </c>
      <c r="J364" s="47" t="s">
        <v>353</v>
      </c>
      <c r="K364" s="47" t="s">
        <v>50</v>
      </c>
      <c r="P364" s="48" t="s">
        <v>354</v>
      </c>
    </row>
    <row r="365" spans="1:16" x14ac:dyDescent="0.2">
      <c r="A365" s="36">
        <v>241</v>
      </c>
      <c r="B365" s="112" t="str">
        <f>IF(AND(A365&lt;&gt;"",ISNUMBER(A365)),VLOOKUP(A365,Studies!A:BR,2,FALSE),"")</f>
        <v>Healy 1987</v>
      </c>
      <c r="C365" s="112" t="str">
        <f>IF(AND(A365&lt;&gt;"",ISNUMBER(A365)),VLOOKUP(A365,Studies!A:BR,3,FALSE),"")</f>
        <v>https://www.ncbi.nlm.nih.gov/pubmed/3579256</v>
      </c>
      <c r="D365" s="112" t="str">
        <f>IF(AND(A365&lt;&gt;"",ISNUMBER(A365)),VLOOKUP(A365,Studies!A:BR,4,FALSE),"")</f>
        <v>mean 0.5g</v>
      </c>
      <c r="E365" s="112" t="str">
        <f>IF(AND(A365&lt;&gt;"",ISNUMBER(A365)),VLOOKUP(A365,Studies!A:BR,5,FALSE),"")</f>
        <v>vancomycin</v>
      </c>
      <c r="F365" s="114" t="str">
        <f>IF(AND(A365&lt;&gt;"",ISNUMBER(A365)),VLOOKUP(A365,Studies!A:BR,6,FALSE),"")</f>
        <v>Plasma</v>
      </c>
      <c r="G365" s="57">
        <v>24.882940000000001</v>
      </c>
      <c r="H365" s="57" t="s">
        <v>54</v>
      </c>
      <c r="I365" s="47">
        <v>40.168419999999998</v>
      </c>
      <c r="J365" s="47" t="s">
        <v>353</v>
      </c>
      <c r="K365" s="47" t="s">
        <v>50</v>
      </c>
      <c r="P365" s="48" t="s">
        <v>354</v>
      </c>
    </row>
    <row r="366" spans="1:16" x14ac:dyDescent="0.2">
      <c r="A366" s="36">
        <v>241</v>
      </c>
      <c r="B366" s="112" t="str">
        <f>IF(AND(A366&lt;&gt;"",ISNUMBER(A366)),VLOOKUP(A366,Studies!A:BR,2,FALSE),"")</f>
        <v>Healy 1987</v>
      </c>
      <c r="C366" s="112" t="str">
        <f>IF(AND(A366&lt;&gt;"",ISNUMBER(A366)),VLOOKUP(A366,Studies!A:BR,3,FALSE),"")</f>
        <v>https://www.ncbi.nlm.nih.gov/pubmed/3579256</v>
      </c>
      <c r="D366" s="112" t="str">
        <f>IF(AND(A366&lt;&gt;"",ISNUMBER(A366)),VLOOKUP(A366,Studies!A:BR,4,FALSE),"")</f>
        <v>mean 0.5g</v>
      </c>
      <c r="E366" s="112" t="str">
        <f>IF(AND(A366&lt;&gt;"",ISNUMBER(A366)),VLOOKUP(A366,Studies!A:BR,5,FALSE),"")</f>
        <v>vancomycin</v>
      </c>
      <c r="F366" s="114" t="str">
        <f>IF(AND(A366&lt;&gt;"",ISNUMBER(A366)),VLOOKUP(A366,Studies!A:BR,6,FALSE),"")</f>
        <v>Plasma</v>
      </c>
      <c r="G366" s="57">
        <v>24.983280000000001</v>
      </c>
      <c r="H366" s="57" t="s">
        <v>54</v>
      </c>
      <c r="I366" s="47">
        <v>35.715789999999998</v>
      </c>
      <c r="J366" s="47" t="s">
        <v>353</v>
      </c>
      <c r="K366" s="47" t="s">
        <v>50</v>
      </c>
      <c r="P366" s="48" t="s">
        <v>354</v>
      </c>
    </row>
    <row r="367" spans="1:16" x14ac:dyDescent="0.2">
      <c r="A367" s="36">
        <v>241</v>
      </c>
      <c r="B367" s="112" t="str">
        <f>IF(AND(A367&lt;&gt;"",ISNUMBER(A367)),VLOOKUP(A367,Studies!A:BR,2,FALSE),"")</f>
        <v>Healy 1987</v>
      </c>
      <c r="C367" s="112" t="str">
        <f>IF(AND(A367&lt;&gt;"",ISNUMBER(A367)),VLOOKUP(A367,Studies!A:BR,3,FALSE),"")</f>
        <v>https://www.ncbi.nlm.nih.gov/pubmed/3579256</v>
      </c>
      <c r="D367" s="112" t="str">
        <f>IF(AND(A367&lt;&gt;"",ISNUMBER(A367)),VLOOKUP(A367,Studies!A:BR,4,FALSE),"")</f>
        <v>mean 0.5g</v>
      </c>
      <c r="E367" s="112" t="str">
        <f>IF(AND(A367&lt;&gt;"",ISNUMBER(A367)),VLOOKUP(A367,Studies!A:BR,5,FALSE),"")</f>
        <v>vancomycin</v>
      </c>
      <c r="F367" s="114" t="str">
        <f>IF(AND(A367&lt;&gt;"",ISNUMBER(A367)),VLOOKUP(A367,Studies!A:BR,6,FALSE),"")</f>
        <v>Plasma</v>
      </c>
      <c r="G367" s="57">
        <v>25.284279999999999</v>
      </c>
      <c r="H367" s="57" t="s">
        <v>54</v>
      </c>
      <c r="I367" s="47">
        <v>32.115789999999997</v>
      </c>
      <c r="J367" s="47" t="s">
        <v>353</v>
      </c>
      <c r="K367" s="47" t="s">
        <v>50</v>
      </c>
      <c r="P367" s="48" t="s">
        <v>354</v>
      </c>
    </row>
    <row r="368" spans="1:16" x14ac:dyDescent="0.2">
      <c r="A368" s="36">
        <v>241</v>
      </c>
      <c r="B368" s="112" t="str">
        <f>IF(AND(A368&lt;&gt;"",ISNUMBER(A368)),VLOOKUP(A368,Studies!A:BR,2,FALSE),"")</f>
        <v>Healy 1987</v>
      </c>
      <c r="C368" s="112" t="str">
        <f>IF(AND(A368&lt;&gt;"",ISNUMBER(A368)),VLOOKUP(A368,Studies!A:BR,3,FALSE),"")</f>
        <v>https://www.ncbi.nlm.nih.gov/pubmed/3579256</v>
      </c>
      <c r="D368" s="112" t="str">
        <f>IF(AND(A368&lt;&gt;"",ISNUMBER(A368)),VLOOKUP(A368,Studies!A:BR,4,FALSE),"")</f>
        <v>mean 0.5g</v>
      </c>
      <c r="E368" s="112" t="str">
        <f>IF(AND(A368&lt;&gt;"",ISNUMBER(A368)),VLOOKUP(A368,Studies!A:BR,5,FALSE),"")</f>
        <v>vancomycin</v>
      </c>
      <c r="F368" s="114" t="str">
        <f>IF(AND(A368&lt;&gt;"",ISNUMBER(A368)),VLOOKUP(A368,Studies!A:BR,6,FALSE),"")</f>
        <v>Plasma</v>
      </c>
      <c r="G368" s="57">
        <v>25.29</v>
      </c>
      <c r="H368" s="57" t="s">
        <v>54</v>
      </c>
      <c r="I368" s="47">
        <v>27.37895</v>
      </c>
      <c r="J368" s="47" t="s">
        <v>353</v>
      </c>
      <c r="K368" s="47" t="s">
        <v>50</v>
      </c>
      <c r="P368" s="48" t="s">
        <v>354</v>
      </c>
    </row>
    <row r="369" spans="1:16" x14ac:dyDescent="0.2">
      <c r="A369" s="36">
        <v>241</v>
      </c>
      <c r="B369" s="112" t="str">
        <f>IF(AND(A369&lt;&gt;"",ISNUMBER(A369)),VLOOKUP(A369,Studies!A:BR,2,FALSE),"")</f>
        <v>Healy 1987</v>
      </c>
      <c r="C369" s="112" t="str">
        <f>IF(AND(A369&lt;&gt;"",ISNUMBER(A369)),VLOOKUP(A369,Studies!A:BR,3,FALSE),"")</f>
        <v>https://www.ncbi.nlm.nih.gov/pubmed/3579256</v>
      </c>
      <c r="D369" s="112" t="str">
        <f>IF(AND(A369&lt;&gt;"",ISNUMBER(A369)),VLOOKUP(A369,Studies!A:BR,4,FALSE),"")</f>
        <v>mean 0.5g</v>
      </c>
      <c r="E369" s="112" t="str">
        <f>IF(AND(A369&lt;&gt;"",ISNUMBER(A369)),VLOOKUP(A369,Studies!A:BR,5,FALSE),"")</f>
        <v>vancomycin</v>
      </c>
      <c r="F369" s="114" t="str">
        <f>IF(AND(A369&lt;&gt;"",ISNUMBER(A369)),VLOOKUP(A369,Studies!A:BR,6,FALSE),"")</f>
        <v>Plasma</v>
      </c>
      <c r="G369" s="57">
        <v>26.086960000000001</v>
      </c>
      <c r="H369" s="57" t="s">
        <v>54</v>
      </c>
      <c r="I369" s="47">
        <v>22.357890000000001</v>
      </c>
      <c r="J369" s="47" t="s">
        <v>353</v>
      </c>
      <c r="K369" s="47" t="s">
        <v>50</v>
      </c>
      <c r="P369" s="48" t="s">
        <v>354</v>
      </c>
    </row>
    <row r="370" spans="1:16" x14ac:dyDescent="0.2">
      <c r="A370" s="36">
        <v>241</v>
      </c>
      <c r="B370" s="112" t="str">
        <f>IF(AND(A370&lt;&gt;"",ISNUMBER(A370)),VLOOKUP(A370,Studies!A:BR,2,FALSE),"")</f>
        <v>Healy 1987</v>
      </c>
      <c r="C370" s="112" t="str">
        <f>IF(AND(A370&lt;&gt;"",ISNUMBER(A370)),VLOOKUP(A370,Studies!A:BR,3,FALSE),"")</f>
        <v>https://www.ncbi.nlm.nih.gov/pubmed/3579256</v>
      </c>
      <c r="D370" s="112" t="str">
        <f>IF(AND(A370&lt;&gt;"",ISNUMBER(A370)),VLOOKUP(A370,Studies!A:BR,4,FALSE),"")</f>
        <v>mean 0.5g</v>
      </c>
      <c r="E370" s="112" t="str">
        <f>IF(AND(A370&lt;&gt;"",ISNUMBER(A370)),VLOOKUP(A370,Studies!A:BR,5,FALSE),"")</f>
        <v>vancomycin</v>
      </c>
      <c r="F370" s="114" t="str">
        <f>IF(AND(A370&lt;&gt;"",ISNUMBER(A370)),VLOOKUP(A370,Studies!A:BR,6,FALSE),"")</f>
        <v>Plasma</v>
      </c>
      <c r="G370" s="57">
        <v>26.488289999999999</v>
      </c>
      <c r="H370" s="57" t="s">
        <v>54</v>
      </c>
      <c r="I370" s="47">
        <v>19.8</v>
      </c>
      <c r="J370" s="47" t="s">
        <v>353</v>
      </c>
      <c r="K370" s="47" t="s">
        <v>50</v>
      </c>
      <c r="P370" s="48" t="s">
        <v>354</v>
      </c>
    </row>
    <row r="371" spans="1:16" x14ac:dyDescent="0.2">
      <c r="A371" s="36">
        <v>241</v>
      </c>
      <c r="B371" s="112" t="str">
        <f>IF(AND(A371&lt;&gt;"",ISNUMBER(A371)),VLOOKUP(A371,Studies!A:BR,2,FALSE),"")</f>
        <v>Healy 1987</v>
      </c>
      <c r="C371" s="112" t="str">
        <f>IF(AND(A371&lt;&gt;"",ISNUMBER(A371)),VLOOKUP(A371,Studies!A:BR,3,FALSE),"")</f>
        <v>https://www.ncbi.nlm.nih.gov/pubmed/3579256</v>
      </c>
      <c r="D371" s="112" t="str">
        <f>IF(AND(A371&lt;&gt;"",ISNUMBER(A371)),VLOOKUP(A371,Studies!A:BR,4,FALSE),"")</f>
        <v>mean 0.5g</v>
      </c>
      <c r="E371" s="112" t="str">
        <f>IF(AND(A371&lt;&gt;"",ISNUMBER(A371)),VLOOKUP(A371,Studies!A:BR,5,FALSE),"")</f>
        <v>vancomycin</v>
      </c>
      <c r="F371" s="114" t="str">
        <f>IF(AND(A371&lt;&gt;"",ISNUMBER(A371)),VLOOKUP(A371,Studies!A:BR,6,FALSE),"")</f>
        <v>Plasma</v>
      </c>
      <c r="G371" s="57">
        <v>26.98997</v>
      </c>
      <c r="H371" s="57" t="s">
        <v>54</v>
      </c>
      <c r="I371" s="47">
        <v>17.24211</v>
      </c>
      <c r="J371" s="47" t="s">
        <v>353</v>
      </c>
      <c r="K371" s="47" t="s">
        <v>50</v>
      </c>
      <c r="P371" s="48" t="s">
        <v>354</v>
      </c>
    </row>
    <row r="372" spans="1:16" x14ac:dyDescent="0.2">
      <c r="A372" s="36">
        <v>241</v>
      </c>
      <c r="B372" s="112" t="str">
        <f>IF(AND(A372&lt;&gt;"",ISNUMBER(A372)),VLOOKUP(A372,Studies!A:BR,2,FALSE),"")</f>
        <v>Healy 1987</v>
      </c>
      <c r="C372" s="112" t="str">
        <f>IF(AND(A372&lt;&gt;"",ISNUMBER(A372)),VLOOKUP(A372,Studies!A:BR,3,FALSE),"")</f>
        <v>https://www.ncbi.nlm.nih.gov/pubmed/3579256</v>
      </c>
      <c r="D372" s="112" t="str">
        <f>IF(AND(A372&lt;&gt;"",ISNUMBER(A372)),VLOOKUP(A372,Studies!A:BR,4,FALSE),"")</f>
        <v>mean 0.5g</v>
      </c>
      <c r="E372" s="112" t="str">
        <f>IF(AND(A372&lt;&gt;"",ISNUMBER(A372)),VLOOKUP(A372,Studies!A:BR,5,FALSE),"")</f>
        <v>vancomycin</v>
      </c>
      <c r="F372" s="114" t="str">
        <f>IF(AND(A372&lt;&gt;"",ISNUMBER(A372)),VLOOKUP(A372,Studies!A:BR,6,FALSE),"")</f>
        <v>Plasma</v>
      </c>
      <c r="G372" s="57">
        <v>27.59197</v>
      </c>
      <c r="H372" s="57" t="s">
        <v>54</v>
      </c>
      <c r="I372" s="47">
        <v>15.726319999999999</v>
      </c>
      <c r="J372" s="47" t="s">
        <v>353</v>
      </c>
      <c r="K372" s="47" t="s">
        <v>50</v>
      </c>
      <c r="P372" s="48" t="s">
        <v>354</v>
      </c>
    </row>
    <row r="373" spans="1:16" x14ac:dyDescent="0.2">
      <c r="A373" s="36">
        <v>241</v>
      </c>
      <c r="B373" s="112" t="str">
        <f>IF(AND(A373&lt;&gt;"",ISNUMBER(A373)),VLOOKUP(A373,Studies!A:BR,2,FALSE),"")</f>
        <v>Healy 1987</v>
      </c>
      <c r="C373" s="112" t="str">
        <f>IF(AND(A373&lt;&gt;"",ISNUMBER(A373)),VLOOKUP(A373,Studies!A:BR,3,FALSE),"")</f>
        <v>https://www.ncbi.nlm.nih.gov/pubmed/3579256</v>
      </c>
      <c r="D373" s="112" t="str">
        <f>IF(AND(A373&lt;&gt;"",ISNUMBER(A373)),VLOOKUP(A373,Studies!A:BR,4,FALSE),"")</f>
        <v>mean 0.5g</v>
      </c>
      <c r="E373" s="112" t="str">
        <f>IF(AND(A373&lt;&gt;"",ISNUMBER(A373)),VLOOKUP(A373,Studies!A:BR,5,FALSE),"")</f>
        <v>vancomycin</v>
      </c>
      <c r="F373" s="114" t="str">
        <f>IF(AND(A373&lt;&gt;"",ISNUMBER(A373)),VLOOKUP(A373,Studies!A:BR,6,FALSE),"")</f>
        <v>Plasma</v>
      </c>
      <c r="G373" s="57">
        <v>27.792639999999999</v>
      </c>
      <c r="H373" s="57" t="s">
        <v>54</v>
      </c>
      <c r="I373" s="47">
        <v>14.49474</v>
      </c>
      <c r="J373" s="47" t="s">
        <v>353</v>
      </c>
      <c r="K373" s="47" t="s">
        <v>50</v>
      </c>
      <c r="P373" s="48" t="s">
        <v>354</v>
      </c>
    </row>
    <row r="374" spans="1:16" x14ac:dyDescent="0.2">
      <c r="A374" s="36">
        <v>241</v>
      </c>
      <c r="B374" s="112" t="str">
        <f>IF(AND(A374&lt;&gt;"",ISNUMBER(A374)),VLOOKUP(A374,Studies!A:BR,2,FALSE),"")</f>
        <v>Healy 1987</v>
      </c>
      <c r="C374" s="112" t="str">
        <f>IF(AND(A374&lt;&gt;"",ISNUMBER(A374)),VLOOKUP(A374,Studies!A:BR,3,FALSE),"")</f>
        <v>https://www.ncbi.nlm.nih.gov/pubmed/3579256</v>
      </c>
      <c r="D374" s="112" t="str">
        <f>IF(AND(A374&lt;&gt;"",ISNUMBER(A374)),VLOOKUP(A374,Studies!A:BR,4,FALSE),"")</f>
        <v>mean 0.5g</v>
      </c>
      <c r="E374" s="112" t="str">
        <f>IF(AND(A374&lt;&gt;"",ISNUMBER(A374)),VLOOKUP(A374,Studies!A:BR,5,FALSE),"")</f>
        <v>vancomycin</v>
      </c>
      <c r="F374" s="114" t="str">
        <f>IF(AND(A374&lt;&gt;"",ISNUMBER(A374)),VLOOKUP(A374,Studies!A:BR,6,FALSE),"")</f>
        <v>Plasma</v>
      </c>
      <c r="G374" s="57">
        <v>28.79599</v>
      </c>
      <c r="H374" s="57" t="s">
        <v>54</v>
      </c>
      <c r="I374" s="47">
        <v>11.74737</v>
      </c>
      <c r="J374" s="47" t="s">
        <v>353</v>
      </c>
      <c r="K374" s="47" t="s">
        <v>50</v>
      </c>
      <c r="P374" s="48" t="s">
        <v>354</v>
      </c>
    </row>
    <row r="375" spans="1:16" x14ac:dyDescent="0.2">
      <c r="A375" s="36">
        <v>241</v>
      </c>
      <c r="B375" s="112" t="str">
        <f>IF(AND(A375&lt;&gt;"",ISNUMBER(A375)),VLOOKUP(A375,Studies!A:BR,2,FALSE),"")</f>
        <v>Healy 1987</v>
      </c>
      <c r="C375" s="112" t="str">
        <f>IF(AND(A375&lt;&gt;"",ISNUMBER(A375)),VLOOKUP(A375,Studies!A:BR,3,FALSE),"")</f>
        <v>https://www.ncbi.nlm.nih.gov/pubmed/3579256</v>
      </c>
      <c r="D375" s="112" t="str">
        <f>IF(AND(A375&lt;&gt;"",ISNUMBER(A375)),VLOOKUP(A375,Studies!A:BR,4,FALSE),"")</f>
        <v>mean 0.5g</v>
      </c>
      <c r="E375" s="112" t="str">
        <f>IF(AND(A375&lt;&gt;"",ISNUMBER(A375)),VLOOKUP(A375,Studies!A:BR,5,FALSE),"")</f>
        <v>vancomycin</v>
      </c>
      <c r="F375" s="114" t="str">
        <f>IF(AND(A375&lt;&gt;"",ISNUMBER(A375)),VLOOKUP(A375,Studies!A:BR,6,FALSE),"")</f>
        <v>Plasma</v>
      </c>
      <c r="G375" s="57">
        <v>30.903009999999998</v>
      </c>
      <c r="H375" s="57" t="s">
        <v>54</v>
      </c>
      <c r="I375" s="47">
        <v>9.0947370000000003</v>
      </c>
      <c r="J375" s="47" t="s">
        <v>353</v>
      </c>
      <c r="K375" s="47" t="s">
        <v>50</v>
      </c>
      <c r="P375" s="48" t="s">
        <v>354</v>
      </c>
    </row>
    <row r="376" spans="1:16" x14ac:dyDescent="0.2">
      <c r="A376" s="36">
        <v>241</v>
      </c>
      <c r="B376" s="112" t="str">
        <f>IF(AND(A376&lt;&gt;"",ISNUMBER(A376)),VLOOKUP(A376,Studies!A:BR,2,FALSE),"")</f>
        <v>Healy 1987</v>
      </c>
      <c r="C376" s="112" t="str">
        <f>IF(AND(A376&lt;&gt;"",ISNUMBER(A376)),VLOOKUP(A376,Studies!A:BR,3,FALSE),"")</f>
        <v>https://www.ncbi.nlm.nih.gov/pubmed/3579256</v>
      </c>
      <c r="D376" s="112" t="str">
        <f>IF(AND(A376&lt;&gt;"",ISNUMBER(A376)),VLOOKUP(A376,Studies!A:BR,4,FALSE),"")</f>
        <v>mean 0.5g</v>
      </c>
      <c r="E376" s="112" t="str">
        <f>IF(AND(A376&lt;&gt;"",ISNUMBER(A376)),VLOOKUP(A376,Studies!A:BR,5,FALSE),"")</f>
        <v>vancomycin</v>
      </c>
      <c r="F376" s="114" t="str">
        <f>IF(AND(A376&lt;&gt;"",ISNUMBER(A376)),VLOOKUP(A376,Studies!A:BR,6,FALSE),"")</f>
        <v>Plasma</v>
      </c>
      <c r="G376" s="57">
        <v>33.01003</v>
      </c>
      <c r="H376" s="57" t="s">
        <v>54</v>
      </c>
      <c r="I376" s="47">
        <v>6.821053</v>
      </c>
      <c r="J376" s="47" t="s">
        <v>353</v>
      </c>
      <c r="K376" s="47" t="s">
        <v>50</v>
      </c>
      <c r="P376" s="48" t="s">
        <v>354</v>
      </c>
    </row>
    <row r="377" spans="1:16" x14ac:dyDescent="0.2">
      <c r="A377" s="36">
        <v>241</v>
      </c>
      <c r="B377" s="112" t="str">
        <f>IF(AND(A377&lt;&gt;"",ISNUMBER(A377)),VLOOKUP(A377,Studies!A:BR,2,FALSE),"")</f>
        <v>Healy 1987</v>
      </c>
      <c r="C377" s="112" t="str">
        <f>IF(AND(A377&lt;&gt;"",ISNUMBER(A377)),VLOOKUP(A377,Studies!A:BR,3,FALSE),"")</f>
        <v>https://www.ncbi.nlm.nih.gov/pubmed/3579256</v>
      </c>
      <c r="D377" s="112" t="str">
        <f>IF(AND(A377&lt;&gt;"",ISNUMBER(A377)),VLOOKUP(A377,Studies!A:BR,4,FALSE),"")</f>
        <v>mean 0.5g</v>
      </c>
      <c r="E377" s="112" t="str">
        <f>IF(AND(A377&lt;&gt;"",ISNUMBER(A377)),VLOOKUP(A377,Studies!A:BR,5,FALSE),"")</f>
        <v>vancomycin</v>
      </c>
      <c r="F377" s="114" t="str">
        <f>IF(AND(A377&lt;&gt;"",ISNUMBER(A377)),VLOOKUP(A377,Studies!A:BR,6,FALSE),"")</f>
        <v>Plasma</v>
      </c>
      <c r="G377" s="57">
        <v>36.923079999999999</v>
      </c>
      <c r="H377" s="57" t="s">
        <v>54</v>
      </c>
      <c r="I377" s="47">
        <v>4.3578950000000001</v>
      </c>
      <c r="J377" s="47" t="s">
        <v>353</v>
      </c>
      <c r="K377" s="47" t="s">
        <v>50</v>
      </c>
      <c r="P377" s="48" t="s">
        <v>354</v>
      </c>
    </row>
    <row r="378" spans="1:16" x14ac:dyDescent="0.2">
      <c r="A378" s="36">
        <v>241</v>
      </c>
      <c r="B378" s="112" t="str">
        <f>IF(AND(A378&lt;&gt;"",ISNUMBER(A378)),VLOOKUP(A378,Studies!A:BR,2,FALSE),"")</f>
        <v>Healy 1987</v>
      </c>
      <c r="C378" s="112" t="str">
        <f>IF(AND(A378&lt;&gt;"",ISNUMBER(A378)),VLOOKUP(A378,Studies!A:BR,3,FALSE),"")</f>
        <v>https://www.ncbi.nlm.nih.gov/pubmed/3579256</v>
      </c>
      <c r="D378" s="112" t="str">
        <f>IF(AND(A378&lt;&gt;"",ISNUMBER(A378)),VLOOKUP(A378,Studies!A:BR,4,FALSE),"")</f>
        <v>mean 0.5g</v>
      </c>
      <c r="E378" s="112" t="str">
        <f>IF(AND(A378&lt;&gt;"",ISNUMBER(A378)),VLOOKUP(A378,Studies!A:BR,5,FALSE),"")</f>
        <v>vancomycin</v>
      </c>
      <c r="F378" s="114" t="str">
        <f>IF(AND(A378&lt;&gt;"",ISNUMBER(A378)),VLOOKUP(A378,Studies!A:BR,6,FALSE),"")</f>
        <v>Plasma</v>
      </c>
      <c r="G378" s="57">
        <v>40.735790000000001</v>
      </c>
      <c r="H378" s="57" t="s">
        <v>54</v>
      </c>
      <c r="I378" s="47">
        <v>2.936842</v>
      </c>
      <c r="J378" s="47" t="s">
        <v>353</v>
      </c>
      <c r="K378" s="47" t="s">
        <v>50</v>
      </c>
      <c r="P378" s="48" t="s">
        <v>354</v>
      </c>
    </row>
    <row r="379" spans="1:16" x14ac:dyDescent="0.2">
      <c r="A379" s="36">
        <v>241</v>
      </c>
      <c r="B379" s="112" t="str">
        <f>IF(AND(A379&lt;&gt;"",ISNUMBER(A379)),VLOOKUP(A379,Studies!A:BR,2,FALSE),"")</f>
        <v>Healy 1987</v>
      </c>
      <c r="C379" s="112" t="str">
        <f>IF(AND(A379&lt;&gt;"",ISNUMBER(A379)),VLOOKUP(A379,Studies!A:BR,3,FALSE),"")</f>
        <v>https://www.ncbi.nlm.nih.gov/pubmed/3579256</v>
      </c>
      <c r="D379" s="112" t="str">
        <f>IF(AND(A379&lt;&gt;"",ISNUMBER(A379)),VLOOKUP(A379,Studies!A:BR,4,FALSE),"")</f>
        <v>mean 0.5g</v>
      </c>
      <c r="E379" s="112" t="str">
        <f>IF(AND(A379&lt;&gt;"",ISNUMBER(A379)),VLOOKUP(A379,Studies!A:BR,5,FALSE),"")</f>
        <v>vancomycin</v>
      </c>
      <c r="F379" s="114" t="str">
        <f>IF(AND(A379&lt;&gt;"",ISNUMBER(A379)),VLOOKUP(A379,Studies!A:BR,6,FALSE),"")</f>
        <v>Plasma</v>
      </c>
      <c r="G379" s="57">
        <v>48.762540000000001</v>
      </c>
      <c r="H379" s="57" t="s">
        <v>54</v>
      </c>
      <c r="I379" s="47">
        <v>1.6105259999999999</v>
      </c>
      <c r="J379" s="47" t="s">
        <v>353</v>
      </c>
      <c r="K379" s="47" t="s">
        <v>50</v>
      </c>
      <c r="P379" s="48" t="s">
        <v>354</v>
      </c>
    </row>
    <row r="380" spans="1:16" x14ac:dyDescent="0.2">
      <c r="A380" s="36">
        <v>241</v>
      </c>
      <c r="B380" s="112" t="str">
        <f>IF(AND(A380&lt;&gt;"",ISNUMBER(A380)),VLOOKUP(A380,Studies!A:BR,2,FALSE),"")</f>
        <v>Healy 1987</v>
      </c>
      <c r="C380" s="112" t="str">
        <f>IF(AND(A380&lt;&gt;"",ISNUMBER(A380)),VLOOKUP(A380,Studies!A:BR,3,FALSE),"")</f>
        <v>https://www.ncbi.nlm.nih.gov/pubmed/3579256</v>
      </c>
      <c r="D380" s="112" t="str">
        <f>IF(AND(A380&lt;&gt;"",ISNUMBER(A380)),VLOOKUP(A380,Studies!A:BR,4,FALSE),"")</f>
        <v>mean 0.5g</v>
      </c>
      <c r="E380" s="112" t="str">
        <f>IF(AND(A380&lt;&gt;"",ISNUMBER(A380)),VLOOKUP(A380,Studies!A:BR,5,FALSE),"")</f>
        <v>vancomycin</v>
      </c>
      <c r="F380" s="114" t="str">
        <f>IF(AND(A380&lt;&gt;"",ISNUMBER(A380)),VLOOKUP(A380,Studies!A:BR,6,FALSE),"")</f>
        <v>Plasma</v>
      </c>
      <c r="G380" s="57">
        <v>54.882939999999998</v>
      </c>
      <c r="H380" s="57" t="s">
        <v>54</v>
      </c>
      <c r="I380" s="47">
        <v>0.85263160000000005</v>
      </c>
      <c r="J380" s="47" t="s">
        <v>353</v>
      </c>
      <c r="K380" s="47" t="s">
        <v>50</v>
      </c>
      <c r="P380" s="48" t="s">
        <v>354</v>
      </c>
    </row>
    <row r="381" spans="1:16" x14ac:dyDescent="0.2">
      <c r="A381" s="36">
        <v>241</v>
      </c>
      <c r="B381" s="112" t="str">
        <f>IF(AND(A381&lt;&gt;"",ISNUMBER(A381)),VLOOKUP(A381,Studies!A:BR,2,FALSE),"")</f>
        <v>Healy 1987</v>
      </c>
      <c r="C381" s="112" t="str">
        <f>IF(AND(A381&lt;&gt;"",ISNUMBER(A381)),VLOOKUP(A381,Studies!A:BR,3,FALSE),"")</f>
        <v>https://www.ncbi.nlm.nih.gov/pubmed/3579256</v>
      </c>
      <c r="D381" s="112" t="str">
        <f>IF(AND(A381&lt;&gt;"",ISNUMBER(A381)),VLOOKUP(A381,Studies!A:BR,4,FALSE),"")</f>
        <v>mean 0.5g</v>
      </c>
      <c r="E381" s="112" t="str">
        <f>IF(AND(A381&lt;&gt;"",ISNUMBER(A381)),VLOOKUP(A381,Studies!A:BR,5,FALSE),"")</f>
        <v>vancomycin</v>
      </c>
      <c r="F381" s="114" t="str">
        <f>IF(AND(A381&lt;&gt;"",ISNUMBER(A381)),VLOOKUP(A381,Studies!A:BR,6,FALSE),"")</f>
        <v>Plasma</v>
      </c>
      <c r="G381" s="57">
        <v>61.003349999999998</v>
      </c>
      <c r="H381" s="57" t="s">
        <v>54</v>
      </c>
      <c r="I381" s="47">
        <v>0.4736842</v>
      </c>
      <c r="J381" s="47" t="s">
        <v>353</v>
      </c>
      <c r="K381" s="47" t="s">
        <v>50</v>
      </c>
      <c r="P381" s="48" t="s">
        <v>354</v>
      </c>
    </row>
    <row r="382" spans="1:16" x14ac:dyDescent="0.2">
      <c r="A382" s="36">
        <v>242</v>
      </c>
      <c r="B382" s="112" t="str">
        <f>IF(AND(A382&lt;&gt;"",ISNUMBER(A382)),VLOOKUP(A382,Studies!A:BR,2,FALSE),"")</f>
        <v>Healy 1987</v>
      </c>
      <c r="C382" s="112" t="str">
        <f>IF(AND(A382&lt;&gt;"",ISNUMBER(A382)),VLOOKUP(A382,Studies!A:BR,3,FALSE),"")</f>
        <v>https://www.ncbi.nlm.nih.gov/pubmed/3579256</v>
      </c>
      <c r="D382" s="112" t="str">
        <f>IF(AND(A382&lt;&gt;"",ISNUMBER(A382)),VLOOKUP(A382,Studies!A:BR,4,FALSE),"")</f>
        <v>mean 1g</v>
      </c>
      <c r="E382" s="112" t="str">
        <f>IF(AND(A382&lt;&gt;"",ISNUMBER(A382)),VLOOKUP(A382,Studies!A:BR,5,FALSE),"")</f>
        <v>vancomycin</v>
      </c>
      <c r="F382" s="114" t="str">
        <f>IF(AND(A382&lt;&gt;"",ISNUMBER(A382)),VLOOKUP(A382,Studies!A:BR,6,FALSE),"")</f>
        <v>Plasma</v>
      </c>
      <c r="G382" s="57">
        <v>0</v>
      </c>
      <c r="H382" s="57" t="s">
        <v>54</v>
      </c>
      <c r="I382" s="47">
        <v>0.1458333</v>
      </c>
      <c r="J382" s="47" t="s">
        <v>353</v>
      </c>
      <c r="K382" s="47" t="s">
        <v>50</v>
      </c>
      <c r="P382" s="48" t="s">
        <v>354</v>
      </c>
    </row>
    <row r="383" spans="1:16" x14ac:dyDescent="0.2">
      <c r="A383" s="36">
        <v>242</v>
      </c>
      <c r="B383" s="112" t="str">
        <f>IF(AND(A383&lt;&gt;"",ISNUMBER(A383)),VLOOKUP(A383,Studies!A:BR,2,FALSE),"")</f>
        <v>Healy 1987</v>
      </c>
      <c r="C383" s="112" t="str">
        <f>IF(AND(A383&lt;&gt;"",ISNUMBER(A383)),VLOOKUP(A383,Studies!A:BR,3,FALSE),"")</f>
        <v>https://www.ncbi.nlm.nih.gov/pubmed/3579256</v>
      </c>
      <c r="D383" s="112" t="str">
        <f>IF(AND(A383&lt;&gt;"",ISNUMBER(A383)),VLOOKUP(A383,Studies!A:BR,4,FALSE),"")</f>
        <v>mean 1g</v>
      </c>
      <c r="E383" s="112" t="str">
        <f>IF(AND(A383&lt;&gt;"",ISNUMBER(A383)),VLOOKUP(A383,Studies!A:BR,5,FALSE),"")</f>
        <v>vancomycin</v>
      </c>
      <c r="F383" s="114" t="str">
        <f>IF(AND(A383&lt;&gt;"",ISNUMBER(A383)),VLOOKUP(A383,Studies!A:BR,6,FALSE),"")</f>
        <v>Plasma</v>
      </c>
      <c r="G383" s="57">
        <v>0.89108909999999997</v>
      </c>
      <c r="H383" s="57" t="s">
        <v>54</v>
      </c>
      <c r="I383" s="47">
        <v>63.4375</v>
      </c>
      <c r="J383" s="47" t="s">
        <v>353</v>
      </c>
      <c r="K383" s="47" t="s">
        <v>50</v>
      </c>
      <c r="P383" s="48" t="s">
        <v>354</v>
      </c>
    </row>
    <row r="384" spans="1:16" x14ac:dyDescent="0.2">
      <c r="A384" s="36">
        <v>242</v>
      </c>
      <c r="B384" s="112" t="str">
        <f>IF(AND(A384&lt;&gt;"",ISNUMBER(A384)),VLOOKUP(A384,Studies!A:BR,2,FALSE),"")</f>
        <v>Healy 1987</v>
      </c>
      <c r="C384" s="112" t="str">
        <f>IF(AND(A384&lt;&gt;"",ISNUMBER(A384)),VLOOKUP(A384,Studies!A:BR,3,FALSE),"")</f>
        <v>https://www.ncbi.nlm.nih.gov/pubmed/3579256</v>
      </c>
      <c r="D384" s="112" t="str">
        <f>IF(AND(A384&lt;&gt;"",ISNUMBER(A384)),VLOOKUP(A384,Studies!A:BR,4,FALSE),"")</f>
        <v>mean 1g</v>
      </c>
      <c r="E384" s="112" t="str">
        <f>IF(AND(A384&lt;&gt;"",ISNUMBER(A384)),VLOOKUP(A384,Studies!A:BR,5,FALSE),"")</f>
        <v>vancomycin</v>
      </c>
      <c r="F384" s="114" t="str">
        <f>IF(AND(A384&lt;&gt;"",ISNUMBER(A384)),VLOOKUP(A384,Studies!A:BR,6,FALSE),"")</f>
        <v>Plasma</v>
      </c>
      <c r="G384" s="57">
        <v>0.89600000000000002</v>
      </c>
      <c r="H384" s="57" t="s">
        <v>54</v>
      </c>
      <c r="I384" s="47">
        <v>53.666670000000003</v>
      </c>
      <c r="J384" s="47" t="s">
        <v>353</v>
      </c>
      <c r="K384" s="47" t="s">
        <v>50</v>
      </c>
      <c r="P384" s="48" t="s">
        <v>354</v>
      </c>
    </row>
    <row r="385" spans="1:16" x14ac:dyDescent="0.2">
      <c r="A385" s="36">
        <v>242</v>
      </c>
      <c r="B385" s="112" t="str">
        <f>IF(AND(A385&lt;&gt;"",ISNUMBER(A385)),VLOOKUP(A385,Studies!A:BR,2,FALSE),"")</f>
        <v>Healy 1987</v>
      </c>
      <c r="C385" s="112" t="str">
        <f>IF(AND(A385&lt;&gt;"",ISNUMBER(A385)),VLOOKUP(A385,Studies!A:BR,3,FALSE),"")</f>
        <v>https://www.ncbi.nlm.nih.gov/pubmed/3579256</v>
      </c>
      <c r="D385" s="112" t="str">
        <f>IF(AND(A385&lt;&gt;"",ISNUMBER(A385)),VLOOKUP(A385,Studies!A:BR,4,FALSE),"")</f>
        <v>mean 1g</v>
      </c>
      <c r="E385" s="112" t="str">
        <f>IF(AND(A385&lt;&gt;"",ISNUMBER(A385)),VLOOKUP(A385,Studies!A:BR,5,FALSE),"")</f>
        <v>vancomycin</v>
      </c>
      <c r="F385" s="114" t="str">
        <f>IF(AND(A385&lt;&gt;"",ISNUMBER(A385)),VLOOKUP(A385,Studies!A:BR,6,FALSE),"")</f>
        <v>Plasma</v>
      </c>
      <c r="G385" s="57">
        <v>1.386139</v>
      </c>
      <c r="H385" s="57" t="s">
        <v>54</v>
      </c>
      <c r="I385" s="47">
        <v>46.229170000000003</v>
      </c>
      <c r="J385" s="47" t="s">
        <v>353</v>
      </c>
      <c r="K385" s="47" t="s">
        <v>50</v>
      </c>
      <c r="P385" s="48" t="s">
        <v>354</v>
      </c>
    </row>
    <row r="386" spans="1:16" x14ac:dyDescent="0.2">
      <c r="A386" s="36">
        <v>242</v>
      </c>
      <c r="B386" s="112" t="str">
        <f>IF(AND(A386&lt;&gt;"",ISNUMBER(A386)),VLOOKUP(A386,Studies!A:BR,2,FALSE),"")</f>
        <v>Healy 1987</v>
      </c>
      <c r="C386" s="112" t="str">
        <f>IF(AND(A386&lt;&gt;"",ISNUMBER(A386)),VLOOKUP(A386,Studies!A:BR,3,FALSE),"")</f>
        <v>https://www.ncbi.nlm.nih.gov/pubmed/3579256</v>
      </c>
      <c r="D386" s="112" t="str">
        <f>IF(AND(A386&lt;&gt;"",ISNUMBER(A386)),VLOOKUP(A386,Studies!A:BR,4,FALSE),"")</f>
        <v>mean 1g</v>
      </c>
      <c r="E386" s="112" t="str">
        <f>IF(AND(A386&lt;&gt;"",ISNUMBER(A386)),VLOOKUP(A386,Studies!A:BR,5,FALSE),"")</f>
        <v>vancomycin</v>
      </c>
      <c r="F386" s="114" t="str">
        <f>IF(AND(A386&lt;&gt;"",ISNUMBER(A386)),VLOOKUP(A386,Studies!A:BR,6,FALSE),"")</f>
        <v>Plasma</v>
      </c>
      <c r="G386" s="57">
        <v>1.4851490000000001</v>
      </c>
      <c r="H386" s="57" t="s">
        <v>54</v>
      </c>
      <c r="I386" s="47">
        <v>38.0625</v>
      </c>
      <c r="J386" s="47" t="s">
        <v>353</v>
      </c>
      <c r="K386" s="47" t="s">
        <v>50</v>
      </c>
      <c r="P386" s="48" t="s">
        <v>354</v>
      </c>
    </row>
    <row r="387" spans="1:16" x14ac:dyDescent="0.2">
      <c r="A387" s="36">
        <v>242</v>
      </c>
      <c r="B387" s="112" t="str">
        <f>IF(AND(A387&lt;&gt;"",ISNUMBER(A387)),VLOOKUP(A387,Studies!A:BR,2,FALSE),"")</f>
        <v>Healy 1987</v>
      </c>
      <c r="C387" s="112" t="str">
        <f>IF(AND(A387&lt;&gt;"",ISNUMBER(A387)),VLOOKUP(A387,Studies!A:BR,3,FALSE),"")</f>
        <v>https://www.ncbi.nlm.nih.gov/pubmed/3579256</v>
      </c>
      <c r="D387" s="112" t="str">
        <f>IF(AND(A387&lt;&gt;"",ISNUMBER(A387)),VLOOKUP(A387,Studies!A:BR,4,FALSE),"")</f>
        <v>mean 1g</v>
      </c>
      <c r="E387" s="112" t="str">
        <f>IF(AND(A387&lt;&gt;"",ISNUMBER(A387)),VLOOKUP(A387,Studies!A:BR,5,FALSE),"")</f>
        <v>vancomycin</v>
      </c>
      <c r="F387" s="114" t="str">
        <f>IF(AND(A387&lt;&gt;"",ISNUMBER(A387)),VLOOKUP(A387,Studies!A:BR,6,FALSE),"")</f>
        <v>Plasma</v>
      </c>
      <c r="G387" s="57">
        <v>1.8811880000000001</v>
      </c>
      <c r="H387" s="57" t="s">
        <v>54</v>
      </c>
      <c r="I387" s="47">
        <v>29.02083</v>
      </c>
      <c r="J387" s="47" t="s">
        <v>353</v>
      </c>
      <c r="K387" s="47" t="s">
        <v>50</v>
      </c>
      <c r="P387" s="48" t="s">
        <v>354</v>
      </c>
    </row>
    <row r="388" spans="1:16" x14ac:dyDescent="0.2">
      <c r="A388" s="36">
        <v>242</v>
      </c>
      <c r="B388" s="112" t="str">
        <f>IF(AND(A388&lt;&gt;"",ISNUMBER(A388)),VLOOKUP(A388,Studies!A:BR,2,FALSE),"")</f>
        <v>Healy 1987</v>
      </c>
      <c r="C388" s="112" t="str">
        <f>IF(AND(A388&lt;&gt;"",ISNUMBER(A388)),VLOOKUP(A388,Studies!A:BR,3,FALSE),"")</f>
        <v>https://www.ncbi.nlm.nih.gov/pubmed/3579256</v>
      </c>
      <c r="D388" s="112" t="str">
        <f>IF(AND(A388&lt;&gt;"",ISNUMBER(A388)),VLOOKUP(A388,Studies!A:BR,4,FALSE),"")</f>
        <v>mean 1g</v>
      </c>
      <c r="E388" s="112" t="str">
        <f>IF(AND(A388&lt;&gt;"",ISNUMBER(A388)),VLOOKUP(A388,Studies!A:BR,5,FALSE),"")</f>
        <v>vancomycin</v>
      </c>
      <c r="F388" s="114" t="str">
        <f>IF(AND(A388&lt;&gt;"",ISNUMBER(A388)),VLOOKUP(A388,Studies!A:BR,6,FALSE),"")</f>
        <v>Plasma</v>
      </c>
      <c r="G388" s="57">
        <v>2.5742569999999998</v>
      </c>
      <c r="H388" s="57" t="s">
        <v>54</v>
      </c>
      <c r="I388" s="47">
        <v>24.0625</v>
      </c>
      <c r="J388" s="47" t="s">
        <v>353</v>
      </c>
      <c r="K388" s="47" t="s">
        <v>50</v>
      </c>
      <c r="P388" s="48" t="s">
        <v>354</v>
      </c>
    </row>
    <row r="389" spans="1:16" x14ac:dyDescent="0.2">
      <c r="A389" s="36">
        <v>242</v>
      </c>
      <c r="B389" s="112" t="str">
        <f>IF(AND(A389&lt;&gt;"",ISNUMBER(A389)),VLOOKUP(A389,Studies!A:BR,2,FALSE),"")</f>
        <v>Healy 1987</v>
      </c>
      <c r="C389" s="112" t="str">
        <f>IF(AND(A389&lt;&gt;"",ISNUMBER(A389)),VLOOKUP(A389,Studies!A:BR,3,FALSE),"")</f>
        <v>https://www.ncbi.nlm.nih.gov/pubmed/3579256</v>
      </c>
      <c r="D389" s="112" t="str">
        <f>IF(AND(A389&lt;&gt;"",ISNUMBER(A389)),VLOOKUP(A389,Studies!A:BR,4,FALSE),"")</f>
        <v>mean 1g</v>
      </c>
      <c r="E389" s="112" t="str">
        <f>IF(AND(A389&lt;&gt;"",ISNUMBER(A389)),VLOOKUP(A389,Studies!A:BR,5,FALSE),"")</f>
        <v>vancomycin</v>
      </c>
      <c r="F389" s="114" t="str">
        <f>IF(AND(A389&lt;&gt;"",ISNUMBER(A389)),VLOOKUP(A389,Studies!A:BR,6,FALSE),"")</f>
        <v>Plasma</v>
      </c>
      <c r="G389" s="57">
        <v>2.8712870000000001</v>
      </c>
      <c r="H389" s="57" t="s">
        <v>54</v>
      </c>
      <c r="I389" s="47">
        <v>20.85417</v>
      </c>
      <c r="J389" s="47" t="s">
        <v>353</v>
      </c>
      <c r="K389" s="47" t="s">
        <v>50</v>
      </c>
      <c r="P389" s="48" t="s">
        <v>354</v>
      </c>
    </row>
    <row r="390" spans="1:16" x14ac:dyDescent="0.2">
      <c r="A390" s="36">
        <v>242</v>
      </c>
      <c r="B390" s="112" t="str">
        <f>IF(AND(A390&lt;&gt;"",ISNUMBER(A390)),VLOOKUP(A390,Studies!A:BR,2,FALSE),"")</f>
        <v>Healy 1987</v>
      </c>
      <c r="C390" s="112" t="str">
        <f>IF(AND(A390&lt;&gt;"",ISNUMBER(A390)),VLOOKUP(A390,Studies!A:BR,3,FALSE),"")</f>
        <v>https://www.ncbi.nlm.nih.gov/pubmed/3579256</v>
      </c>
      <c r="D390" s="112" t="str">
        <f>IF(AND(A390&lt;&gt;"",ISNUMBER(A390)),VLOOKUP(A390,Studies!A:BR,4,FALSE),"")</f>
        <v>mean 1g</v>
      </c>
      <c r="E390" s="112" t="str">
        <f>IF(AND(A390&lt;&gt;"",ISNUMBER(A390)),VLOOKUP(A390,Studies!A:BR,5,FALSE),"")</f>
        <v>vancomycin</v>
      </c>
      <c r="F390" s="114" t="str">
        <f>IF(AND(A390&lt;&gt;"",ISNUMBER(A390)),VLOOKUP(A390,Studies!A:BR,6,FALSE),"")</f>
        <v>Plasma</v>
      </c>
      <c r="G390" s="57">
        <v>3.465347</v>
      </c>
      <c r="H390" s="57" t="s">
        <v>54</v>
      </c>
      <c r="I390" s="47">
        <v>18.375</v>
      </c>
      <c r="J390" s="47" t="s">
        <v>353</v>
      </c>
      <c r="K390" s="47" t="s">
        <v>50</v>
      </c>
      <c r="P390" s="48" t="s">
        <v>354</v>
      </c>
    </row>
    <row r="391" spans="1:16" x14ac:dyDescent="0.2">
      <c r="A391" s="36">
        <v>242</v>
      </c>
      <c r="B391" s="112" t="str">
        <f>IF(AND(A391&lt;&gt;"",ISNUMBER(A391)),VLOOKUP(A391,Studies!A:BR,2,FALSE),"")</f>
        <v>Healy 1987</v>
      </c>
      <c r="C391" s="112" t="str">
        <f>IF(AND(A391&lt;&gt;"",ISNUMBER(A391)),VLOOKUP(A391,Studies!A:BR,3,FALSE),"")</f>
        <v>https://www.ncbi.nlm.nih.gov/pubmed/3579256</v>
      </c>
      <c r="D391" s="112" t="str">
        <f>IF(AND(A391&lt;&gt;"",ISNUMBER(A391)),VLOOKUP(A391,Studies!A:BR,4,FALSE),"")</f>
        <v>mean 1g</v>
      </c>
      <c r="E391" s="112" t="str">
        <f>IF(AND(A391&lt;&gt;"",ISNUMBER(A391)),VLOOKUP(A391,Studies!A:BR,5,FALSE),"")</f>
        <v>vancomycin</v>
      </c>
      <c r="F391" s="114" t="str">
        <f>IF(AND(A391&lt;&gt;"",ISNUMBER(A391)),VLOOKUP(A391,Studies!A:BR,6,FALSE),"")</f>
        <v>Plasma</v>
      </c>
      <c r="G391" s="57">
        <v>3.9603959999999998</v>
      </c>
      <c r="H391" s="57" t="s">
        <v>54</v>
      </c>
      <c r="I391" s="47">
        <v>15.75</v>
      </c>
      <c r="J391" s="47" t="s">
        <v>353</v>
      </c>
      <c r="K391" s="47" t="s">
        <v>50</v>
      </c>
      <c r="P391" s="48" t="s">
        <v>354</v>
      </c>
    </row>
    <row r="392" spans="1:16" x14ac:dyDescent="0.2">
      <c r="A392" s="36">
        <v>242</v>
      </c>
      <c r="B392" s="112" t="str">
        <f>IF(AND(A392&lt;&gt;"",ISNUMBER(A392)),VLOOKUP(A392,Studies!A:BR,2,FALSE),"")</f>
        <v>Healy 1987</v>
      </c>
      <c r="C392" s="112" t="str">
        <f>IF(AND(A392&lt;&gt;"",ISNUMBER(A392)),VLOOKUP(A392,Studies!A:BR,3,FALSE),"")</f>
        <v>https://www.ncbi.nlm.nih.gov/pubmed/3579256</v>
      </c>
      <c r="D392" s="112" t="str">
        <f>IF(AND(A392&lt;&gt;"",ISNUMBER(A392)),VLOOKUP(A392,Studies!A:BR,4,FALSE),"")</f>
        <v>mean 1g</v>
      </c>
      <c r="E392" s="112" t="str">
        <f>IF(AND(A392&lt;&gt;"",ISNUMBER(A392)),VLOOKUP(A392,Studies!A:BR,5,FALSE),"")</f>
        <v>vancomycin</v>
      </c>
      <c r="F392" s="114" t="str">
        <f>IF(AND(A392&lt;&gt;"",ISNUMBER(A392)),VLOOKUP(A392,Studies!A:BR,6,FALSE),"")</f>
        <v>Plasma</v>
      </c>
      <c r="G392" s="57">
        <v>4.9504950000000001</v>
      </c>
      <c r="H392" s="57" t="s">
        <v>54</v>
      </c>
      <c r="I392" s="47">
        <v>12.83333</v>
      </c>
      <c r="J392" s="47" t="s">
        <v>353</v>
      </c>
      <c r="K392" s="47" t="s">
        <v>50</v>
      </c>
      <c r="P392" s="48" t="s">
        <v>354</v>
      </c>
    </row>
    <row r="393" spans="1:16" x14ac:dyDescent="0.2">
      <c r="A393" s="36">
        <v>242</v>
      </c>
      <c r="B393" s="112" t="str">
        <f>IF(AND(A393&lt;&gt;"",ISNUMBER(A393)),VLOOKUP(A393,Studies!A:BR,2,FALSE),"")</f>
        <v>Healy 1987</v>
      </c>
      <c r="C393" s="112" t="str">
        <f>IF(AND(A393&lt;&gt;"",ISNUMBER(A393)),VLOOKUP(A393,Studies!A:BR,3,FALSE),"")</f>
        <v>https://www.ncbi.nlm.nih.gov/pubmed/3579256</v>
      </c>
      <c r="D393" s="112" t="str">
        <f>IF(AND(A393&lt;&gt;"",ISNUMBER(A393)),VLOOKUP(A393,Studies!A:BR,4,FALSE),"")</f>
        <v>mean 1g</v>
      </c>
      <c r="E393" s="112" t="str">
        <f>IF(AND(A393&lt;&gt;"",ISNUMBER(A393)),VLOOKUP(A393,Studies!A:BR,5,FALSE),"")</f>
        <v>vancomycin</v>
      </c>
      <c r="F393" s="114" t="str">
        <f>IF(AND(A393&lt;&gt;"",ISNUMBER(A393)),VLOOKUP(A393,Studies!A:BR,6,FALSE),"")</f>
        <v>Plasma</v>
      </c>
      <c r="G393" s="57">
        <v>6.9306929999999998</v>
      </c>
      <c r="H393" s="57" t="s">
        <v>54</v>
      </c>
      <c r="I393" s="47">
        <v>9.4791670000000003</v>
      </c>
      <c r="J393" s="47" t="s">
        <v>353</v>
      </c>
      <c r="K393" s="47" t="s">
        <v>50</v>
      </c>
      <c r="P393" s="48" t="s">
        <v>354</v>
      </c>
    </row>
    <row r="394" spans="1:16" x14ac:dyDescent="0.2">
      <c r="A394" s="36">
        <v>242</v>
      </c>
      <c r="B394" s="112" t="str">
        <f>IF(AND(A394&lt;&gt;"",ISNUMBER(A394)),VLOOKUP(A394,Studies!A:BR,2,FALSE),"")</f>
        <v>Healy 1987</v>
      </c>
      <c r="C394" s="112" t="str">
        <f>IF(AND(A394&lt;&gt;"",ISNUMBER(A394)),VLOOKUP(A394,Studies!A:BR,3,FALSE),"")</f>
        <v>https://www.ncbi.nlm.nih.gov/pubmed/3579256</v>
      </c>
      <c r="D394" s="112" t="str">
        <f>IF(AND(A394&lt;&gt;"",ISNUMBER(A394)),VLOOKUP(A394,Studies!A:BR,4,FALSE),"")</f>
        <v>mean 1g</v>
      </c>
      <c r="E394" s="112" t="str">
        <f>IF(AND(A394&lt;&gt;"",ISNUMBER(A394)),VLOOKUP(A394,Studies!A:BR,5,FALSE),"")</f>
        <v>vancomycin</v>
      </c>
      <c r="F394" s="114" t="str">
        <f>IF(AND(A394&lt;&gt;"",ISNUMBER(A394)),VLOOKUP(A394,Studies!A:BR,6,FALSE),"")</f>
        <v>Plasma</v>
      </c>
      <c r="G394" s="57">
        <v>8.8118809999999996</v>
      </c>
      <c r="H394" s="57" t="s">
        <v>54</v>
      </c>
      <c r="I394" s="47">
        <v>6.5625</v>
      </c>
      <c r="J394" s="47" t="s">
        <v>353</v>
      </c>
      <c r="K394" s="47" t="s">
        <v>50</v>
      </c>
      <c r="P394" s="48" t="s">
        <v>354</v>
      </c>
    </row>
    <row r="395" spans="1:16" x14ac:dyDescent="0.2">
      <c r="A395" s="36">
        <v>242</v>
      </c>
      <c r="B395" s="112" t="str">
        <f>IF(AND(A395&lt;&gt;"",ISNUMBER(A395)),VLOOKUP(A395,Studies!A:BR,2,FALSE),"")</f>
        <v>Healy 1987</v>
      </c>
      <c r="C395" s="112" t="str">
        <f>IF(AND(A395&lt;&gt;"",ISNUMBER(A395)),VLOOKUP(A395,Studies!A:BR,3,FALSE),"")</f>
        <v>https://www.ncbi.nlm.nih.gov/pubmed/3579256</v>
      </c>
      <c r="D395" s="112" t="str">
        <f>IF(AND(A395&lt;&gt;"",ISNUMBER(A395)),VLOOKUP(A395,Studies!A:BR,4,FALSE),"")</f>
        <v>mean 1g</v>
      </c>
      <c r="E395" s="112" t="str">
        <f>IF(AND(A395&lt;&gt;"",ISNUMBER(A395)),VLOOKUP(A395,Studies!A:BR,5,FALSE),"")</f>
        <v>vancomycin</v>
      </c>
      <c r="F395" s="114" t="str">
        <f>IF(AND(A395&lt;&gt;"",ISNUMBER(A395)),VLOOKUP(A395,Studies!A:BR,6,FALSE),"")</f>
        <v>Plasma</v>
      </c>
      <c r="G395" s="57">
        <v>11.9802</v>
      </c>
      <c r="H395" s="57" t="s">
        <v>54</v>
      </c>
      <c r="I395" s="47">
        <v>4.9583329999999997</v>
      </c>
      <c r="J395" s="47" t="s">
        <v>353</v>
      </c>
      <c r="K395" s="47" t="s">
        <v>50</v>
      </c>
      <c r="P395" s="48" t="s">
        <v>354</v>
      </c>
    </row>
    <row r="396" spans="1:16" x14ac:dyDescent="0.2">
      <c r="A396" s="36">
        <v>242</v>
      </c>
      <c r="B396" s="112" t="str">
        <f>IF(AND(A396&lt;&gt;"",ISNUMBER(A396)),VLOOKUP(A396,Studies!A:BR,2,FALSE),"")</f>
        <v>Healy 1987</v>
      </c>
      <c r="C396" s="112" t="str">
        <f>IF(AND(A396&lt;&gt;"",ISNUMBER(A396)),VLOOKUP(A396,Studies!A:BR,3,FALSE),"")</f>
        <v>https://www.ncbi.nlm.nih.gov/pubmed/3579256</v>
      </c>
      <c r="D396" s="112" t="str">
        <f>IF(AND(A396&lt;&gt;"",ISNUMBER(A396)),VLOOKUP(A396,Studies!A:BR,4,FALSE),"")</f>
        <v>mean 1g</v>
      </c>
      <c r="E396" s="112" t="str">
        <f>IF(AND(A396&lt;&gt;"",ISNUMBER(A396)),VLOOKUP(A396,Studies!A:BR,5,FALSE),"")</f>
        <v>vancomycin</v>
      </c>
      <c r="F396" s="114" t="str">
        <f>IF(AND(A396&lt;&gt;"",ISNUMBER(A396)),VLOOKUP(A396,Studies!A:BR,6,FALSE),"")</f>
        <v>Plasma</v>
      </c>
      <c r="G396" s="57">
        <v>12.77228</v>
      </c>
      <c r="H396" s="57" t="s">
        <v>54</v>
      </c>
      <c r="I396" s="47">
        <v>64.604159999999993</v>
      </c>
      <c r="J396" s="47" t="s">
        <v>353</v>
      </c>
      <c r="K396" s="47" t="s">
        <v>50</v>
      </c>
      <c r="P396" s="48" t="s">
        <v>354</v>
      </c>
    </row>
    <row r="397" spans="1:16" x14ac:dyDescent="0.2">
      <c r="A397" s="36">
        <v>242</v>
      </c>
      <c r="B397" s="112" t="str">
        <f>IF(AND(A397&lt;&gt;"",ISNUMBER(A397)),VLOOKUP(A397,Studies!A:BR,2,FALSE),"")</f>
        <v>Healy 1987</v>
      </c>
      <c r="C397" s="112" t="str">
        <f>IF(AND(A397&lt;&gt;"",ISNUMBER(A397)),VLOOKUP(A397,Studies!A:BR,3,FALSE),"")</f>
        <v>https://www.ncbi.nlm.nih.gov/pubmed/3579256</v>
      </c>
      <c r="D397" s="112" t="str">
        <f>IF(AND(A397&lt;&gt;"",ISNUMBER(A397)),VLOOKUP(A397,Studies!A:BR,4,FALSE),"")</f>
        <v>mean 1g</v>
      </c>
      <c r="E397" s="112" t="str">
        <f>IF(AND(A397&lt;&gt;"",ISNUMBER(A397)),VLOOKUP(A397,Studies!A:BR,5,FALSE),"")</f>
        <v>vancomycin</v>
      </c>
      <c r="F397" s="114" t="str">
        <f>IF(AND(A397&lt;&gt;"",ISNUMBER(A397)),VLOOKUP(A397,Studies!A:BR,6,FALSE),"")</f>
        <v>Plasma</v>
      </c>
      <c r="G397" s="57">
        <v>13.465350000000001</v>
      </c>
      <c r="H397" s="57" t="s">
        <v>54</v>
      </c>
      <c r="I397" s="47">
        <v>39.958329999999997</v>
      </c>
      <c r="J397" s="47" t="s">
        <v>353</v>
      </c>
      <c r="K397" s="47" t="s">
        <v>50</v>
      </c>
      <c r="P397" s="48" t="s">
        <v>354</v>
      </c>
    </row>
    <row r="398" spans="1:16" x14ac:dyDescent="0.2">
      <c r="A398" s="36">
        <v>242</v>
      </c>
      <c r="B398" s="112" t="str">
        <f>IF(AND(A398&lt;&gt;"",ISNUMBER(A398)),VLOOKUP(A398,Studies!A:BR,2,FALSE),"")</f>
        <v>Healy 1987</v>
      </c>
      <c r="C398" s="112" t="str">
        <f>IF(AND(A398&lt;&gt;"",ISNUMBER(A398)),VLOOKUP(A398,Studies!A:BR,3,FALSE),"")</f>
        <v>https://www.ncbi.nlm.nih.gov/pubmed/3579256</v>
      </c>
      <c r="D398" s="112" t="str">
        <f>IF(AND(A398&lt;&gt;"",ISNUMBER(A398)),VLOOKUP(A398,Studies!A:BR,4,FALSE),"")</f>
        <v>mean 1g</v>
      </c>
      <c r="E398" s="112" t="str">
        <f>IF(AND(A398&lt;&gt;"",ISNUMBER(A398)),VLOOKUP(A398,Studies!A:BR,5,FALSE),"")</f>
        <v>vancomycin</v>
      </c>
      <c r="F398" s="114" t="str">
        <f>IF(AND(A398&lt;&gt;"",ISNUMBER(A398)),VLOOKUP(A398,Studies!A:BR,6,FALSE),"")</f>
        <v>Plasma</v>
      </c>
      <c r="G398" s="57">
        <v>13.86139</v>
      </c>
      <c r="H398" s="57" t="s">
        <v>54</v>
      </c>
      <c r="I398" s="47">
        <v>33.395829999999997</v>
      </c>
      <c r="J398" s="47" t="s">
        <v>353</v>
      </c>
      <c r="K398" s="47" t="s">
        <v>50</v>
      </c>
      <c r="P398" s="48" t="s">
        <v>354</v>
      </c>
    </row>
    <row r="399" spans="1:16" x14ac:dyDescent="0.2">
      <c r="A399" s="36">
        <v>242</v>
      </c>
      <c r="B399" s="112" t="str">
        <f>IF(AND(A399&lt;&gt;"",ISNUMBER(A399)),VLOOKUP(A399,Studies!A:BR,2,FALSE),"")</f>
        <v>Healy 1987</v>
      </c>
      <c r="C399" s="112" t="str">
        <f>IF(AND(A399&lt;&gt;"",ISNUMBER(A399)),VLOOKUP(A399,Studies!A:BR,3,FALSE),"")</f>
        <v>https://www.ncbi.nlm.nih.gov/pubmed/3579256</v>
      </c>
      <c r="D399" s="112" t="str">
        <f>IF(AND(A399&lt;&gt;"",ISNUMBER(A399)),VLOOKUP(A399,Studies!A:BR,4,FALSE),"")</f>
        <v>mean 1g</v>
      </c>
      <c r="E399" s="112" t="str">
        <f>IF(AND(A399&lt;&gt;"",ISNUMBER(A399)),VLOOKUP(A399,Studies!A:BR,5,FALSE),"")</f>
        <v>vancomycin</v>
      </c>
      <c r="F399" s="114" t="str">
        <f>IF(AND(A399&lt;&gt;"",ISNUMBER(A399)),VLOOKUP(A399,Studies!A:BR,6,FALSE),"")</f>
        <v>Plasma</v>
      </c>
      <c r="G399" s="57">
        <v>24.653469999999999</v>
      </c>
      <c r="H399" s="57" t="s">
        <v>54</v>
      </c>
      <c r="I399" s="47">
        <v>65.1875</v>
      </c>
      <c r="J399" s="47" t="s">
        <v>353</v>
      </c>
      <c r="K399" s="47" t="s">
        <v>50</v>
      </c>
      <c r="P399" s="48" t="s">
        <v>354</v>
      </c>
    </row>
    <row r="400" spans="1:16" x14ac:dyDescent="0.2">
      <c r="A400" s="36">
        <v>242</v>
      </c>
      <c r="B400" s="112" t="str">
        <f>IF(AND(A400&lt;&gt;"",ISNUMBER(A400)),VLOOKUP(A400,Studies!A:BR,2,FALSE),"")</f>
        <v>Healy 1987</v>
      </c>
      <c r="C400" s="112" t="str">
        <f>IF(AND(A400&lt;&gt;"",ISNUMBER(A400)),VLOOKUP(A400,Studies!A:BR,3,FALSE),"")</f>
        <v>https://www.ncbi.nlm.nih.gov/pubmed/3579256</v>
      </c>
      <c r="D400" s="112" t="str">
        <f>IF(AND(A400&lt;&gt;"",ISNUMBER(A400)),VLOOKUP(A400,Studies!A:BR,4,FALSE),"")</f>
        <v>mean 1g</v>
      </c>
      <c r="E400" s="112" t="str">
        <f>IF(AND(A400&lt;&gt;"",ISNUMBER(A400)),VLOOKUP(A400,Studies!A:BR,5,FALSE),"")</f>
        <v>vancomycin</v>
      </c>
      <c r="F400" s="114" t="str">
        <f>IF(AND(A400&lt;&gt;"",ISNUMBER(A400)),VLOOKUP(A400,Studies!A:BR,6,FALSE),"")</f>
        <v>Plasma</v>
      </c>
      <c r="G400" s="57">
        <v>25.148520000000001</v>
      </c>
      <c r="H400" s="57" t="s">
        <v>54</v>
      </c>
      <c r="I400" s="47">
        <v>57.604170000000003</v>
      </c>
      <c r="J400" s="47" t="s">
        <v>353</v>
      </c>
      <c r="K400" s="47" t="s">
        <v>50</v>
      </c>
      <c r="P400" s="48" t="s">
        <v>354</v>
      </c>
    </row>
    <row r="401" spans="1:16" x14ac:dyDescent="0.2">
      <c r="A401" s="36">
        <v>242</v>
      </c>
      <c r="B401" s="112" t="str">
        <f>IF(AND(A401&lt;&gt;"",ISNUMBER(A401)),VLOOKUP(A401,Studies!A:BR,2,FALSE),"")</f>
        <v>Healy 1987</v>
      </c>
      <c r="C401" s="112" t="str">
        <f>IF(AND(A401&lt;&gt;"",ISNUMBER(A401)),VLOOKUP(A401,Studies!A:BR,3,FALSE),"")</f>
        <v>https://www.ncbi.nlm.nih.gov/pubmed/3579256</v>
      </c>
      <c r="D401" s="112" t="str">
        <f>IF(AND(A401&lt;&gt;"",ISNUMBER(A401)),VLOOKUP(A401,Studies!A:BR,4,FALSE),"")</f>
        <v>mean 1g</v>
      </c>
      <c r="E401" s="112" t="str">
        <f>IF(AND(A401&lt;&gt;"",ISNUMBER(A401)),VLOOKUP(A401,Studies!A:BR,5,FALSE),"")</f>
        <v>vancomycin</v>
      </c>
      <c r="F401" s="114" t="str">
        <f>IF(AND(A401&lt;&gt;"",ISNUMBER(A401)),VLOOKUP(A401,Studies!A:BR,6,FALSE),"")</f>
        <v>Plasma</v>
      </c>
      <c r="G401" s="57">
        <v>25.15</v>
      </c>
      <c r="H401" s="57" t="s">
        <v>54</v>
      </c>
      <c r="I401" s="47">
        <v>49.875</v>
      </c>
      <c r="J401" s="47" t="s">
        <v>353</v>
      </c>
      <c r="K401" s="47" t="s">
        <v>50</v>
      </c>
      <c r="P401" s="48" t="s">
        <v>354</v>
      </c>
    </row>
    <row r="402" spans="1:16" x14ac:dyDescent="0.2">
      <c r="A402" s="36">
        <v>242</v>
      </c>
      <c r="B402" s="112" t="str">
        <f>IF(AND(A402&lt;&gt;"",ISNUMBER(A402)),VLOOKUP(A402,Studies!A:BR,2,FALSE),"")</f>
        <v>Healy 1987</v>
      </c>
      <c r="C402" s="112" t="str">
        <f>IF(AND(A402&lt;&gt;"",ISNUMBER(A402)),VLOOKUP(A402,Studies!A:BR,3,FALSE),"")</f>
        <v>https://www.ncbi.nlm.nih.gov/pubmed/3579256</v>
      </c>
      <c r="D402" s="112" t="str">
        <f>IF(AND(A402&lt;&gt;"",ISNUMBER(A402)),VLOOKUP(A402,Studies!A:BR,4,FALSE),"")</f>
        <v>mean 1g</v>
      </c>
      <c r="E402" s="112" t="str">
        <f>IF(AND(A402&lt;&gt;"",ISNUMBER(A402)),VLOOKUP(A402,Studies!A:BR,5,FALSE),"")</f>
        <v>vancomycin</v>
      </c>
      <c r="F402" s="114" t="str">
        <f>IF(AND(A402&lt;&gt;"",ISNUMBER(A402)),VLOOKUP(A402,Studies!A:BR,6,FALSE),"")</f>
        <v>Plasma</v>
      </c>
      <c r="G402" s="57">
        <v>25.247520000000002</v>
      </c>
      <c r="H402" s="57" t="s">
        <v>54</v>
      </c>
      <c r="I402" s="47">
        <v>40.833329999999997</v>
      </c>
      <c r="J402" s="47" t="s">
        <v>353</v>
      </c>
      <c r="K402" s="47" t="s">
        <v>50</v>
      </c>
      <c r="P402" s="48" t="s">
        <v>354</v>
      </c>
    </row>
    <row r="403" spans="1:16" x14ac:dyDescent="0.2">
      <c r="A403" s="36">
        <v>242</v>
      </c>
      <c r="B403" s="112" t="str">
        <f>IF(AND(A403&lt;&gt;"",ISNUMBER(A403)),VLOOKUP(A403,Studies!A:BR,2,FALSE),"")</f>
        <v>Healy 1987</v>
      </c>
      <c r="C403" s="112" t="str">
        <f>IF(AND(A403&lt;&gt;"",ISNUMBER(A403)),VLOOKUP(A403,Studies!A:BR,3,FALSE),"")</f>
        <v>https://www.ncbi.nlm.nih.gov/pubmed/3579256</v>
      </c>
      <c r="D403" s="112" t="str">
        <f>IF(AND(A403&lt;&gt;"",ISNUMBER(A403)),VLOOKUP(A403,Studies!A:BR,4,FALSE),"")</f>
        <v>mean 1g</v>
      </c>
      <c r="E403" s="112" t="str">
        <f>IF(AND(A403&lt;&gt;"",ISNUMBER(A403)),VLOOKUP(A403,Studies!A:BR,5,FALSE),"")</f>
        <v>vancomycin</v>
      </c>
      <c r="F403" s="114" t="str">
        <f>IF(AND(A403&lt;&gt;"",ISNUMBER(A403)),VLOOKUP(A403,Studies!A:BR,6,FALSE),"")</f>
        <v>Plasma</v>
      </c>
      <c r="G403" s="57">
        <v>26.0396</v>
      </c>
      <c r="H403" s="57" t="s">
        <v>54</v>
      </c>
      <c r="I403" s="47">
        <v>33.6875</v>
      </c>
      <c r="J403" s="47" t="s">
        <v>353</v>
      </c>
      <c r="K403" s="47" t="s">
        <v>50</v>
      </c>
      <c r="P403" s="48" t="s">
        <v>354</v>
      </c>
    </row>
    <row r="404" spans="1:16" x14ac:dyDescent="0.2">
      <c r="A404" s="36">
        <v>242</v>
      </c>
      <c r="B404" s="112" t="str">
        <f>IF(AND(A404&lt;&gt;"",ISNUMBER(A404)),VLOOKUP(A404,Studies!A:BR,2,FALSE),"")</f>
        <v>Healy 1987</v>
      </c>
      <c r="C404" s="112" t="str">
        <f>IF(AND(A404&lt;&gt;"",ISNUMBER(A404)),VLOOKUP(A404,Studies!A:BR,3,FALSE),"")</f>
        <v>https://www.ncbi.nlm.nih.gov/pubmed/3579256</v>
      </c>
      <c r="D404" s="112" t="str">
        <f>IF(AND(A404&lt;&gt;"",ISNUMBER(A404)),VLOOKUP(A404,Studies!A:BR,4,FALSE),"")</f>
        <v>mean 1g</v>
      </c>
      <c r="E404" s="112" t="str">
        <f>IF(AND(A404&lt;&gt;"",ISNUMBER(A404)),VLOOKUP(A404,Studies!A:BR,5,FALSE),"")</f>
        <v>vancomycin</v>
      </c>
      <c r="F404" s="114" t="str">
        <f>IF(AND(A404&lt;&gt;"",ISNUMBER(A404)),VLOOKUP(A404,Studies!A:BR,6,FALSE),"")</f>
        <v>Plasma</v>
      </c>
      <c r="G404" s="57">
        <v>26.33663</v>
      </c>
      <c r="H404" s="57" t="s">
        <v>54</v>
      </c>
      <c r="I404" s="47">
        <v>28.4375</v>
      </c>
      <c r="J404" s="47" t="s">
        <v>353</v>
      </c>
      <c r="K404" s="47" t="s">
        <v>50</v>
      </c>
      <c r="P404" s="48" t="s">
        <v>354</v>
      </c>
    </row>
    <row r="405" spans="1:16" x14ac:dyDescent="0.2">
      <c r="A405" s="36">
        <v>242</v>
      </c>
      <c r="B405" s="112" t="str">
        <f>IF(AND(A405&lt;&gt;"",ISNUMBER(A405)),VLOOKUP(A405,Studies!A:BR,2,FALSE),"")</f>
        <v>Healy 1987</v>
      </c>
      <c r="C405" s="112" t="str">
        <f>IF(AND(A405&lt;&gt;"",ISNUMBER(A405)),VLOOKUP(A405,Studies!A:BR,3,FALSE),"")</f>
        <v>https://www.ncbi.nlm.nih.gov/pubmed/3579256</v>
      </c>
      <c r="D405" s="112" t="str">
        <f>IF(AND(A405&lt;&gt;"",ISNUMBER(A405)),VLOOKUP(A405,Studies!A:BR,4,FALSE),"")</f>
        <v>mean 1g</v>
      </c>
      <c r="E405" s="112" t="str">
        <f>IF(AND(A405&lt;&gt;"",ISNUMBER(A405)),VLOOKUP(A405,Studies!A:BR,5,FALSE),"")</f>
        <v>vancomycin</v>
      </c>
      <c r="F405" s="114" t="str">
        <f>IF(AND(A405&lt;&gt;"",ISNUMBER(A405)),VLOOKUP(A405,Studies!A:BR,6,FALSE),"")</f>
        <v>Plasma</v>
      </c>
      <c r="G405" s="57">
        <v>26.633659999999999</v>
      </c>
      <c r="H405" s="57" t="s">
        <v>54</v>
      </c>
      <c r="I405" s="47">
        <v>25.375</v>
      </c>
      <c r="J405" s="47" t="s">
        <v>353</v>
      </c>
      <c r="K405" s="47" t="s">
        <v>50</v>
      </c>
      <c r="P405" s="48" t="s">
        <v>354</v>
      </c>
    </row>
    <row r="406" spans="1:16" x14ac:dyDescent="0.2">
      <c r="A406" s="36">
        <v>242</v>
      </c>
      <c r="B406" s="112" t="str">
        <f>IF(AND(A406&lt;&gt;"",ISNUMBER(A406)),VLOOKUP(A406,Studies!A:BR,2,FALSE),"")</f>
        <v>Healy 1987</v>
      </c>
      <c r="C406" s="112" t="str">
        <f>IF(AND(A406&lt;&gt;"",ISNUMBER(A406)),VLOOKUP(A406,Studies!A:BR,3,FALSE),"")</f>
        <v>https://www.ncbi.nlm.nih.gov/pubmed/3579256</v>
      </c>
      <c r="D406" s="112" t="str">
        <f>IF(AND(A406&lt;&gt;"",ISNUMBER(A406)),VLOOKUP(A406,Studies!A:BR,4,FALSE),"")</f>
        <v>mean 1g</v>
      </c>
      <c r="E406" s="112" t="str">
        <f>IF(AND(A406&lt;&gt;"",ISNUMBER(A406)),VLOOKUP(A406,Studies!A:BR,5,FALSE),"")</f>
        <v>vancomycin</v>
      </c>
      <c r="F406" s="114" t="str">
        <f>IF(AND(A406&lt;&gt;"",ISNUMBER(A406)),VLOOKUP(A406,Studies!A:BR,6,FALSE),"")</f>
        <v>Plasma</v>
      </c>
      <c r="G406" s="57">
        <v>27.326730000000001</v>
      </c>
      <c r="H406" s="57" t="s">
        <v>54</v>
      </c>
      <c r="I406" s="47">
        <v>22.75</v>
      </c>
      <c r="J406" s="47" t="s">
        <v>353</v>
      </c>
      <c r="K406" s="47" t="s">
        <v>50</v>
      </c>
      <c r="P406" s="48" t="s">
        <v>354</v>
      </c>
    </row>
    <row r="407" spans="1:16" x14ac:dyDescent="0.2">
      <c r="A407" s="36">
        <v>242</v>
      </c>
      <c r="B407" s="112" t="str">
        <f>IF(AND(A407&lt;&gt;"",ISNUMBER(A407)),VLOOKUP(A407,Studies!A:BR,2,FALSE),"")</f>
        <v>Healy 1987</v>
      </c>
      <c r="C407" s="112" t="str">
        <f>IF(AND(A407&lt;&gt;"",ISNUMBER(A407)),VLOOKUP(A407,Studies!A:BR,3,FALSE),"")</f>
        <v>https://www.ncbi.nlm.nih.gov/pubmed/3579256</v>
      </c>
      <c r="D407" s="112" t="str">
        <f>IF(AND(A407&lt;&gt;"",ISNUMBER(A407)),VLOOKUP(A407,Studies!A:BR,4,FALSE),"")</f>
        <v>mean 1g</v>
      </c>
      <c r="E407" s="112" t="str">
        <f>IF(AND(A407&lt;&gt;"",ISNUMBER(A407)),VLOOKUP(A407,Studies!A:BR,5,FALSE),"")</f>
        <v>vancomycin</v>
      </c>
      <c r="F407" s="114" t="str">
        <f>IF(AND(A407&lt;&gt;"",ISNUMBER(A407)),VLOOKUP(A407,Studies!A:BR,6,FALSE),"")</f>
        <v>Plasma</v>
      </c>
      <c r="G407" s="57">
        <v>27.82178</v>
      </c>
      <c r="H407" s="57" t="s">
        <v>54</v>
      </c>
      <c r="I407" s="47">
        <v>20.85417</v>
      </c>
      <c r="J407" s="47" t="s">
        <v>353</v>
      </c>
      <c r="K407" s="47" t="s">
        <v>50</v>
      </c>
      <c r="P407" s="48" t="s">
        <v>354</v>
      </c>
    </row>
    <row r="408" spans="1:16" x14ac:dyDescent="0.2">
      <c r="A408" s="36">
        <v>242</v>
      </c>
      <c r="B408" s="112" t="str">
        <f>IF(AND(A408&lt;&gt;"",ISNUMBER(A408)),VLOOKUP(A408,Studies!A:BR,2,FALSE),"")</f>
        <v>Healy 1987</v>
      </c>
      <c r="C408" s="112" t="str">
        <f>IF(AND(A408&lt;&gt;"",ISNUMBER(A408)),VLOOKUP(A408,Studies!A:BR,3,FALSE),"")</f>
        <v>https://www.ncbi.nlm.nih.gov/pubmed/3579256</v>
      </c>
      <c r="D408" s="112" t="str">
        <f>IF(AND(A408&lt;&gt;"",ISNUMBER(A408)),VLOOKUP(A408,Studies!A:BR,4,FALSE),"")</f>
        <v>mean 1g</v>
      </c>
      <c r="E408" s="112" t="str">
        <f>IF(AND(A408&lt;&gt;"",ISNUMBER(A408)),VLOOKUP(A408,Studies!A:BR,5,FALSE),"")</f>
        <v>vancomycin</v>
      </c>
      <c r="F408" s="114" t="str">
        <f>IF(AND(A408&lt;&gt;"",ISNUMBER(A408)),VLOOKUP(A408,Studies!A:BR,6,FALSE),"")</f>
        <v>Plasma</v>
      </c>
      <c r="G408" s="57">
        <v>28.910889999999998</v>
      </c>
      <c r="H408" s="57" t="s">
        <v>54</v>
      </c>
      <c r="I408" s="47">
        <v>16.91667</v>
      </c>
      <c r="J408" s="47" t="s">
        <v>353</v>
      </c>
      <c r="K408" s="47" t="s">
        <v>50</v>
      </c>
      <c r="P408" s="48" t="s">
        <v>354</v>
      </c>
    </row>
    <row r="409" spans="1:16" x14ac:dyDescent="0.2">
      <c r="A409" s="36">
        <v>242</v>
      </c>
      <c r="B409" s="112" t="str">
        <f>IF(AND(A409&lt;&gt;"",ISNUMBER(A409)),VLOOKUP(A409,Studies!A:BR,2,FALSE),"")</f>
        <v>Healy 1987</v>
      </c>
      <c r="C409" s="112" t="str">
        <f>IF(AND(A409&lt;&gt;"",ISNUMBER(A409)),VLOOKUP(A409,Studies!A:BR,3,FALSE),"")</f>
        <v>https://www.ncbi.nlm.nih.gov/pubmed/3579256</v>
      </c>
      <c r="D409" s="112" t="str">
        <f>IF(AND(A409&lt;&gt;"",ISNUMBER(A409)),VLOOKUP(A409,Studies!A:BR,4,FALSE),"")</f>
        <v>mean 1g</v>
      </c>
      <c r="E409" s="112" t="str">
        <f>IF(AND(A409&lt;&gt;"",ISNUMBER(A409)),VLOOKUP(A409,Studies!A:BR,5,FALSE),"")</f>
        <v>vancomycin</v>
      </c>
      <c r="F409" s="114" t="str">
        <f>IF(AND(A409&lt;&gt;"",ISNUMBER(A409)),VLOOKUP(A409,Studies!A:BR,6,FALSE),"")</f>
        <v>Plasma</v>
      </c>
      <c r="G409" s="57">
        <v>30.891089999999998</v>
      </c>
      <c r="H409" s="57" t="s">
        <v>54</v>
      </c>
      <c r="I409" s="47">
        <v>12.97917</v>
      </c>
      <c r="J409" s="47" t="s">
        <v>353</v>
      </c>
      <c r="K409" s="47" t="s">
        <v>50</v>
      </c>
      <c r="P409" s="48" t="s">
        <v>354</v>
      </c>
    </row>
    <row r="410" spans="1:16" x14ac:dyDescent="0.2">
      <c r="A410" s="36">
        <v>242</v>
      </c>
      <c r="B410" s="112" t="str">
        <f>IF(AND(A410&lt;&gt;"",ISNUMBER(A410)),VLOOKUP(A410,Studies!A:BR,2,FALSE),"")</f>
        <v>Healy 1987</v>
      </c>
      <c r="C410" s="112" t="str">
        <f>IF(AND(A410&lt;&gt;"",ISNUMBER(A410)),VLOOKUP(A410,Studies!A:BR,3,FALSE),"")</f>
        <v>https://www.ncbi.nlm.nih.gov/pubmed/3579256</v>
      </c>
      <c r="D410" s="112" t="str">
        <f>IF(AND(A410&lt;&gt;"",ISNUMBER(A410)),VLOOKUP(A410,Studies!A:BR,4,FALSE),"")</f>
        <v>mean 1g</v>
      </c>
      <c r="E410" s="112" t="str">
        <f>IF(AND(A410&lt;&gt;"",ISNUMBER(A410)),VLOOKUP(A410,Studies!A:BR,5,FALSE),"")</f>
        <v>vancomycin</v>
      </c>
      <c r="F410" s="114" t="str">
        <f>IF(AND(A410&lt;&gt;"",ISNUMBER(A410)),VLOOKUP(A410,Studies!A:BR,6,FALSE),"")</f>
        <v>Plasma</v>
      </c>
      <c r="G410" s="57">
        <v>33.168320000000001</v>
      </c>
      <c r="H410" s="57" t="s">
        <v>54</v>
      </c>
      <c r="I410" s="47">
        <v>9.625</v>
      </c>
      <c r="J410" s="47" t="s">
        <v>353</v>
      </c>
      <c r="K410" s="47" t="s">
        <v>50</v>
      </c>
      <c r="P410" s="48" t="s">
        <v>354</v>
      </c>
    </row>
    <row r="411" spans="1:16" x14ac:dyDescent="0.2">
      <c r="A411" s="36">
        <v>242</v>
      </c>
      <c r="B411" s="112" t="str">
        <f>IF(AND(A411&lt;&gt;"",ISNUMBER(A411)),VLOOKUP(A411,Studies!A:BR,2,FALSE),"")</f>
        <v>Healy 1987</v>
      </c>
      <c r="C411" s="112" t="str">
        <f>IF(AND(A411&lt;&gt;"",ISNUMBER(A411)),VLOOKUP(A411,Studies!A:BR,3,FALSE),"")</f>
        <v>https://www.ncbi.nlm.nih.gov/pubmed/3579256</v>
      </c>
      <c r="D411" s="112" t="str">
        <f>IF(AND(A411&lt;&gt;"",ISNUMBER(A411)),VLOOKUP(A411,Studies!A:BR,4,FALSE),"")</f>
        <v>mean 1g</v>
      </c>
      <c r="E411" s="112" t="str">
        <f>IF(AND(A411&lt;&gt;"",ISNUMBER(A411)),VLOOKUP(A411,Studies!A:BR,5,FALSE),"")</f>
        <v>vancomycin</v>
      </c>
      <c r="F411" s="114" t="str">
        <f>IF(AND(A411&lt;&gt;"",ISNUMBER(A411)),VLOOKUP(A411,Studies!A:BR,6,FALSE),"")</f>
        <v>Plasma</v>
      </c>
      <c r="G411" s="57">
        <v>37.128709999999998</v>
      </c>
      <c r="H411" s="57" t="s">
        <v>54</v>
      </c>
      <c r="I411" s="47">
        <v>5.8333329999999997</v>
      </c>
      <c r="J411" s="47" t="s">
        <v>353</v>
      </c>
      <c r="K411" s="47" t="s">
        <v>50</v>
      </c>
      <c r="P411" s="48" t="s">
        <v>354</v>
      </c>
    </row>
    <row r="412" spans="1:16" x14ac:dyDescent="0.2">
      <c r="A412" s="36">
        <v>242</v>
      </c>
      <c r="B412" s="112" t="str">
        <f>IF(AND(A412&lt;&gt;"",ISNUMBER(A412)),VLOOKUP(A412,Studies!A:BR,2,FALSE),"")</f>
        <v>Healy 1987</v>
      </c>
      <c r="C412" s="112" t="str">
        <f>IF(AND(A412&lt;&gt;"",ISNUMBER(A412)),VLOOKUP(A412,Studies!A:BR,3,FALSE),"")</f>
        <v>https://www.ncbi.nlm.nih.gov/pubmed/3579256</v>
      </c>
      <c r="D412" s="112" t="str">
        <f>IF(AND(A412&lt;&gt;"",ISNUMBER(A412)),VLOOKUP(A412,Studies!A:BR,4,FALSE),"")</f>
        <v>mean 1g</v>
      </c>
      <c r="E412" s="112" t="str">
        <f>IF(AND(A412&lt;&gt;"",ISNUMBER(A412)),VLOOKUP(A412,Studies!A:BR,5,FALSE),"")</f>
        <v>vancomycin</v>
      </c>
      <c r="F412" s="114" t="str">
        <f>IF(AND(A412&lt;&gt;"",ISNUMBER(A412)),VLOOKUP(A412,Studies!A:BR,6,FALSE),"")</f>
        <v>Plasma</v>
      </c>
      <c r="G412" s="57">
        <v>41.188119999999998</v>
      </c>
      <c r="H412" s="57" t="s">
        <v>54</v>
      </c>
      <c r="I412" s="47">
        <v>3.5</v>
      </c>
      <c r="J412" s="47" t="s">
        <v>353</v>
      </c>
      <c r="K412" s="47" t="s">
        <v>50</v>
      </c>
      <c r="P412" s="48" t="s">
        <v>354</v>
      </c>
    </row>
    <row r="413" spans="1:16" x14ac:dyDescent="0.2">
      <c r="A413" s="36">
        <v>242</v>
      </c>
      <c r="B413" s="112" t="str">
        <f>IF(AND(A413&lt;&gt;"",ISNUMBER(A413)),VLOOKUP(A413,Studies!A:BR,2,FALSE),"")</f>
        <v>Healy 1987</v>
      </c>
      <c r="C413" s="112" t="str">
        <f>IF(AND(A413&lt;&gt;"",ISNUMBER(A413)),VLOOKUP(A413,Studies!A:BR,3,FALSE),"")</f>
        <v>https://www.ncbi.nlm.nih.gov/pubmed/3579256</v>
      </c>
      <c r="D413" s="112" t="str">
        <f>IF(AND(A413&lt;&gt;"",ISNUMBER(A413)),VLOOKUP(A413,Studies!A:BR,4,FALSE),"")</f>
        <v>mean 1g</v>
      </c>
      <c r="E413" s="112" t="str">
        <f>IF(AND(A413&lt;&gt;"",ISNUMBER(A413)),VLOOKUP(A413,Studies!A:BR,5,FALSE),"")</f>
        <v>vancomycin</v>
      </c>
      <c r="F413" s="114" t="str">
        <f>IF(AND(A413&lt;&gt;"",ISNUMBER(A413)),VLOOKUP(A413,Studies!A:BR,6,FALSE),"")</f>
        <v>Plasma</v>
      </c>
      <c r="G413" s="57">
        <v>49.009900000000002</v>
      </c>
      <c r="H413" s="57" t="s">
        <v>54</v>
      </c>
      <c r="I413" s="47">
        <v>1.75</v>
      </c>
      <c r="J413" s="47" t="s">
        <v>353</v>
      </c>
      <c r="K413" s="47" t="s">
        <v>50</v>
      </c>
      <c r="P413" s="48" t="s">
        <v>354</v>
      </c>
    </row>
    <row r="414" spans="1:16" x14ac:dyDescent="0.2">
      <c r="A414" s="36">
        <v>242</v>
      </c>
      <c r="B414" s="112" t="str">
        <f>IF(AND(A414&lt;&gt;"",ISNUMBER(A414)),VLOOKUP(A414,Studies!A:BR,2,FALSE),"")</f>
        <v>Healy 1987</v>
      </c>
      <c r="C414" s="112" t="str">
        <f>IF(AND(A414&lt;&gt;"",ISNUMBER(A414)),VLOOKUP(A414,Studies!A:BR,3,FALSE),"")</f>
        <v>https://www.ncbi.nlm.nih.gov/pubmed/3579256</v>
      </c>
      <c r="D414" s="112" t="str">
        <f>IF(AND(A414&lt;&gt;"",ISNUMBER(A414)),VLOOKUP(A414,Studies!A:BR,4,FALSE),"")</f>
        <v>mean 1g</v>
      </c>
      <c r="E414" s="112" t="str">
        <f>IF(AND(A414&lt;&gt;"",ISNUMBER(A414)),VLOOKUP(A414,Studies!A:BR,5,FALSE),"")</f>
        <v>vancomycin</v>
      </c>
      <c r="F414" s="114" t="str">
        <f>IF(AND(A414&lt;&gt;"",ISNUMBER(A414)),VLOOKUP(A414,Studies!A:BR,6,FALSE),"")</f>
        <v>Plasma</v>
      </c>
      <c r="G414" s="57">
        <v>55.049500000000002</v>
      </c>
      <c r="H414" s="57" t="s">
        <v>54</v>
      </c>
      <c r="I414" s="47">
        <v>1.4583330000000001</v>
      </c>
      <c r="J414" s="47" t="s">
        <v>353</v>
      </c>
      <c r="K414" s="47" t="s">
        <v>50</v>
      </c>
      <c r="P414" s="48" t="s">
        <v>354</v>
      </c>
    </row>
    <row r="415" spans="1:16" x14ac:dyDescent="0.2">
      <c r="A415" s="36">
        <v>242</v>
      </c>
      <c r="B415" s="112" t="str">
        <f>IF(AND(A415&lt;&gt;"",ISNUMBER(A415)),VLOOKUP(A415,Studies!A:BR,2,FALSE),"")</f>
        <v>Healy 1987</v>
      </c>
      <c r="C415" s="112" t="str">
        <f>IF(AND(A415&lt;&gt;"",ISNUMBER(A415)),VLOOKUP(A415,Studies!A:BR,3,FALSE),"")</f>
        <v>https://www.ncbi.nlm.nih.gov/pubmed/3579256</v>
      </c>
      <c r="D415" s="112" t="str">
        <f>IF(AND(A415&lt;&gt;"",ISNUMBER(A415)),VLOOKUP(A415,Studies!A:BR,4,FALSE),"")</f>
        <v>mean 1g</v>
      </c>
      <c r="E415" s="112" t="str">
        <f>IF(AND(A415&lt;&gt;"",ISNUMBER(A415)),VLOOKUP(A415,Studies!A:BR,5,FALSE),"")</f>
        <v>vancomycin</v>
      </c>
      <c r="F415" s="114" t="str">
        <f>IF(AND(A415&lt;&gt;"",ISNUMBER(A415)),VLOOKUP(A415,Studies!A:BR,6,FALSE),"")</f>
        <v>Plasma</v>
      </c>
      <c r="G415" s="57">
        <v>61.287129999999998</v>
      </c>
      <c r="H415" s="57" t="s">
        <v>54</v>
      </c>
      <c r="I415" s="47">
        <v>0.2916667</v>
      </c>
      <c r="J415" s="47" t="s">
        <v>353</v>
      </c>
      <c r="K415" s="47" t="s">
        <v>50</v>
      </c>
      <c r="P415" s="48" t="s">
        <v>354</v>
      </c>
    </row>
    <row r="416" spans="1:16" x14ac:dyDescent="0.2">
      <c r="A416" s="36">
        <v>408</v>
      </c>
      <c r="B416" s="112" t="str">
        <f>IF(AND(A416&lt;&gt;"",ISNUMBER(A416)),VLOOKUP(A416,Studies!A:BR,2,FALSE),"")</f>
        <v>Schaad 1980</v>
      </c>
      <c r="C416" s="112" t="str">
        <f>IF(AND(A416&lt;&gt;"",ISNUMBER(A416)),VLOOKUP(A416,Studies!A:BR,3,FALSE),"")</f>
        <v>https://www.ncbi.nlm.nih.gov/pubmed/7350291</v>
      </c>
      <c r="D416" s="112" t="str">
        <f>IF(AND(A416&lt;&gt;"",ISNUMBER(A416)),VLOOKUP(A416,Studies!A:BR,4,FALSE),"")</f>
        <v>ID 1</v>
      </c>
      <c r="E416" s="112" t="str">
        <f>IF(AND(A416&lt;&gt;"",ISNUMBER(A416)),VLOOKUP(A416,Studies!A:BR,5,FALSE),"")</f>
        <v>vancomycin</v>
      </c>
      <c r="F416" s="114" t="str">
        <f>IF(AND(A416&lt;&gt;"",ISNUMBER(A416)),VLOOKUP(A416,Studies!A:BR,6,FALSE),"")</f>
        <v>Plasma</v>
      </c>
      <c r="G416" s="57">
        <v>0.5</v>
      </c>
      <c r="H416" s="57" t="s">
        <v>54</v>
      </c>
      <c r="I416" s="47">
        <v>29.8</v>
      </c>
      <c r="J416" s="47" t="s">
        <v>353</v>
      </c>
      <c r="K416" s="47" t="s">
        <v>50</v>
      </c>
      <c r="L416" s="59">
        <v>1.4</v>
      </c>
      <c r="M416" s="59" t="s">
        <v>353</v>
      </c>
      <c r="N416" s="59" t="s">
        <v>330</v>
      </c>
    </row>
    <row r="417" spans="1:14" x14ac:dyDescent="0.2">
      <c r="A417" s="36">
        <v>408</v>
      </c>
      <c r="B417" s="112" t="str">
        <f>IF(AND(A417&lt;&gt;"",ISNUMBER(A417)),VLOOKUP(A417,Studies!A:BR,2,FALSE),"")</f>
        <v>Schaad 1980</v>
      </c>
      <c r="C417" s="112" t="str">
        <f>IF(AND(A417&lt;&gt;"",ISNUMBER(A417)),VLOOKUP(A417,Studies!A:BR,3,FALSE),"")</f>
        <v>https://www.ncbi.nlm.nih.gov/pubmed/7350291</v>
      </c>
      <c r="D417" s="112" t="str">
        <f>IF(AND(A417&lt;&gt;"",ISNUMBER(A417)),VLOOKUP(A417,Studies!A:BR,4,FALSE),"")</f>
        <v>ID 1</v>
      </c>
      <c r="E417" s="112" t="str">
        <f>IF(AND(A417&lt;&gt;"",ISNUMBER(A417)),VLOOKUP(A417,Studies!A:BR,5,FALSE),"")</f>
        <v>vancomycin</v>
      </c>
      <c r="F417" s="114" t="str">
        <f>IF(AND(A417&lt;&gt;"",ISNUMBER(A417)),VLOOKUP(A417,Studies!A:BR,6,FALSE),"")</f>
        <v>Plasma</v>
      </c>
      <c r="G417" s="57">
        <v>1</v>
      </c>
      <c r="H417" s="57" t="s">
        <v>54</v>
      </c>
      <c r="I417" s="47">
        <v>22.8</v>
      </c>
      <c r="J417" s="47" t="s">
        <v>353</v>
      </c>
      <c r="K417" s="47" t="s">
        <v>50</v>
      </c>
      <c r="L417" s="59">
        <v>1.5</v>
      </c>
      <c r="M417" s="59" t="s">
        <v>353</v>
      </c>
      <c r="N417" s="59" t="s">
        <v>330</v>
      </c>
    </row>
    <row r="418" spans="1:14" x14ac:dyDescent="0.2">
      <c r="A418" s="36">
        <v>408</v>
      </c>
      <c r="B418" s="112" t="str">
        <f>IF(AND(A418&lt;&gt;"",ISNUMBER(A418)),VLOOKUP(A418,Studies!A:BR,2,FALSE),"")</f>
        <v>Schaad 1980</v>
      </c>
      <c r="C418" s="112" t="str">
        <f>IF(AND(A418&lt;&gt;"",ISNUMBER(A418)),VLOOKUP(A418,Studies!A:BR,3,FALSE),"")</f>
        <v>https://www.ncbi.nlm.nih.gov/pubmed/7350291</v>
      </c>
      <c r="D418" s="112" t="str">
        <f>IF(AND(A418&lt;&gt;"",ISNUMBER(A418)),VLOOKUP(A418,Studies!A:BR,4,FALSE),"")</f>
        <v>ID 1</v>
      </c>
      <c r="E418" s="112" t="str">
        <f>IF(AND(A418&lt;&gt;"",ISNUMBER(A418)),VLOOKUP(A418,Studies!A:BR,5,FALSE),"")</f>
        <v>vancomycin</v>
      </c>
      <c r="F418" s="114" t="str">
        <f>IF(AND(A418&lt;&gt;"",ISNUMBER(A418)),VLOOKUP(A418,Studies!A:BR,6,FALSE),"")</f>
        <v>Plasma</v>
      </c>
      <c r="G418" s="57">
        <v>1.5</v>
      </c>
      <c r="H418" s="57" t="s">
        <v>54</v>
      </c>
      <c r="I418" s="47">
        <v>19.5</v>
      </c>
      <c r="J418" s="47" t="s">
        <v>353</v>
      </c>
      <c r="K418" s="47" t="s">
        <v>50</v>
      </c>
      <c r="L418" s="59">
        <v>1.1000000000000001</v>
      </c>
      <c r="M418" s="59" t="s">
        <v>353</v>
      </c>
      <c r="N418" s="59" t="s">
        <v>330</v>
      </c>
    </row>
    <row r="419" spans="1:14" x14ac:dyDescent="0.2">
      <c r="A419" s="36">
        <v>408</v>
      </c>
      <c r="B419" s="112" t="str">
        <f>IF(AND(A419&lt;&gt;"",ISNUMBER(A419)),VLOOKUP(A419,Studies!A:BR,2,FALSE),"")</f>
        <v>Schaad 1980</v>
      </c>
      <c r="C419" s="112" t="str">
        <f>IF(AND(A419&lt;&gt;"",ISNUMBER(A419)),VLOOKUP(A419,Studies!A:BR,3,FALSE),"")</f>
        <v>https://www.ncbi.nlm.nih.gov/pubmed/7350291</v>
      </c>
      <c r="D419" s="112" t="str">
        <f>IF(AND(A419&lt;&gt;"",ISNUMBER(A419)),VLOOKUP(A419,Studies!A:BR,4,FALSE),"")</f>
        <v>ID 1</v>
      </c>
      <c r="E419" s="112" t="str">
        <f>IF(AND(A419&lt;&gt;"",ISNUMBER(A419)),VLOOKUP(A419,Studies!A:BR,5,FALSE),"")</f>
        <v>vancomycin</v>
      </c>
      <c r="F419" s="114" t="str">
        <f>IF(AND(A419&lt;&gt;"",ISNUMBER(A419)),VLOOKUP(A419,Studies!A:BR,6,FALSE),"")</f>
        <v>Plasma</v>
      </c>
      <c r="G419" s="57">
        <v>2.5</v>
      </c>
      <c r="H419" s="57" t="s">
        <v>54</v>
      </c>
      <c r="I419" s="47">
        <v>17.7</v>
      </c>
      <c r="J419" s="47" t="s">
        <v>353</v>
      </c>
      <c r="K419" s="47" t="s">
        <v>50</v>
      </c>
      <c r="L419" s="59">
        <v>1.1000000000000001</v>
      </c>
      <c r="M419" s="59" t="s">
        <v>353</v>
      </c>
      <c r="N419" s="59" t="s">
        <v>330</v>
      </c>
    </row>
    <row r="420" spans="1:14" x14ac:dyDescent="0.2">
      <c r="A420" s="36">
        <v>408</v>
      </c>
      <c r="B420" s="112" t="str">
        <f>IF(AND(A420&lt;&gt;"",ISNUMBER(A420)),VLOOKUP(A420,Studies!A:BR,2,FALSE),"")</f>
        <v>Schaad 1980</v>
      </c>
      <c r="C420" s="112" t="str">
        <f>IF(AND(A420&lt;&gt;"",ISNUMBER(A420)),VLOOKUP(A420,Studies!A:BR,3,FALSE),"")</f>
        <v>https://www.ncbi.nlm.nih.gov/pubmed/7350291</v>
      </c>
      <c r="D420" s="112" t="str">
        <f>IF(AND(A420&lt;&gt;"",ISNUMBER(A420)),VLOOKUP(A420,Studies!A:BR,4,FALSE),"")</f>
        <v>ID 1</v>
      </c>
      <c r="E420" s="112" t="str">
        <f>IF(AND(A420&lt;&gt;"",ISNUMBER(A420)),VLOOKUP(A420,Studies!A:BR,5,FALSE),"")</f>
        <v>vancomycin</v>
      </c>
      <c r="F420" s="114" t="str">
        <f>IF(AND(A420&lt;&gt;"",ISNUMBER(A420)),VLOOKUP(A420,Studies!A:BR,6,FALSE),"")</f>
        <v>Plasma</v>
      </c>
      <c r="G420" s="57">
        <v>4.5</v>
      </c>
      <c r="H420" s="57" t="s">
        <v>54</v>
      </c>
      <c r="I420" s="47">
        <v>14.2</v>
      </c>
      <c r="J420" s="47" t="s">
        <v>353</v>
      </c>
      <c r="K420" s="47" t="s">
        <v>50</v>
      </c>
      <c r="L420" s="59">
        <v>1.2</v>
      </c>
      <c r="M420" s="59" t="s">
        <v>353</v>
      </c>
      <c r="N420" s="59" t="s">
        <v>330</v>
      </c>
    </row>
    <row r="421" spans="1:14" x14ac:dyDescent="0.2">
      <c r="A421" s="36">
        <v>408</v>
      </c>
      <c r="B421" s="112" t="str">
        <f>IF(AND(A421&lt;&gt;"",ISNUMBER(A421)),VLOOKUP(A421,Studies!A:BR,2,FALSE),"")</f>
        <v>Schaad 1980</v>
      </c>
      <c r="C421" s="112" t="str">
        <f>IF(AND(A421&lt;&gt;"",ISNUMBER(A421)),VLOOKUP(A421,Studies!A:BR,3,FALSE),"")</f>
        <v>https://www.ncbi.nlm.nih.gov/pubmed/7350291</v>
      </c>
      <c r="D421" s="112" t="str">
        <f>IF(AND(A421&lt;&gt;"",ISNUMBER(A421)),VLOOKUP(A421,Studies!A:BR,4,FALSE),"")</f>
        <v>ID 1</v>
      </c>
      <c r="E421" s="112" t="str">
        <f>IF(AND(A421&lt;&gt;"",ISNUMBER(A421)),VLOOKUP(A421,Studies!A:BR,5,FALSE),"")</f>
        <v>vancomycin</v>
      </c>
      <c r="F421" s="114" t="str">
        <f>IF(AND(A421&lt;&gt;"",ISNUMBER(A421)),VLOOKUP(A421,Studies!A:BR,6,FALSE),"")</f>
        <v>Plasma</v>
      </c>
      <c r="G421" s="57">
        <v>6.5</v>
      </c>
      <c r="H421" s="57" t="s">
        <v>54</v>
      </c>
      <c r="I421" s="47">
        <v>11.5</v>
      </c>
      <c r="J421" s="47" t="s">
        <v>353</v>
      </c>
      <c r="K421" s="47" t="s">
        <v>50</v>
      </c>
      <c r="L421" s="59">
        <v>0.8</v>
      </c>
      <c r="M421" s="59" t="s">
        <v>353</v>
      </c>
      <c r="N421" s="59" t="s">
        <v>330</v>
      </c>
    </row>
    <row r="422" spans="1:14" x14ac:dyDescent="0.2">
      <c r="A422" s="36">
        <v>409</v>
      </c>
      <c r="B422" s="112" t="str">
        <f>IF(AND(A422&lt;&gt;"",ISNUMBER(A422)),VLOOKUP(A422,Studies!A:BR,2,FALSE),"")</f>
        <v>Schaad 1980</v>
      </c>
      <c r="C422" s="112" t="str">
        <f>IF(AND(A422&lt;&gt;"",ISNUMBER(A422)),VLOOKUP(A422,Studies!A:BR,3,FALSE),"")</f>
        <v>https://www.ncbi.nlm.nih.gov/pubmed/7350291</v>
      </c>
      <c r="D422" s="112" t="str">
        <f>IF(AND(A422&lt;&gt;"",ISNUMBER(A422)),VLOOKUP(A422,Studies!A:BR,4,FALSE),"")</f>
        <v>ID 2</v>
      </c>
      <c r="E422" s="112" t="str">
        <f>IF(AND(A422&lt;&gt;"",ISNUMBER(A422)),VLOOKUP(A422,Studies!A:BR,5,FALSE),"")</f>
        <v>vancomycin</v>
      </c>
      <c r="F422" s="114" t="str">
        <f>IF(AND(A422&lt;&gt;"",ISNUMBER(A422)),VLOOKUP(A422,Studies!A:BR,6,FALSE),"")</f>
        <v>Plasma</v>
      </c>
      <c r="G422" s="57">
        <v>1</v>
      </c>
      <c r="H422" s="57" t="s">
        <v>54</v>
      </c>
      <c r="I422" s="47">
        <v>26.1</v>
      </c>
      <c r="J422" s="47" t="s">
        <v>353</v>
      </c>
      <c r="K422" s="47" t="s">
        <v>50</v>
      </c>
      <c r="L422" s="59">
        <v>1.2</v>
      </c>
      <c r="M422" s="59" t="s">
        <v>353</v>
      </c>
      <c r="N422" s="59" t="s">
        <v>330</v>
      </c>
    </row>
    <row r="423" spans="1:14" x14ac:dyDescent="0.2">
      <c r="A423" s="36">
        <v>409</v>
      </c>
      <c r="B423" s="112" t="str">
        <f>IF(AND(A423&lt;&gt;"",ISNUMBER(A423)),VLOOKUP(A423,Studies!A:BR,2,FALSE),"")</f>
        <v>Schaad 1980</v>
      </c>
      <c r="C423" s="112" t="str">
        <f>IF(AND(A423&lt;&gt;"",ISNUMBER(A423)),VLOOKUP(A423,Studies!A:BR,3,FALSE),"")</f>
        <v>https://www.ncbi.nlm.nih.gov/pubmed/7350291</v>
      </c>
      <c r="D423" s="112" t="str">
        <f>IF(AND(A423&lt;&gt;"",ISNUMBER(A423)),VLOOKUP(A423,Studies!A:BR,4,FALSE),"")</f>
        <v>ID 2</v>
      </c>
      <c r="E423" s="112" t="str">
        <f>IF(AND(A423&lt;&gt;"",ISNUMBER(A423)),VLOOKUP(A423,Studies!A:BR,5,FALSE),"")</f>
        <v>vancomycin</v>
      </c>
      <c r="F423" s="114" t="str">
        <f>IF(AND(A423&lt;&gt;"",ISNUMBER(A423)),VLOOKUP(A423,Studies!A:BR,6,FALSE),"")</f>
        <v>Plasma</v>
      </c>
      <c r="G423" s="57">
        <v>1.5</v>
      </c>
      <c r="H423" s="57" t="s">
        <v>54</v>
      </c>
      <c r="I423" s="47">
        <v>17.5</v>
      </c>
      <c r="J423" s="47" t="s">
        <v>353</v>
      </c>
      <c r="K423" s="47" t="s">
        <v>50</v>
      </c>
      <c r="L423" s="59">
        <v>1.4</v>
      </c>
      <c r="M423" s="59" t="s">
        <v>353</v>
      </c>
      <c r="N423" s="59" t="s">
        <v>330</v>
      </c>
    </row>
    <row r="424" spans="1:14" x14ac:dyDescent="0.2">
      <c r="A424" s="36">
        <v>409</v>
      </c>
      <c r="B424" s="112" t="str">
        <f>IF(AND(A424&lt;&gt;"",ISNUMBER(A424)),VLOOKUP(A424,Studies!A:BR,2,FALSE),"")</f>
        <v>Schaad 1980</v>
      </c>
      <c r="C424" s="112" t="str">
        <f>IF(AND(A424&lt;&gt;"",ISNUMBER(A424)),VLOOKUP(A424,Studies!A:BR,3,FALSE),"")</f>
        <v>https://www.ncbi.nlm.nih.gov/pubmed/7350291</v>
      </c>
      <c r="D424" s="112" t="str">
        <f>IF(AND(A424&lt;&gt;"",ISNUMBER(A424)),VLOOKUP(A424,Studies!A:BR,4,FALSE),"")</f>
        <v>ID 2</v>
      </c>
      <c r="E424" s="112" t="str">
        <f>IF(AND(A424&lt;&gt;"",ISNUMBER(A424)),VLOOKUP(A424,Studies!A:BR,5,FALSE),"")</f>
        <v>vancomycin</v>
      </c>
      <c r="F424" s="114" t="str">
        <f>IF(AND(A424&lt;&gt;"",ISNUMBER(A424)),VLOOKUP(A424,Studies!A:BR,6,FALSE),"")</f>
        <v>Plasma</v>
      </c>
      <c r="G424" s="57">
        <v>2</v>
      </c>
      <c r="H424" s="57" t="s">
        <v>54</v>
      </c>
      <c r="I424" s="47">
        <v>14.6</v>
      </c>
      <c r="J424" s="47" t="s">
        <v>353</v>
      </c>
      <c r="K424" s="47" t="s">
        <v>50</v>
      </c>
      <c r="L424" s="59">
        <v>1.2</v>
      </c>
      <c r="M424" s="59" t="s">
        <v>353</v>
      </c>
      <c r="N424" s="59" t="s">
        <v>330</v>
      </c>
    </row>
    <row r="425" spans="1:14" x14ac:dyDescent="0.2">
      <c r="A425" s="36">
        <v>409</v>
      </c>
      <c r="B425" s="112" t="str">
        <f>IF(AND(A425&lt;&gt;"",ISNUMBER(A425)),VLOOKUP(A425,Studies!A:BR,2,FALSE),"")</f>
        <v>Schaad 1980</v>
      </c>
      <c r="C425" s="112" t="str">
        <f>IF(AND(A425&lt;&gt;"",ISNUMBER(A425)),VLOOKUP(A425,Studies!A:BR,3,FALSE),"")</f>
        <v>https://www.ncbi.nlm.nih.gov/pubmed/7350291</v>
      </c>
      <c r="D425" s="112" t="str">
        <f>IF(AND(A425&lt;&gt;"",ISNUMBER(A425)),VLOOKUP(A425,Studies!A:BR,4,FALSE),"")</f>
        <v>ID 2</v>
      </c>
      <c r="E425" s="112" t="str">
        <f>IF(AND(A425&lt;&gt;"",ISNUMBER(A425)),VLOOKUP(A425,Studies!A:BR,5,FALSE),"")</f>
        <v>vancomycin</v>
      </c>
      <c r="F425" s="114" t="str">
        <f>IF(AND(A425&lt;&gt;"",ISNUMBER(A425)),VLOOKUP(A425,Studies!A:BR,6,FALSE),"")</f>
        <v>Plasma</v>
      </c>
      <c r="G425" s="57">
        <v>3</v>
      </c>
      <c r="H425" s="57" t="s">
        <v>54</v>
      </c>
      <c r="I425" s="47">
        <v>11.5</v>
      </c>
      <c r="J425" s="47" t="s">
        <v>353</v>
      </c>
      <c r="K425" s="47" t="s">
        <v>50</v>
      </c>
      <c r="L425" s="59">
        <v>1.1000000000000001</v>
      </c>
      <c r="M425" s="59" t="s">
        <v>353</v>
      </c>
      <c r="N425" s="59" t="s">
        <v>330</v>
      </c>
    </row>
    <row r="426" spans="1:14" x14ac:dyDescent="0.2">
      <c r="A426" s="36">
        <v>409</v>
      </c>
      <c r="B426" s="112" t="str">
        <f>IF(AND(A426&lt;&gt;"",ISNUMBER(A426)),VLOOKUP(A426,Studies!A:BR,2,FALSE),"")</f>
        <v>Schaad 1980</v>
      </c>
      <c r="C426" s="112" t="str">
        <f>IF(AND(A426&lt;&gt;"",ISNUMBER(A426)),VLOOKUP(A426,Studies!A:BR,3,FALSE),"")</f>
        <v>https://www.ncbi.nlm.nih.gov/pubmed/7350291</v>
      </c>
      <c r="D426" s="112" t="str">
        <f>IF(AND(A426&lt;&gt;"",ISNUMBER(A426)),VLOOKUP(A426,Studies!A:BR,4,FALSE),"")</f>
        <v>ID 2</v>
      </c>
      <c r="E426" s="112" t="str">
        <f>IF(AND(A426&lt;&gt;"",ISNUMBER(A426)),VLOOKUP(A426,Studies!A:BR,5,FALSE),"")</f>
        <v>vancomycin</v>
      </c>
      <c r="F426" s="114" t="str">
        <f>IF(AND(A426&lt;&gt;"",ISNUMBER(A426)),VLOOKUP(A426,Studies!A:BR,6,FALSE),"")</f>
        <v>Plasma</v>
      </c>
      <c r="G426" s="57">
        <v>5</v>
      </c>
      <c r="H426" s="57" t="s">
        <v>54</v>
      </c>
      <c r="I426" s="47">
        <v>8.3000000000000007</v>
      </c>
      <c r="J426" s="47" t="s">
        <v>353</v>
      </c>
      <c r="K426" s="47" t="s">
        <v>50</v>
      </c>
      <c r="L426" s="59">
        <v>1.1000000000000001</v>
      </c>
      <c r="M426" s="59" t="s">
        <v>353</v>
      </c>
      <c r="N426" s="59" t="s">
        <v>330</v>
      </c>
    </row>
    <row r="427" spans="1:14" x14ac:dyDescent="0.2">
      <c r="A427" s="36">
        <v>409</v>
      </c>
      <c r="B427" s="112" t="str">
        <f>IF(AND(A427&lt;&gt;"",ISNUMBER(A427)),VLOOKUP(A427,Studies!A:BR,2,FALSE),"")</f>
        <v>Schaad 1980</v>
      </c>
      <c r="C427" s="112" t="str">
        <f>IF(AND(A427&lt;&gt;"",ISNUMBER(A427)),VLOOKUP(A427,Studies!A:BR,3,FALSE),"")</f>
        <v>https://www.ncbi.nlm.nih.gov/pubmed/7350291</v>
      </c>
      <c r="D427" s="112" t="str">
        <f>IF(AND(A427&lt;&gt;"",ISNUMBER(A427)),VLOOKUP(A427,Studies!A:BR,4,FALSE),"")</f>
        <v>ID 2</v>
      </c>
      <c r="E427" s="112" t="str">
        <f>IF(AND(A427&lt;&gt;"",ISNUMBER(A427)),VLOOKUP(A427,Studies!A:BR,5,FALSE),"")</f>
        <v>vancomycin</v>
      </c>
      <c r="F427" s="114" t="str">
        <f>IF(AND(A427&lt;&gt;"",ISNUMBER(A427)),VLOOKUP(A427,Studies!A:BR,6,FALSE),"")</f>
        <v>Plasma</v>
      </c>
      <c r="G427" s="57">
        <v>7</v>
      </c>
      <c r="H427" s="57" t="s">
        <v>54</v>
      </c>
      <c r="I427" s="47">
        <v>5.9</v>
      </c>
      <c r="J427" s="47" t="s">
        <v>353</v>
      </c>
      <c r="K427" s="47" t="s">
        <v>50</v>
      </c>
      <c r="L427" s="59">
        <v>0.8</v>
      </c>
      <c r="M427" s="59" t="s">
        <v>353</v>
      </c>
      <c r="N427" s="59" t="s">
        <v>330</v>
      </c>
    </row>
    <row r="428" spans="1:14" x14ac:dyDescent="0.2">
      <c r="A428" s="36">
        <v>410</v>
      </c>
      <c r="B428" s="112" t="str">
        <f>IF(AND(A428&lt;&gt;"",ISNUMBER(A428)),VLOOKUP(A428,Studies!A:BR,2,FALSE),"")</f>
        <v>Schaad 1980</v>
      </c>
      <c r="C428" s="112" t="str">
        <f>IF(AND(A428&lt;&gt;"",ISNUMBER(A428)),VLOOKUP(A428,Studies!A:BR,3,FALSE),"")</f>
        <v>https://www.ncbi.nlm.nih.gov/pubmed/7350291</v>
      </c>
      <c r="D428" s="112" t="str">
        <f>IF(AND(A428&lt;&gt;"",ISNUMBER(A428)),VLOOKUP(A428,Studies!A:BR,4,FALSE),"")</f>
        <v>ID 3</v>
      </c>
      <c r="E428" s="112" t="str">
        <f>IF(AND(A428&lt;&gt;"",ISNUMBER(A428)),VLOOKUP(A428,Studies!A:BR,5,FALSE),"")</f>
        <v>vancomycin</v>
      </c>
      <c r="F428" s="114" t="str">
        <f>IF(AND(A428&lt;&gt;"",ISNUMBER(A428)),VLOOKUP(A428,Studies!A:BR,6,FALSE),"")</f>
        <v>Plasma</v>
      </c>
      <c r="G428" s="57">
        <v>1</v>
      </c>
      <c r="H428" s="57" t="s">
        <v>54</v>
      </c>
      <c r="I428" s="47">
        <v>28</v>
      </c>
      <c r="J428" s="47" t="s">
        <v>353</v>
      </c>
      <c r="K428" s="47" t="s">
        <v>50</v>
      </c>
      <c r="L428" s="59">
        <v>1.1000000000000001</v>
      </c>
      <c r="M428" s="59" t="s">
        <v>353</v>
      </c>
      <c r="N428" s="59" t="s">
        <v>330</v>
      </c>
    </row>
    <row r="429" spans="1:14" x14ac:dyDescent="0.2">
      <c r="A429" s="36">
        <v>410</v>
      </c>
      <c r="B429" s="112" t="str">
        <f>IF(AND(A429&lt;&gt;"",ISNUMBER(A429)),VLOOKUP(A429,Studies!A:BR,2,FALSE),"")</f>
        <v>Schaad 1980</v>
      </c>
      <c r="C429" s="112" t="str">
        <f>IF(AND(A429&lt;&gt;"",ISNUMBER(A429)),VLOOKUP(A429,Studies!A:BR,3,FALSE),"")</f>
        <v>https://www.ncbi.nlm.nih.gov/pubmed/7350291</v>
      </c>
      <c r="D429" s="112" t="str">
        <f>IF(AND(A429&lt;&gt;"",ISNUMBER(A429)),VLOOKUP(A429,Studies!A:BR,4,FALSE),"")</f>
        <v>ID 3</v>
      </c>
      <c r="E429" s="112" t="str">
        <f>IF(AND(A429&lt;&gt;"",ISNUMBER(A429)),VLOOKUP(A429,Studies!A:BR,5,FALSE),"")</f>
        <v>vancomycin</v>
      </c>
      <c r="F429" s="114" t="str">
        <f>IF(AND(A429&lt;&gt;"",ISNUMBER(A429)),VLOOKUP(A429,Studies!A:BR,6,FALSE),"")</f>
        <v>Plasma</v>
      </c>
      <c r="G429" s="57">
        <v>1.5</v>
      </c>
      <c r="H429" s="57" t="s">
        <v>54</v>
      </c>
      <c r="I429" s="47">
        <v>18.5</v>
      </c>
      <c r="J429" s="47" t="s">
        <v>353</v>
      </c>
      <c r="K429" s="47" t="s">
        <v>50</v>
      </c>
      <c r="L429" s="59">
        <v>1.9</v>
      </c>
      <c r="M429" s="59" t="s">
        <v>353</v>
      </c>
      <c r="N429" s="59" t="s">
        <v>330</v>
      </c>
    </row>
    <row r="430" spans="1:14" x14ac:dyDescent="0.2">
      <c r="A430" s="36">
        <v>410</v>
      </c>
      <c r="B430" s="112" t="str">
        <f>IF(AND(A430&lt;&gt;"",ISNUMBER(A430)),VLOOKUP(A430,Studies!A:BR,2,FALSE),"")</f>
        <v>Schaad 1980</v>
      </c>
      <c r="C430" s="112" t="str">
        <f>IF(AND(A430&lt;&gt;"",ISNUMBER(A430)),VLOOKUP(A430,Studies!A:BR,3,FALSE),"")</f>
        <v>https://www.ncbi.nlm.nih.gov/pubmed/7350291</v>
      </c>
      <c r="D430" s="112" t="str">
        <f>IF(AND(A430&lt;&gt;"",ISNUMBER(A430)),VLOOKUP(A430,Studies!A:BR,4,FALSE),"")</f>
        <v>ID 3</v>
      </c>
      <c r="E430" s="112" t="str">
        <f>IF(AND(A430&lt;&gt;"",ISNUMBER(A430)),VLOOKUP(A430,Studies!A:BR,5,FALSE),"")</f>
        <v>vancomycin</v>
      </c>
      <c r="F430" s="114" t="str">
        <f>IF(AND(A430&lt;&gt;"",ISNUMBER(A430)),VLOOKUP(A430,Studies!A:BR,6,FALSE),"")</f>
        <v>Plasma</v>
      </c>
      <c r="G430" s="57">
        <v>2</v>
      </c>
      <c r="H430" s="57" t="s">
        <v>54</v>
      </c>
      <c r="I430" s="47">
        <v>15.6</v>
      </c>
      <c r="J430" s="47" t="s">
        <v>353</v>
      </c>
      <c r="K430" s="47" t="s">
        <v>50</v>
      </c>
      <c r="L430" s="59">
        <v>1.4</v>
      </c>
      <c r="M430" s="59" t="s">
        <v>353</v>
      </c>
      <c r="N430" s="59" t="s">
        <v>330</v>
      </c>
    </row>
    <row r="431" spans="1:14" x14ac:dyDescent="0.2">
      <c r="A431" s="36">
        <v>410</v>
      </c>
      <c r="B431" s="112" t="str">
        <f>IF(AND(A431&lt;&gt;"",ISNUMBER(A431)),VLOOKUP(A431,Studies!A:BR,2,FALSE),"")</f>
        <v>Schaad 1980</v>
      </c>
      <c r="C431" s="112" t="str">
        <f>IF(AND(A431&lt;&gt;"",ISNUMBER(A431)),VLOOKUP(A431,Studies!A:BR,3,FALSE),"")</f>
        <v>https://www.ncbi.nlm.nih.gov/pubmed/7350291</v>
      </c>
      <c r="D431" s="112" t="str">
        <f>IF(AND(A431&lt;&gt;"",ISNUMBER(A431)),VLOOKUP(A431,Studies!A:BR,4,FALSE),"")</f>
        <v>ID 3</v>
      </c>
      <c r="E431" s="112" t="str">
        <f>IF(AND(A431&lt;&gt;"",ISNUMBER(A431)),VLOOKUP(A431,Studies!A:BR,5,FALSE),"")</f>
        <v>vancomycin</v>
      </c>
      <c r="F431" s="114" t="str">
        <f>IF(AND(A431&lt;&gt;"",ISNUMBER(A431)),VLOOKUP(A431,Studies!A:BR,6,FALSE),"")</f>
        <v>Plasma</v>
      </c>
      <c r="G431" s="57">
        <v>3</v>
      </c>
      <c r="H431" s="57" t="s">
        <v>54</v>
      </c>
      <c r="I431" s="47">
        <v>11.1</v>
      </c>
      <c r="J431" s="47" t="s">
        <v>353</v>
      </c>
      <c r="K431" s="47" t="s">
        <v>50</v>
      </c>
      <c r="L431" s="59">
        <v>2</v>
      </c>
      <c r="M431" s="59" t="s">
        <v>353</v>
      </c>
      <c r="N431" s="59" t="s">
        <v>330</v>
      </c>
    </row>
    <row r="432" spans="1:14" x14ac:dyDescent="0.2">
      <c r="A432" s="36">
        <v>410</v>
      </c>
      <c r="B432" s="112" t="str">
        <f>IF(AND(A432&lt;&gt;"",ISNUMBER(A432)),VLOOKUP(A432,Studies!A:BR,2,FALSE),"")</f>
        <v>Schaad 1980</v>
      </c>
      <c r="C432" s="112" t="str">
        <f>IF(AND(A432&lt;&gt;"",ISNUMBER(A432)),VLOOKUP(A432,Studies!A:BR,3,FALSE),"")</f>
        <v>https://www.ncbi.nlm.nih.gov/pubmed/7350291</v>
      </c>
      <c r="D432" s="112" t="str">
        <f>IF(AND(A432&lt;&gt;"",ISNUMBER(A432)),VLOOKUP(A432,Studies!A:BR,4,FALSE),"")</f>
        <v>ID 3</v>
      </c>
      <c r="E432" s="112" t="str">
        <f>IF(AND(A432&lt;&gt;"",ISNUMBER(A432)),VLOOKUP(A432,Studies!A:BR,5,FALSE),"")</f>
        <v>vancomycin</v>
      </c>
      <c r="F432" s="114" t="str">
        <f>IF(AND(A432&lt;&gt;"",ISNUMBER(A432)),VLOOKUP(A432,Studies!A:BR,6,FALSE),"")</f>
        <v>Plasma</v>
      </c>
      <c r="G432" s="57">
        <v>5</v>
      </c>
      <c r="H432" s="57" t="s">
        <v>54</v>
      </c>
      <c r="I432" s="47">
        <v>6.9</v>
      </c>
      <c r="J432" s="47" t="s">
        <v>353</v>
      </c>
      <c r="K432" s="47" t="s">
        <v>50</v>
      </c>
      <c r="L432" s="59">
        <v>2.1</v>
      </c>
      <c r="M432" s="59" t="s">
        <v>353</v>
      </c>
      <c r="N432" s="59" t="s">
        <v>330</v>
      </c>
    </row>
    <row r="433" spans="1:14" x14ac:dyDescent="0.2">
      <c r="A433" s="36">
        <v>410</v>
      </c>
      <c r="B433" s="112" t="str">
        <f>IF(AND(A433&lt;&gt;"",ISNUMBER(A433)),VLOOKUP(A433,Studies!A:BR,2,FALSE),"")</f>
        <v>Schaad 1980</v>
      </c>
      <c r="C433" s="112" t="str">
        <f>IF(AND(A433&lt;&gt;"",ISNUMBER(A433)),VLOOKUP(A433,Studies!A:BR,3,FALSE),"")</f>
        <v>https://www.ncbi.nlm.nih.gov/pubmed/7350291</v>
      </c>
      <c r="D433" s="112" t="str">
        <f>IF(AND(A433&lt;&gt;"",ISNUMBER(A433)),VLOOKUP(A433,Studies!A:BR,4,FALSE),"")</f>
        <v>ID 3</v>
      </c>
      <c r="E433" s="112" t="str">
        <f>IF(AND(A433&lt;&gt;"",ISNUMBER(A433)),VLOOKUP(A433,Studies!A:BR,5,FALSE),"")</f>
        <v>vancomycin</v>
      </c>
      <c r="F433" s="114" t="str">
        <f>IF(AND(A433&lt;&gt;"",ISNUMBER(A433)),VLOOKUP(A433,Studies!A:BR,6,FALSE),"")</f>
        <v>Plasma</v>
      </c>
      <c r="G433" s="57">
        <v>7</v>
      </c>
      <c r="H433" s="57" t="s">
        <v>54</v>
      </c>
      <c r="I433" s="47">
        <v>5.2</v>
      </c>
      <c r="J433" s="47" t="s">
        <v>353</v>
      </c>
      <c r="K433" s="47" t="s">
        <v>50</v>
      </c>
      <c r="L433" s="59">
        <v>1.5</v>
      </c>
      <c r="M433" s="59" t="s">
        <v>353</v>
      </c>
      <c r="N433" s="59" t="s">
        <v>330</v>
      </c>
    </row>
    <row r="434" spans="1:14" x14ac:dyDescent="0.2">
      <c r="A434" s="36">
        <v>411</v>
      </c>
      <c r="B434" s="112" t="str">
        <f>IF(AND(A434&lt;&gt;"",ISNUMBER(A434)),VLOOKUP(A434,Studies!A:BR,2,FALSE),"")</f>
        <v>Schaad 1980</v>
      </c>
      <c r="C434" s="112" t="str">
        <f>IF(AND(A434&lt;&gt;"",ISNUMBER(A434)),VLOOKUP(A434,Studies!A:BR,3,FALSE),"")</f>
        <v>https://www.ncbi.nlm.nih.gov/pubmed/7350291</v>
      </c>
      <c r="D434" s="112" t="str">
        <f>IF(AND(A434&lt;&gt;"",ISNUMBER(A434)),VLOOKUP(A434,Studies!A:BR,4,FALSE),"")</f>
        <v>ID 4</v>
      </c>
      <c r="E434" s="112" t="str">
        <f>IF(AND(A434&lt;&gt;"",ISNUMBER(A434)),VLOOKUP(A434,Studies!A:BR,5,FALSE),"")</f>
        <v>vancomycin</v>
      </c>
      <c r="F434" s="114" t="str">
        <f>IF(AND(A434&lt;&gt;"",ISNUMBER(A434)),VLOOKUP(A434,Studies!A:BR,6,FALSE),"")</f>
        <v>Plasma</v>
      </c>
      <c r="G434" s="57">
        <v>1</v>
      </c>
      <c r="H434" s="57" t="s">
        <v>54</v>
      </c>
      <c r="I434" s="47">
        <v>32.5</v>
      </c>
      <c r="J434" s="47" t="s">
        <v>353</v>
      </c>
      <c r="K434" s="47" t="s">
        <v>50</v>
      </c>
      <c r="L434" s="59">
        <v>2</v>
      </c>
      <c r="M434" s="59" t="s">
        <v>353</v>
      </c>
      <c r="N434" s="59" t="s">
        <v>330</v>
      </c>
    </row>
    <row r="435" spans="1:14" x14ac:dyDescent="0.2">
      <c r="A435" s="36">
        <v>411</v>
      </c>
      <c r="B435" s="112" t="str">
        <f>IF(AND(A435&lt;&gt;"",ISNUMBER(A435)),VLOOKUP(A435,Studies!A:BR,2,FALSE),"")</f>
        <v>Schaad 1980</v>
      </c>
      <c r="C435" s="112" t="str">
        <f>IF(AND(A435&lt;&gt;"",ISNUMBER(A435)),VLOOKUP(A435,Studies!A:BR,3,FALSE),"")</f>
        <v>https://www.ncbi.nlm.nih.gov/pubmed/7350291</v>
      </c>
      <c r="D435" s="112" t="str">
        <f>IF(AND(A435&lt;&gt;"",ISNUMBER(A435)),VLOOKUP(A435,Studies!A:BR,4,FALSE),"")</f>
        <v>ID 4</v>
      </c>
      <c r="E435" s="112" t="str">
        <f>IF(AND(A435&lt;&gt;"",ISNUMBER(A435)),VLOOKUP(A435,Studies!A:BR,5,FALSE),"")</f>
        <v>vancomycin</v>
      </c>
      <c r="F435" s="114" t="str">
        <f>IF(AND(A435&lt;&gt;"",ISNUMBER(A435)),VLOOKUP(A435,Studies!A:BR,6,FALSE),"")</f>
        <v>Plasma</v>
      </c>
      <c r="G435" s="57">
        <v>1.5</v>
      </c>
      <c r="H435" s="57" t="s">
        <v>54</v>
      </c>
      <c r="I435" s="47">
        <v>17.7</v>
      </c>
      <c r="J435" s="47" t="s">
        <v>353</v>
      </c>
      <c r="K435" s="47" t="s">
        <v>50</v>
      </c>
      <c r="L435" s="59">
        <v>1</v>
      </c>
      <c r="M435" s="59" t="s">
        <v>353</v>
      </c>
      <c r="N435" s="59" t="s">
        <v>330</v>
      </c>
    </row>
    <row r="436" spans="1:14" x14ac:dyDescent="0.2">
      <c r="A436" s="36">
        <v>411</v>
      </c>
      <c r="B436" s="112" t="str">
        <f>IF(AND(A436&lt;&gt;"",ISNUMBER(A436)),VLOOKUP(A436,Studies!A:BR,2,FALSE),"")</f>
        <v>Schaad 1980</v>
      </c>
      <c r="C436" s="112" t="str">
        <f>IF(AND(A436&lt;&gt;"",ISNUMBER(A436)),VLOOKUP(A436,Studies!A:BR,3,FALSE),"")</f>
        <v>https://www.ncbi.nlm.nih.gov/pubmed/7350291</v>
      </c>
      <c r="D436" s="112" t="str">
        <f>IF(AND(A436&lt;&gt;"",ISNUMBER(A436)),VLOOKUP(A436,Studies!A:BR,4,FALSE),"")</f>
        <v>ID 4</v>
      </c>
      <c r="E436" s="112" t="str">
        <f>IF(AND(A436&lt;&gt;"",ISNUMBER(A436)),VLOOKUP(A436,Studies!A:BR,5,FALSE),"")</f>
        <v>vancomycin</v>
      </c>
      <c r="F436" s="114" t="str">
        <f>IF(AND(A436&lt;&gt;"",ISNUMBER(A436)),VLOOKUP(A436,Studies!A:BR,6,FALSE),"")</f>
        <v>Plasma</v>
      </c>
      <c r="G436" s="57">
        <v>2</v>
      </c>
      <c r="H436" s="57" t="s">
        <v>54</v>
      </c>
      <c r="I436" s="47">
        <v>13.6</v>
      </c>
      <c r="J436" s="47" t="s">
        <v>353</v>
      </c>
      <c r="K436" s="47" t="s">
        <v>50</v>
      </c>
      <c r="L436" s="59">
        <v>0.9</v>
      </c>
      <c r="M436" s="59" t="s">
        <v>353</v>
      </c>
      <c r="N436" s="59" t="s">
        <v>330</v>
      </c>
    </row>
    <row r="437" spans="1:14" x14ac:dyDescent="0.2">
      <c r="A437" s="36">
        <v>411</v>
      </c>
      <c r="B437" s="112" t="str">
        <f>IF(AND(A437&lt;&gt;"",ISNUMBER(A437)),VLOOKUP(A437,Studies!A:BR,2,FALSE),"")</f>
        <v>Schaad 1980</v>
      </c>
      <c r="C437" s="112" t="str">
        <f>IF(AND(A437&lt;&gt;"",ISNUMBER(A437)),VLOOKUP(A437,Studies!A:BR,3,FALSE),"")</f>
        <v>https://www.ncbi.nlm.nih.gov/pubmed/7350291</v>
      </c>
      <c r="D437" s="112" t="str">
        <f>IF(AND(A437&lt;&gt;"",ISNUMBER(A437)),VLOOKUP(A437,Studies!A:BR,4,FALSE),"")</f>
        <v>ID 4</v>
      </c>
      <c r="E437" s="112" t="str">
        <f>IF(AND(A437&lt;&gt;"",ISNUMBER(A437)),VLOOKUP(A437,Studies!A:BR,5,FALSE),"")</f>
        <v>vancomycin</v>
      </c>
      <c r="F437" s="114" t="str">
        <f>IF(AND(A437&lt;&gt;"",ISNUMBER(A437)),VLOOKUP(A437,Studies!A:BR,6,FALSE),"")</f>
        <v>Plasma</v>
      </c>
      <c r="G437" s="57">
        <v>3</v>
      </c>
      <c r="H437" s="57" t="s">
        <v>54</v>
      </c>
      <c r="I437" s="47">
        <v>9.5</v>
      </c>
      <c r="J437" s="47" t="s">
        <v>353</v>
      </c>
      <c r="K437" s="47" t="s">
        <v>50</v>
      </c>
      <c r="L437" s="59">
        <v>0.6</v>
      </c>
      <c r="M437" s="59" t="s">
        <v>353</v>
      </c>
      <c r="N437" s="59" t="s">
        <v>330</v>
      </c>
    </row>
    <row r="438" spans="1:14" x14ac:dyDescent="0.2">
      <c r="A438" s="36">
        <v>411</v>
      </c>
      <c r="B438" s="112" t="str">
        <f>IF(AND(A438&lt;&gt;"",ISNUMBER(A438)),VLOOKUP(A438,Studies!A:BR,2,FALSE),"")</f>
        <v>Schaad 1980</v>
      </c>
      <c r="C438" s="112" t="str">
        <f>IF(AND(A438&lt;&gt;"",ISNUMBER(A438)),VLOOKUP(A438,Studies!A:BR,3,FALSE),"")</f>
        <v>https://www.ncbi.nlm.nih.gov/pubmed/7350291</v>
      </c>
      <c r="D438" s="112" t="str">
        <f>IF(AND(A438&lt;&gt;"",ISNUMBER(A438)),VLOOKUP(A438,Studies!A:BR,4,FALSE),"")</f>
        <v>ID 4</v>
      </c>
      <c r="E438" s="112" t="str">
        <f>IF(AND(A438&lt;&gt;"",ISNUMBER(A438)),VLOOKUP(A438,Studies!A:BR,5,FALSE),"")</f>
        <v>vancomycin</v>
      </c>
      <c r="F438" s="114" t="str">
        <f>IF(AND(A438&lt;&gt;"",ISNUMBER(A438)),VLOOKUP(A438,Studies!A:BR,6,FALSE),"")</f>
        <v>Plasma</v>
      </c>
      <c r="G438" s="57">
        <v>5</v>
      </c>
      <c r="H438" s="57" t="s">
        <v>54</v>
      </c>
      <c r="I438" s="47">
        <v>5.0999999999999996</v>
      </c>
      <c r="J438" s="47" t="s">
        <v>353</v>
      </c>
      <c r="K438" s="47" t="s">
        <v>50</v>
      </c>
      <c r="L438" s="59">
        <v>0.5</v>
      </c>
      <c r="M438" s="59" t="s">
        <v>353</v>
      </c>
      <c r="N438" s="59" t="s">
        <v>330</v>
      </c>
    </row>
    <row r="439" spans="1:14" x14ac:dyDescent="0.2">
      <c r="A439" s="36">
        <v>411</v>
      </c>
      <c r="B439" s="112" t="str">
        <f>IF(AND(A439&lt;&gt;"",ISNUMBER(A439)),VLOOKUP(A439,Studies!A:BR,2,FALSE),"")</f>
        <v>Schaad 1980</v>
      </c>
      <c r="C439" s="112" t="str">
        <f>IF(AND(A439&lt;&gt;"",ISNUMBER(A439)),VLOOKUP(A439,Studies!A:BR,3,FALSE),"")</f>
        <v>https://www.ncbi.nlm.nih.gov/pubmed/7350291</v>
      </c>
      <c r="D439" s="112" t="str">
        <f>IF(AND(A439&lt;&gt;"",ISNUMBER(A439)),VLOOKUP(A439,Studies!A:BR,4,FALSE),"")</f>
        <v>ID 4</v>
      </c>
      <c r="E439" s="112" t="str">
        <f>IF(AND(A439&lt;&gt;"",ISNUMBER(A439)),VLOOKUP(A439,Studies!A:BR,5,FALSE),"")</f>
        <v>vancomycin</v>
      </c>
      <c r="F439" s="114" t="str">
        <f>IF(AND(A439&lt;&gt;"",ISNUMBER(A439)),VLOOKUP(A439,Studies!A:BR,6,FALSE),"")</f>
        <v>Plasma</v>
      </c>
      <c r="G439" s="57">
        <v>7</v>
      </c>
      <c r="H439" s="57" t="s">
        <v>54</v>
      </c>
      <c r="I439" s="47">
        <v>3</v>
      </c>
      <c r="J439" s="47" t="s">
        <v>353</v>
      </c>
      <c r="K439" s="47" t="s">
        <v>50</v>
      </c>
      <c r="L439" s="59">
        <v>0.3</v>
      </c>
      <c r="M439" s="59" t="s">
        <v>353</v>
      </c>
      <c r="N439" s="59" t="s">
        <v>330</v>
      </c>
    </row>
    <row r="440" spans="1:14" x14ac:dyDescent="0.2">
      <c r="A440" s="36">
        <v>412</v>
      </c>
      <c r="B440" s="112" t="str">
        <f>IF(AND(A440&lt;&gt;"",ISNUMBER(A440)),VLOOKUP(A440,Studies!A:BR,2,FALSE),"")</f>
        <v>Schaad 1980</v>
      </c>
      <c r="C440" s="112" t="str">
        <f>IF(AND(A440&lt;&gt;"",ISNUMBER(A440)),VLOOKUP(A440,Studies!A:BR,3,FALSE),"")</f>
        <v>https://www.ncbi.nlm.nih.gov/pubmed/7350291</v>
      </c>
      <c r="D440" s="112" t="str">
        <f>IF(AND(A440&lt;&gt;"",ISNUMBER(A440)),VLOOKUP(A440,Studies!A:BR,4,FALSE),"")</f>
        <v>ID 5</v>
      </c>
      <c r="E440" s="112" t="str">
        <f>IF(AND(A440&lt;&gt;"",ISNUMBER(A440)),VLOOKUP(A440,Studies!A:BR,5,FALSE),"")</f>
        <v>vancomycin</v>
      </c>
      <c r="F440" s="114" t="str">
        <f>IF(AND(A440&lt;&gt;"",ISNUMBER(A440)),VLOOKUP(A440,Studies!A:BR,6,FALSE),"")</f>
        <v>Plasma</v>
      </c>
      <c r="G440" s="57">
        <v>1</v>
      </c>
      <c r="H440" s="57" t="s">
        <v>54</v>
      </c>
      <c r="I440" s="47">
        <v>27.2</v>
      </c>
      <c r="J440" s="47" t="s">
        <v>353</v>
      </c>
      <c r="K440" s="47" t="s">
        <v>50</v>
      </c>
      <c r="L440" s="59">
        <v>1.2</v>
      </c>
      <c r="M440" s="59" t="s">
        <v>353</v>
      </c>
      <c r="N440" s="59" t="s">
        <v>330</v>
      </c>
    </row>
    <row r="441" spans="1:14" x14ac:dyDescent="0.2">
      <c r="A441" s="36">
        <v>412</v>
      </c>
      <c r="B441" s="112" t="str">
        <f>IF(AND(A441&lt;&gt;"",ISNUMBER(A441)),VLOOKUP(A441,Studies!A:BR,2,FALSE),"")</f>
        <v>Schaad 1980</v>
      </c>
      <c r="C441" s="112" t="str">
        <f>IF(AND(A441&lt;&gt;"",ISNUMBER(A441)),VLOOKUP(A441,Studies!A:BR,3,FALSE),"")</f>
        <v>https://www.ncbi.nlm.nih.gov/pubmed/7350291</v>
      </c>
      <c r="D441" s="112" t="str">
        <f>IF(AND(A441&lt;&gt;"",ISNUMBER(A441)),VLOOKUP(A441,Studies!A:BR,4,FALSE),"")</f>
        <v>ID 5</v>
      </c>
      <c r="E441" s="112" t="str">
        <f>IF(AND(A441&lt;&gt;"",ISNUMBER(A441)),VLOOKUP(A441,Studies!A:BR,5,FALSE),"")</f>
        <v>vancomycin</v>
      </c>
      <c r="F441" s="114" t="str">
        <f>IF(AND(A441&lt;&gt;"",ISNUMBER(A441)),VLOOKUP(A441,Studies!A:BR,6,FALSE),"")</f>
        <v>Plasma</v>
      </c>
      <c r="G441" s="57">
        <v>1.5</v>
      </c>
      <c r="H441" s="57" t="s">
        <v>54</v>
      </c>
      <c r="I441" s="47">
        <v>16.899999999999999</v>
      </c>
      <c r="J441" s="47" t="s">
        <v>353</v>
      </c>
      <c r="K441" s="47" t="s">
        <v>50</v>
      </c>
      <c r="L441" s="59">
        <v>1.2</v>
      </c>
      <c r="M441" s="59" t="s">
        <v>353</v>
      </c>
      <c r="N441" s="59" t="s">
        <v>330</v>
      </c>
    </row>
    <row r="442" spans="1:14" x14ac:dyDescent="0.2">
      <c r="A442" s="36">
        <v>412</v>
      </c>
      <c r="B442" s="112" t="str">
        <f>IF(AND(A442&lt;&gt;"",ISNUMBER(A442)),VLOOKUP(A442,Studies!A:BR,2,FALSE),"")</f>
        <v>Schaad 1980</v>
      </c>
      <c r="C442" s="112" t="str">
        <f>IF(AND(A442&lt;&gt;"",ISNUMBER(A442)),VLOOKUP(A442,Studies!A:BR,3,FALSE),"")</f>
        <v>https://www.ncbi.nlm.nih.gov/pubmed/7350291</v>
      </c>
      <c r="D442" s="112" t="str">
        <f>IF(AND(A442&lt;&gt;"",ISNUMBER(A442)),VLOOKUP(A442,Studies!A:BR,4,FALSE),"")</f>
        <v>ID 5</v>
      </c>
      <c r="E442" s="112" t="str">
        <f>IF(AND(A442&lt;&gt;"",ISNUMBER(A442)),VLOOKUP(A442,Studies!A:BR,5,FALSE),"")</f>
        <v>vancomycin</v>
      </c>
      <c r="F442" s="114" t="str">
        <f>IF(AND(A442&lt;&gt;"",ISNUMBER(A442)),VLOOKUP(A442,Studies!A:BR,6,FALSE),"")</f>
        <v>Plasma</v>
      </c>
      <c r="G442" s="57">
        <v>2</v>
      </c>
      <c r="H442" s="57" t="s">
        <v>54</v>
      </c>
      <c r="I442" s="47">
        <v>12.4</v>
      </c>
      <c r="J442" s="47" t="s">
        <v>353</v>
      </c>
      <c r="K442" s="47" t="s">
        <v>50</v>
      </c>
      <c r="L442" s="59">
        <v>0.6</v>
      </c>
      <c r="M442" s="59" t="s">
        <v>353</v>
      </c>
      <c r="N442" s="59" t="s">
        <v>330</v>
      </c>
    </row>
    <row r="443" spans="1:14" x14ac:dyDescent="0.2">
      <c r="A443" s="36">
        <v>412</v>
      </c>
      <c r="B443" s="112" t="str">
        <f>IF(AND(A443&lt;&gt;"",ISNUMBER(A443)),VLOOKUP(A443,Studies!A:BR,2,FALSE),"")</f>
        <v>Schaad 1980</v>
      </c>
      <c r="C443" s="112" t="str">
        <f>IF(AND(A443&lt;&gt;"",ISNUMBER(A443)),VLOOKUP(A443,Studies!A:BR,3,FALSE),"")</f>
        <v>https://www.ncbi.nlm.nih.gov/pubmed/7350291</v>
      </c>
      <c r="D443" s="112" t="str">
        <f>IF(AND(A443&lt;&gt;"",ISNUMBER(A443)),VLOOKUP(A443,Studies!A:BR,4,FALSE),"")</f>
        <v>ID 5</v>
      </c>
      <c r="E443" s="112" t="str">
        <f>IF(AND(A443&lt;&gt;"",ISNUMBER(A443)),VLOOKUP(A443,Studies!A:BR,5,FALSE),"")</f>
        <v>vancomycin</v>
      </c>
      <c r="F443" s="114" t="str">
        <f>IF(AND(A443&lt;&gt;"",ISNUMBER(A443)),VLOOKUP(A443,Studies!A:BR,6,FALSE),"")</f>
        <v>Plasma</v>
      </c>
      <c r="G443" s="57">
        <v>3</v>
      </c>
      <c r="H443" s="57" t="s">
        <v>54</v>
      </c>
      <c r="I443" s="47">
        <v>7.6</v>
      </c>
      <c r="J443" s="47" t="s">
        <v>353</v>
      </c>
      <c r="K443" s="47" t="s">
        <v>50</v>
      </c>
      <c r="L443" s="59">
        <v>0.6</v>
      </c>
      <c r="M443" s="59" t="s">
        <v>353</v>
      </c>
      <c r="N443" s="59" t="s">
        <v>330</v>
      </c>
    </row>
    <row r="444" spans="1:14" x14ac:dyDescent="0.2">
      <c r="A444" s="36">
        <v>412</v>
      </c>
      <c r="B444" s="112" t="str">
        <f>IF(AND(A444&lt;&gt;"",ISNUMBER(A444)),VLOOKUP(A444,Studies!A:BR,2,FALSE),"")</f>
        <v>Schaad 1980</v>
      </c>
      <c r="C444" s="112" t="str">
        <f>IF(AND(A444&lt;&gt;"",ISNUMBER(A444)),VLOOKUP(A444,Studies!A:BR,3,FALSE),"")</f>
        <v>https://www.ncbi.nlm.nih.gov/pubmed/7350291</v>
      </c>
      <c r="D444" s="112" t="str">
        <f>IF(AND(A444&lt;&gt;"",ISNUMBER(A444)),VLOOKUP(A444,Studies!A:BR,4,FALSE),"")</f>
        <v>ID 5</v>
      </c>
      <c r="E444" s="112" t="str">
        <f>IF(AND(A444&lt;&gt;"",ISNUMBER(A444)),VLOOKUP(A444,Studies!A:BR,5,FALSE),"")</f>
        <v>vancomycin</v>
      </c>
      <c r="F444" s="114" t="str">
        <f>IF(AND(A444&lt;&gt;"",ISNUMBER(A444)),VLOOKUP(A444,Studies!A:BR,6,FALSE),"")</f>
        <v>Plasma</v>
      </c>
      <c r="G444" s="57">
        <v>5</v>
      </c>
      <c r="H444" s="57" t="s">
        <v>54</v>
      </c>
      <c r="I444" s="47">
        <v>4.0999999999999996</v>
      </c>
      <c r="J444" s="47" t="s">
        <v>353</v>
      </c>
      <c r="K444" s="47" t="s">
        <v>50</v>
      </c>
      <c r="L444" s="59">
        <v>0.4</v>
      </c>
      <c r="M444" s="59" t="s">
        <v>353</v>
      </c>
      <c r="N444" s="59" t="s">
        <v>330</v>
      </c>
    </row>
    <row r="445" spans="1:14" x14ac:dyDescent="0.2">
      <c r="A445" s="36">
        <v>412</v>
      </c>
      <c r="B445" s="112" t="str">
        <f>IF(AND(A445&lt;&gt;"",ISNUMBER(A445)),VLOOKUP(A445,Studies!A:BR,2,FALSE),"")</f>
        <v>Schaad 1980</v>
      </c>
      <c r="C445" s="112" t="str">
        <f>IF(AND(A445&lt;&gt;"",ISNUMBER(A445)),VLOOKUP(A445,Studies!A:BR,3,FALSE),"")</f>
        <v>https://www.ncbi.nlm.nih.gov/pubmed/7350291</v>
      </c>
      <c r="D445" s="112" t="str">
        <f>IF(AND(A445&lt;&gt;"",ISNUMBER(A445)),VLOOKUP(A445,Studies!A:BR,4,FALSE),"")</f>
        <v>ID 5</v>
      </c>
      <c r="E445" s="112" t="str">
        <f>IF(AND(A445&lt;&gt;"",ISNUMBER(A445)),VLOOKUP(A445,Studies!A:BR,5,FALSE),"")</f>
        <v>vancomycin</v>
      </c>
      <c r="F445" s="114" t="str">
        <f>IF(AND(A445&lt;&gt;"",ISNUMBER(A445)),VLOOKUP(A445,Studies!A:BR,6,FALSE),"")</f>
        <v>Plasma</v>
      </c>
      <c r="G445" s="57">
        <v>7</v>
      </c>
      <c r="H445" s="57" t="s">
        <v>54</v>
      </c>
      <c r="I445" s="47">
        <v>2.6</v>
      </c>
      <c r="J445" s="47" t="s">
        <v>353</v>
      </c>
      <c r="K445" s="47" t="s">
        <v>50</v>
      </c>
      <c r="L445" s="59">
        <v>0.4</v>
      </c>
      <c r="M445" s="59" t="s">
        <v>353</v>
      </c>
      <c r="N445" s="59" t="s">
        <v>330</v>
      </c>
    </row>
    <row r="446" spans="1:14" x14ac:dyDescent="0.2">
      <c r="A446" s="36">
        <v>413</v>
      </c>
      <c r="B446" s="112" t="str">
        <f>IF(AND(A446&lt;&gt;"",ISNUMBER(A446)),VLOOKUP(A446,Studies!A:BR,2,FALSE),"")</f>
        <v>Schaad 1980</v>
      </c>
      <c r="C446" s="112" t="str">
        <f>IF(AND(A446&lt;&gt;"",ISNUMBER(A446)),VLOOKUP(A446,Studies!A:BR,3,FALSE),"")</f>
        <v>https://www.ncbi.nlm.nih.gov/pubmed/7350291</v>
      </c>
      <c r="D446" s="112" t="str">
        <f>IF(AND(A446&lt;&gt;"",ISNUMBER(A446)),VLOOKUP(A446,Studies!A:BR,4,FALSE),"")</f>
        <v>ID 6</v>
      </c>
      <c r="E446" s="112" t="str">
        <f>IF(AND(A446&lt;&gt;"",ISNUMBER(A446)),VLOOKUP(A446,Studies!A:BR,5,FALSE),"")</f>
        <v>vancomycin</v>
      </c>
      <c r="F446" s="114" t="str">
        <f>IF(AND(A446&lt;&gt;"",ISNUMBER(A446)),VLOOKUP(A446,Studies!A:BR,6,FALSE),"")</f>
        <v>Plasma</v>
      </c>
      <c r="G446" s="57">
        <v>0.5</v>
      </c>
      <c r="H446" s="57" t="s">
        <v>54</v>
      </c>
      <c r="I446" s="47">
        <v>30.5</v>
      </c>
      <c r="J446" s="47" t="s">
        <v>353</v>
      </c>
      <c r="K446" s="47" t="s">
        <v>50</v>
      </c>
      <c r="L446" s="59">
        <v>3.1</v>
      </c>
      <c r="M446" s="59" t="s">
        <v>353</v>
      </c>
      <c r="N446" s="59" t="s">
        <v>330</v>
      </c>
    </row>
    <row r="447" spans="1:14" x14ac:dyDescent="0.2">
      <c r="A447" s="36">
        <v>413</v>
      </c>
      <c r="B447" s="112" t="str">
        <f>IF(AND(A447&lt;&gt;"",ISNUMBER(A447)),VLOOKUP(A447,Studies!A:BR,2,FALSE),"")</f>
        <v>Schaad 1980</v>
      </c>
      <c r="C447" s="112" t="str">
        <f>IF(AND(A447&lt;&gt;"",ISNUMBER(A447)),VLOOKUP(A447,Studies!A:BR,3,FALSE),"")</f>
        <v>https://www.ncbi.nlm.nih.gov/pubmed/7350291</v>
      </c>
      <c r="D447" s="112" t="str">
        <f>IF(AND(A447&lt;&gt;"",ISNUMBER(A447)),VLOOKUP(A447,Studies!A:BR,4,FALSE),"")</f>
        <v>ID 6</v>
      </c>
      <c r="E447" s="112" t="str">
        <f>IF(AND(A447&lt;&gt;"",ISNUMBER(A447)),VLOOKUP(A447,Studies!A:BR,5,FALSE),"")</f>
        <v>vancomycin</v>
      </c>
      <c r="F447" s="114" t="str">
        <f>IF(AND(A447&lt;&gt;"",ISNUMBER(A447)),VLOOKUP(A447,Studies!A:BR,6,FALSE),"")</f>
        <v>Plasma</v>
      </c>
      <c r="G447" s="57">
        <v>1</v>
      </c>
      <c r="H447" s="57" t="s">
        <v>54</v>
      </c>
      <c r="I447" s="47">
        <v>18.2</v>
      </c>
      <c r="J447" s="47" t="s">
        <v>353</v>
      </c>
      <c r="K447" s="47" t="s">
        <v>50</v>
      </c>
      <c r="L447" s="59">
        <v>1.9</v>
      </c>
      <c r="M447" s="59" t="s">
        <v>353</v>
      </c>
      <c r="N447" s="59" t="s">
        <v>330</v>
      </c>
    </row>
    <row r="448" spans="1:14" x14ac:dyDescent="0.2">
      <c r="A448" s="36">
        <v>413</v>
      </c>
      <c r="B448" s="112" t="str">
        <f>IF(AND(A448&lt;&gt;"",ISNUMBER(A448)),VLOOKUP(A448,Studies!A:BR,2,FALSE),"")</f>
        <v>Schaad 1980</v>
      </c>
      <c r="C448" s="112" t="str">
        <f>IF(AND(A448&lt;&gt;"",ISNUMBER(A448)),VLOOKUP(A448,Studies!A:BR,3,FALSE),"")</f>
        <v>https://www.ncbi.nlm.nih.gov/pubmed/7350291</v>
      </c>
      <c r="D448" s="112" t="str">
        <f>IF(AND(A448&lt;&gt;"",ISNUMBER(A448)),VLOOKUP(A448,Studies!A:BR,4,FALSE),"")</f>
        <v>ID 6</v>
      </c>
      <c r="E448" s="112" t="str">
        <f>IF(AND(A448&lt;&gt;"",ISNUMBER(A448)),VLOOKUP(A448,Studies!A:BR,5,FALSE),"")</f>
        <v>vancomycin</v>
      </c>
      <c r="F448" s="114" t="str">
        <f>IF(AND(A448&lt;&gt;"",ISNUMBER(A448)),VLOOKUP(A448,Studies!A:BR,6,FALSE),"")</f>
        <v>Plasma</v>
      </c>
      <c r="G448" s="57">
        <v>1.5</v>
      </c>
      <c r="H448" s="57" t="s">
        <v>54</v>
      </c>
      <c r="I448" s="47">
        <v>14.4</v>
      </c>
      <c r="J448" s="47" t="s">
        <v>353</v>
      </c>
      <c r="K448" s="47" t="s">
        <v>50</v>
      </c>
      <c r="L448" s="59">
        <v>1.8</v>
      </c>
      <c r="M448" s="59" t="s">
        <v>353</v>
      </c>
      <c r="N448" s="59" t="s">
        <v>330</v>
      </c>
    </row>
    <row r="449" spans="1:14" x14ac:dyDescent="0.2">
      <c r="A449" s="36">
        <v>413</v>
      </c>
      <c r="B449" s="112" t="str">
        <f>IF(AND(A449&lt;&gt;"",ISNUMBER(A449)),VLOOKUP(A449,Studies!A:BR,2,FALSE),"")</f>
        <v>Schaad 1980</v>
      </c>
      <c r="C449" s="112" t="str">
        <f>IF(AND(A449&lt;&gt;"",ISNUMBER(A449)),VLOOKUP(A449,Studies!A:BR,3,FALSE),"")</f>
        <v>https://www.ncbi.nlm.nih.gov/pubmed/7350291</v>
      </c>
      <c r="D449" s="112" t="str">
        <f>IF(AND(A449&lt;&gt;"",ISNUMBER(A449)),VLOOKUP(A449,Studies!A:BR,4,FALSE),"")</f>
        <v>ID 6</v>
      </c>
      <c r="E449" s="112" t="str">
        <f>IF(AND(A449&lt;&gt;"",ISNUMBER(A449)),VLOOKUP(A449,Studies!A:BR,5,FALSE),"")</f>
        <v>vancomycin</v>
      </c>
      <c r="F449" s="114" t="str">
        <f>IF(AND(A449&lt;&gt;"",ISNUMBER(A449)),VLOOKUP(A449,Studies!A:BR,6,FALSE),"")</f>
        <v>Plasma</v>
      </c>
      <c r="G449" s="57">
        <v>2.5</v>
      </c>
      <c r="H449" s="57" t="s">
        <v>54</v>
      </c>
      <c r="I449" s="47">
        <v>8.9</v>
      </c>
      <c r="J449" s="47" t="s">
        <v>353</v>
      </c>
      <c r="K449" s="47" t="s">
        <v>50</v>
      </c>
      <c r="L449" s="59">
        <v>1</v>
      </c>
      <c r="M449" s="59" t="s">
        <v>353</v>
      </c>
      <c r="N449" s="59" t="s">
        <v>330</v>
      </c>
    </row>
    <row r="450" spans="1:14" x14ac:dyDescent="0.2">
      <c r="A450" s="36">
        <v>413</v>
      </c>
      <c r="B450" s="112" t="str">
        <f>IF(AND(A450&lt;&gt;"",ISNUMBER(A450)),VLOOKUP(A450,Studies!A:BR,2,FALSE),"")</f>
        <v>Schaad 1980</v>
      </c>
      <c r="C450" s="112" t="str">
        <f>IF(AND(A450&lt;&gt;"",ISNUMBER(A450)),VLOOKUP(A450,Studies!A:BR,3,FALSE),"")</f>
        <v>https://www.ncbi.nlm.nih.gov/pubmed/7350291</v>
      </c>
      <c r="D450" s="112" t="str">
        <f>IF(AND(A450&lt;&gt;"",ISNUMBER(A450)),VLOOKUP(A450,Studies!A:BR,4,FALSE),"")</f>
        <v>ID 6</v>
      </c>
      <c r="E450" s="112" t="str">
        <f>IF(AND(A450&lt;&gt;"",ISNUMBER(A450)),VLOOKUP(A450,Studies!A:BR,5,FALSE),"")</f>
        <v>vancomycin</v>
      </c>
      <c r="F450" s="114" t="str">
        <f>IF(AND(A450&lt;&gt;"",ISNUMBER(A450)),VLOOKUP(A450,Studies!A:BR,6,FALSE),"")</f>
        <v>Plasma</v>
      </c>
      <c r="G450" s="57">
        <v>4.5</v>
      </c>
      <c r="H450" s="57" t="s">
        <v>54</v>
      </c>
      <c r="I450" s="47">
        <v>4.9000000000000004</v>
      </c>
      <c r="J450" s="47" t="s">
        <v>353</v>
      </c>
      <c r="K450" s="47" t="s">
        <v>50</v>
      </c>
      <c r="L450" s="59">
        <v>0.6</v>
      </c>
      <c r="M450" s="59" t="s">
        <v>353</v>
      </c>
      <c r="N450" s="59" t="s">
        <v>330</v>
      </c>
    </row>
    <row r="451" spans="1:14" x14ac:dyDescent="0.2">
      <c r="A451" s="36">
        <v>413</v>
      </c>
      <c r="B451" s="112" t="str">
        <f>IF(AND(A451&lt;&gt;"",ISNUMBER(A451)),VLOOKUP(A451,Studies!A:BR,2,FALSE),"")</f>
        <v>Schaad 1980</v>
      </c>
      <c r="C451" s="112" t="str">
        <f>IF(AND(A451&lt;&gt;"",ISNUMBER(A451)),VLOOKUP(A451,Studies!A:BR,3,FALSE),"")</f>
        <v>https://www.ncbi.nlm.nih.gov/pubmed/7350291</v>
      </c>
      <c r="D451" s="112" t="str">
        <f>IF(AND(A451&lt;&gt;"",ISNUMBER(A451)),VLOOKUP(A451,Studies!A:BR,4,FALSE),"")</f>
        <v>ID 6</v>
      </c>
      <c r="E451" s="112" t="str">
        <f>IF(AND(A451&lt;&gt;"",ISNUMBER(A451)),VLOOKUP(A451,Studies!A:BR,5,FALSE),"")</f>
        <v>vancomycin</v>
      </c>
      <c r="F451" s="114" t="str">
        <f>IF(AND(A451&lt;&gt;"",ISNUMBER(A451)),VLOOKUP(A451,Studies!A:BR,6,FALSE),"")</f>
        <v>Plasma</v>
      </c>
      <c r="G451" s="57">
        <v>6.5</v>
      </c>
      <c r="H451" s="57" t="s">
        <v>54</v>
      </c>
      <c r="I451" s="47">
        <v>2.6</v>
      </c>
      <c r="J451" s="47" t="s">
        <v>353</v>
      </c>
      <c r="K451" s="47" t="s">
        <v>50</v>
      </c>
      <c r="L451" s="59">
        <v>0.02</v>
      </c>
      <c r="M451" s="59" t="s">
        <v>353</v>
      </c>
      <c r="N451" s="59" t="s">
        <v>330</v>
      </c>
    </row>
    <row r="452" spans="1:14" x14ac:dyDescent="0.2">
      <c r="A452" s="36">
        <v>108</v>
      </c>
      <c r="B452" s="112" t="str">
        <f>IF(AND(A452&lt;&gt;"",ISNUMBER(A452)),VLOOKUP(A452,Studies!A:BR,2,FALSE),"")</f>
        <v>Bovill 1984</v>
      </c>
      <c r="C452" s="112" t="str">
        <f>IF(AND(A452&lt;&gt;"",ISNUMBER(A452)),VLOOKUP(A452,Studies!A:BR,3,FALSE),"")</f>
        <v>https://www.ncbi.nlm.nih.gov/pubmed/6238552</v>
      </c>
      <c r="D452" s="112" t="str">
        <f>IF(AND(A452&lt;&gt;"",ISNUMBER(A452)),VLOOKUP(A452,Studies!A:BR,4,FALSE),"")</f>
        <v>mean</v>
      </c>
      <c r="E452" s="112" t="str">
        <f>IF(AND(A452&lt;&gt;"",ISNUMBER(A452)),VLOOKUP(A452,Studies!A:BR,5,FALSE),"")</f>
        <v>Sufentanil</v>
      </c>
      <c r="F452" s="114" t="str">
        <f>IF(AND(A452&lt;&gt;"",ISNUMBER(A452)),VLOOKUP(A452,Studies!A:BR,6,FALSE),"")</f>
        <v>Plasma</v>
      </c>
      <c r="G452" s="57">
        <v>1.67E-2</v>
      </c>
      <c r="H452" s="57" t="s">
        <v>54</v>
      </c>
      <c r="I452" s="47">
        <v>36.087429999999998</v>
      </c>
      <c r="J452" s="47" t="s">
        <v>321</v>
      </c>
      <c r="K452" s="47" t="s">
        <v>50</v>
      </c>
      <c r="L452" s="59">
        <v>3.8146969999999998E-6</v>
      </c>
      <c r="M452" s="59" t="s">
        <v>321</v>
      </c>
      <c r="N452" s="59" t="s">
        <v>330</v>
      </c>
    </row>
    <row r="453" spans="1:14" x14ac:dyDescent="0.2">
      <c r="A453" s="36">
        <v>108</v>
      </c>
      <c r="B453" s="112" t="str">
        <f>IF(AND(A453&lt;&gt;"",ISNUMBER(A453)),VLOOKUP(A453,Studies!A:BR,2,FALSE),"")</f>
        <v>Bovill 1984</v>
      </c>
      <c r="C453" s="112" t="str">
        <f>IF(AND(A453&lt;&gt;"",ISNUMBER(A453)),VLOOKUP(A453,Studies!A:BR,3,FALSE),"")</f>
        <v>https://www.ncbi.nlm.nih.gov/pubmed/6238552</v>
      </c>
      <c r="D453" s="112" t="str">
        <f>IF(AND(A453&lt;&gt;"",ISNUMBER(A453)),VLOOKUP(A453,Studies!A:BR,4,FALSE),"")</f>
        <v>mean</v>
      </c>
      <c r="E453" s="112" t="str">
        <f>IF(AND(A453&lt;&gt;"",ISNUMBER(A453)),VLOOKUP(A453,Studies!A:BR,5,FALSE),"")</f>
        <v>Sufentanil</v>
      </c>
      <c r="F453" s="114" t="str">
        <f>IF(AND(A453&lt;&gt;"",ISNUMBER(A453)),VLOOKUP(A453,Studies!A:BR,6,FALSE),"")</f>
        <v>Plasma</v>
      </c>
      <c r="G453" s="57">
        <v>8.3000000000000004E-2</v>
      </c>
      <c r="H453" s="57" t="s">
        <v>54</v>
      </c>
      <c r="I453" s="47">
        <v>8.0074249999999996</v>
      </c>
      <c r="J453" s="47" t="s">
        <v>321</v>
      </c>
      <c r="K453" s="47" t="s">
        <v>50</v>
      </c>
      <c r="L453" s="59">
        <v>0.80171820000000005</v>
      </c>
      <c r="M453" s="59" t="s">
        <v>321</v>
      </c>
      <c r="N453" s="59" t="s">
        <v>330</v>
      </c>
    </row>
    <row r="454" spans="1:14" x14ac:dyDescent="0.2">
      <c r="A454" s="36">
        <v>108</v>
      </c>
      <c r="B454" s="112" t="str">
        <f>IF(AND(A454&lt;&gt;"",ISNUMBER(A454)),VLOOKUP(A454,Studies!A:BR,2,FALSE),"")</f>
        <v>Bovill 1984</v>
      </c>
      <c r="C454" s="112" t="str">
        <f>IF(AND(A454&lt;&gt;"",ISNUMBER(A454)),VLOOKUP(A454,Studies!A:BR,3,FALSE),"")</f>
        <v>https://www.ncbi.nlm.nih.gov/pubmed/6238552</v>
      </c>
      <c r="D454" s="112" t="str">
        <f>IF(AND(A454&lt;&gt;"",ISNUMBER(A454)),VLOOKUP(A454,Studies!A:BR,4,FALSE),"")</f>
        <v>mean</v>
      </c>
      <c r="E454" s="112" t="str">
        <f>IF(AND(A454&lt;&gt;"",ISNUMBER(A454)),VLOOKUP(A454,Studies!A:BR,5,FALSE),"")</f>
        <v>Sufentanil</v>
      </c>
      <c r="F454" s="114" t="str">
        <f>IF(AND(A454&lt;&gt;"",ISNUMBER(A454)),VLOOKUP(A454,Studies!A:BR,6,FALSE),"")</f>
        <v>Plasma</v>
      </c>
      <c r="G454" s="57">
        <v>0.16700000000000001</v>
      </c>
      <c r="H454" s="57" t="s">
        <v>54</v>
      </c>
      <c r="I454" s="47">
        <v>4.9105749999999997</v>
      </c>
      <c r="J454" s="47" t="s">
        <v>321</v>
      </c>
      <c r="K454" s="47" t="s">
        <v>50</v>
      </c>
      <c r="L454" s="59">
        <v>0.3628807</v>
      </c>
      <c r="M454" s="59" t="s">
        <v>321</v>
      </c>
      <c r="N454" s="59" t="s">
        <v>330</v>
      </c>
    </row>
    <row r="455" spans="1:14" x14ac:dyDescent="0.2">
      <c r="A455" s="36">
        <v>108</v>
      </c>
      <c r="B455" s="112" t="str">
        <f>IF(AND(A455&lt;&gt;"",ISNUMBER(A455)),VLOOKUP(A455,Studies!A:BR,2,FALSE),"")</f>
        <v>Bovill 1984</v>
      </c>
      <c r="C455" s="112" t="str">
        <f>IF(AND(A455&lt;&gt;"",ISNUMBER(A455)),VLOOKUP(A455,Studies!A:BR,3,FALSE),"")</f>
        <v>https://www.ncbi.nlm.nih.gov/pubmed/6238552</v>
      </c>
      <c r="D455" s="112" t="str">
        <f>IF(AND(A455&lt;&gt;"",ISNUMBER(A455)),VLOOKUP(A455,Studies!A:BR,4,FALSE),"")</f>
        <v>mean</v>
      </c>
      <c r="E455" s="112" t="str">
        <f>IF(AND(A455&lt;&gt;"",ISNUMBER(A455)),VLOOKUP(A455,Studies!A:BR,5,FALSE),"")</f>
        <v>Sufentanil</v>
      </c>
      <c r="F455" s="114" t="str">
        <f>IF(AND(A455&lt;&gt;"",ISNUMBER(A455)),VLOOKUP(A455,Studies!A:BR,6,FALSE),"")</f>
        <v>Plasma</v>
      </c>
      <c r="G455" s="57">
        <v>0.25</v>
      </c>
      <c r="H455" s="57" t="s">
        <v>54</v>
      </c>
      <c r="I455" s="47">
        <v>3.6130629999999999</v>
      </c>
      <c r="J455" s="47" t="s">
        <v>321</v>
      </c>
      <c r="K455" s="47" t="s">
        <v>50</v>
      </c>
      <c r="L455" s="59">
        <v>0.26699810000000002</v>
      </c>
      <c r="M455" s="59" t="s">
        <v>321</v>
      </c>
      <c r="N455" s="59" t="s">
        <v>330</v>
      </c>
    </row>
    <row r="456" spans="1:14" x14ac:dyDescent="0.2">
      <c r="A456" s="36">
        <v>108</v>
      </c>
      <c r="B456" s="112" t="str">
        <f>IF(AND(A456&lt;&gt;"",ISNUMBER(A456)),VLOOKUP(A456,Studies!A:BR,2,FALSE),"")</f>
        <v>Bovill 1984</v>
      </c>
      <c r="C456" s="112" t="str">
        <f>IF(AND(A456&lt;&gt;"",ISNUMBER(A456)),VLOOKUP(A456,Studies!A:BR,3,FALSE),"")</f>
        <v>https://www.ncbi.nlm.nih.gov/pubmed/6238552</v>
      </c>
      <c r="D456" s="112" t="str">
        <f>IF(AND(A456&lt;&gt;"",ISNUMBER(A456)),VLOOKUP(A456,Studies!A:BR,4,FALSE),"")</f>
        <v>mean</v>
      </c>
      <c r="E456" s="112" t="str">
        <f>IF(AND(A456&lt;&gt;"",ISNUMBER(A456)),VLOOKUP(A456,Studies!A:BR,5,FALSE),"")</f>
        <v>Sufentanil</v>
      </c>
      <c r="F456" s="114" t="str">
        <f>IF(AND(A456&lt;&gt;"",ISNUMBER(A456)),VLOOKUP(A456,Studies!A:BR,6,FALSE),"")</f>
        <v>Plasma</v>
      </c>
      <c r="G456" s="57">
        <v>0.5</v>
      </c>
      <c r="H456" s="57" t="s">
        <v>54</v>
      </c>
      <c r="I456" s="47">
        <v>2.1739289999999998</v>
      </c>
      <c r="J456" s="47" t="s">
        <v>321</v>
      </c>
      <c r="K456" s="47" t="s">
        <v>50</v>
      </c>
      <c r="L456" s="59">
        <v>0.19880590000000001</v>
      </c>
      <c r="M456" s="59" t="s">
        <v>321</v>
      </c>
      <c r="N456" s="59" t="s">
        <v>330</v>
      </c>
    </row>
    <row r="457" spans="1:14" x14ac:dyDescent="0.2">
      <c r="A457" s="36">
        <v>108</v>
      </c>
      <c r="B457" s="112" t="str">
        <f>IF(AND(A457&lt;&gt;"",ISNUMBER(A457)),VLOOKUP(A457,Studies!A:BR,2,FALSE),"")</f>
        <v>Bovill 1984</v>
      </c>
      <c r="C457" s="112" t="str">
        <f>IF(AND(A457&lt;&gt;"",ISNUMBER(A457)),VLOOKUP(A457,Studies!A:BR,3,FALSE),"")</f>
        <v>https://www.ncbi.nlm.nih.gov/pubmed/6238552</v>
      </c>
      <c r="D457" s="112" t="str">
        <f>IF(AND(A457&lt;&gt;"",ISNUMBER(A457)),VLOOKUP(A457,Studies!A:BR,4,FALSE),"")</f>
        <v>mean</v>
      </c>
      <c r="E457" s="112" t="str">
        <f>IF(AND(A457&lt;&gt;"",ISNUMBER(A457)),VLOOKUP(A457,Studies!A:BR,5,FALSE),"")</f>
        <v>Sufentanil</v>
      </c>
      <c r="F457" s="114" t="str">
        <f>IF(AND(A457&lt;&gt;"",ISNUMBER(A457)),VLOOKUP(A457,Studies!A:BR,6,FALSE),"")</f>
        <v>Plasma</v>
      </c>
      <c r="G457" s="57">
        <v>0.75</v>
      </c>
      <c r="H457" s="57" t="s">
        <v>54</v>
      </c>
      <c r="I457" s="47">
        <v>1.525026</v>
      </c>
      <c r="J457" s="47" t="s">
        <v>321</v>
      </c>
      <c r="K457" s="47" t="s">
        <v>50</v>
      </c>
      <c r="L457" s="59">
        <v>0.2043372</v>
      </c>
      <c r="M457" s="59" t="s">
        <v>321</v>
      </c>
      <c r="N457" s="59" t="s">
        <v>330</v>
      </c>
    </row>
    <row r="458" spans="1:14" x14ac:dyDescent="0.2">
      <c r="A458" s="36">
        <v>108</v>
      </c>
      <c r="B458" s="112" t="str">
        <f>IF(AND(A458&lt;&gt;"",ISNUMBER(A458)),VLOOKUP(A458,Studies!A:BR,2,FALSE),"")</f>
        <v>Bovill 1984</v>
      </c>
      <c r="C458" s="112" t="str">
        <f>IF(AND(A458&lt;&gt;"",ISNUMBER(A458)),VLOOKUP(A458,Studies!A:BR,3,FALSE),"")</f>
        <v>https://www.ncbi.nlm.nih.gov/pubmed/6238552</v>
      </c>
      <c r="D458" s="112" t="str">
        <f>IF(AND(A458&lt;&gt;"",ISNUMBER(A458)),VLOOKUP(A458,Studies!A:BR,4,FALSE),"")</f>
        <v>mean</v>
      </c>
      <c r="E458" s="112" t="str">
        <f>IF(AND(A458&lt;&gt;"",ISNUMBER(A458)),VLOOKUP(A458,Studies!A:BR,5,FALSE),"")</f>
        <v>Sufentanil</v>
      </c>
      <c r="F458" s="114" t="str">
        <f>IF(AND(A458&lt;&gt;"",ISNUMBER(A458)),VLOOKUP(A458,Studies!A:BR,6,FALSE),"")</f>
        <v>Plasma</v>
      </c>
      <c r="G458" s="57">
        <v>1</v>
      </c>
      <c r="H458" s="57" t="s">
        <v>54</v>
      </c>
      <c r="I458" s="47">
        <v>1.2713779999999999</v>
      </c>
      <c r="J458" s="47" t="s">
        <v>321</v>
      </c>
      <c r="K458" s="47" t="s">
        <v>50</v>
      </c>
      <c r="L458" s="59">
        <v>0.11628579999999999</v>
      </c>
      <c r="M458" s="59" t="s">
        <v>321</v>
      </c>
      <c r="N458" s="59" t="s">
        <v>330</v>
      </c>
    </row>
    <row r="459" spans="1:14" x14ac:dyDescent="0.2">
      <c r="A459" s="36">
        <v>108</v>
      </c>
      <c r="B459" s="112" t="str">
        <f>IF(AND(A459&lt;&gt;"",ISNUMBER(A459)),VLOOKUP(A459,Studies!A:BR,2,FALSE),"")</f>
        <v>Bovill 1984</v>
      </c>
      <c r="C459" s="112" t="str">
        <f>IF(AND(A459&lt;&gt;"",ISNUMBER(A459)),VLOOKUP(A459,Studies!A:BR,3,FALSE),"")</f>
        <v>https://www.ncbi.nlm.nih.gov/pubmed/6238552</v>
      </c>
      <c r="D459" s="112" t="str">
        <f>IF(AND(A459&lt;&gt;"",ISNUMBER(A459)),VLOOKUP(A459,Studies!A:BR,4,FALSE),"")</f>
        <v>mean</v>
      </c>
      <c r="E459" s="112" t="str">
        <f>IF(AND(A459&lt;&gt;"",ISNUMBER(A459)),VLOOKUP(A459,Studies!A:BR,5,FALSE),"")</f>
        <v>Sufentanil</v>
      </c>
      <c r="F459" s="114" t="str">
        <f>IF(AND(A459&lt;&gt;"",ISNUMBER(A459)),VLOOKUP(A459,Studies!A:BR,6,FALSE),"")</f>
        <v>Plasma</v>
      </c>
      <c r="G459" s="57">
        <v>2</v>
      </c>
      <c r="H459" s="57" t="s">
        <v>54</v>
      </c>
      <c r="I459" s="47">
        <v>0.66306779999999998</v>
      </c>
      <c r="J459" s="47" t="s">
        <v>321</v>
      </c>
      <c r="K459" s="47" t="s">
        <v>50</v>
      </c>
      <c r="L459" s="59">
        <v>7.2091939999999993E-2</v>
      </c>
      <c r="M459" s="59" t="s">
        <v>321</v>
      </c>
      <c r="N459" s="59" t="s">
        <v>330</v>
      </c>
    </row>
    <row r="460" spans="1:14" x14ac:dyDescent="0.2">
      <c r="A460" s="36">
        <v>108</v>
      </c>
      <c r="B460" s="112" t="str">
        <f>IF(AND(A460&lt;&gt;"",ISNUMBER(A460)),VLOOKUP(A460,Studies!A:BR,2,FALSE),"")</f>
        <v>Bovill 1984</v>
      </c>
      <c r="C460" s="112" t="str">
        <f>IF(AND(A460&lt;&gt;"",ISNUMBER(A460)),VLOOKUP(A460,Studies!A:BR,3,FALSE),"")</f>
        <v>https://www.ncbi.nlm.nih.gov/pubmed/6238552</v>
      </c>
      <c r="D460" s="112" t="str">
        <f>IF(AND(A460&lt;&gt;"",ISNUMBER(A460)),VLOOKUP(A460,Studies!A:BR,4,FALSE),"")</f>
        <v>mean</v>
      </c>
      <c r="E460" s="112" t="str">
        <f>IF(AND(A460&lt;&gt;"",ISNUMBER(A460)),VLOOKUP(A460,Studies!A:BR,5,FALSE),"")</f>
        <v>Sufentanil</v>
      </c>
      <c r="F460" s="114" t="str">
        <f>IF(AND(A460&lt;&gt;"",ISNUMBER(A460)),VLOOKUP(A460,Studies!A:BR,6,FALSE),"")</f>
        <v>Plasma</v>
      </c>
      <c r="G460" s="57">
        <v>3</v>
      </c>
      <c r="H460" s="57" t="s">
        <v>54</v>
      </c>
      <c r="I460" s="47">
        <v>0.44375959999999998</v>
      </c>
      <c r="J460" s="47" t="s">
        <v>321</v>
      </c>
      <c r="K460" s="47" t="s">
        <v>50</v>
      </c>
      <c r="L460" s="59">
        <v>4.8235390000000003E-2</v>
      </c>
      <c r="M460" s="59" t="s">
        <v>321</v>
      </c>
      <c r="N460" s="59" t="s">
        <v>330</v>
      </c>
    </row>
    <row r="461" spans="1:14" x14ac:dyDescent="0.2">
      <c r="A461" s="36">
        <v>108</v>
      </c>
      <c r="B461" s="112" t="str">
        <f>IF(AND(A461&lt;&gt;"",ISNUMBER(A461)),VLOOKUP(A461,Studies!A:BR,2,FALSE),"")</f>
        <v>Bovill 1984</v>
      </c>
      <c r="C461" s="112" t="str">
        <f>IF(AND(A461&lt;&gt;"",ISNUMBER(A461)),VLOOKUP(A461,Studies!A:BR,3,FALSE),"")</f>
        <v>https://www.ncbi.nlm.nih.gov/pubmed/6238552</v>
      </c>
      <c r="D461" s="112" t="str">
        <f>IF(AND(A461&lt;&gt;"",ISNUMBER(A461)),VLOOKUP(A461,Studies!A:BR,4,FALSE),"")</f>
        <v>mean</v>
      </c>
      <c r="E461" s="112" t="str">
        <f>IF(AND(A461&lt;&gt;"",ISNUMBER(A461)),VLOOKUP(A461,Studies!A:BR,5,FALSE),"")</f>
        <v>Sufentanil</v>
      </c>
      <c r="F461" s="114" t="str">
        <f>IF(AND(A461&lt;&gt;"",ISNUMBER(A461)),VLOOKUP(A461,Studies!A:BR,6,FALSE),"")</f>
        <v>Plasma</v>
      </c>
      <c r="G461" s="57">
        <v>4</v>
      </c>
      <c r="H461" s="57" t="s">
        <v>54</v>
      </c>
      <c r="I461" s="47">
        <v>0.34958929999999999</v>
      </c>
      <c r="J461" s="47" t="s">
        <v>321</v>
      </c>
      <c r="K461" s="47" t="s">
        <v>50</v>
      </c>
      <c r="L461" s="59">
        <v>4.9730900000000001E-2</v>
      </c>
      <c r="M461" s="59" t="s">
        <v>321</v>
      </c>
      <c r="N461" s="59" t="s">
        <v>330</v>
      </c>
    </row>
    <row r="462" spans="1:14" x14ac:dyDescent="0.2">
      <c r="A462" s="36">
        <v>108</v>
      </c>
      <c r="B462" s="112" t="str">
        <f>IF(AND(A462&lt;&gt;"",ISNUMBER(A462)),VLOOKUP(A462,Studies!A:BR,2,FALSE),"")</f>
        <v>Bovill 1984</v>
      </c>
      <c r="C462" s="112" t="str">
        <f>IF(AND(A462&lt;&gt;"",ISNUMBER(A462)),VLOOKUP(A462,Studies!A:BR,3,FALSE),"")</f>
        <v>https://www.ncbi.nlm.nih.gov/pubmed/6238552</v>
      </c>
      <c r="D462" s="112" t="str">
        <f>IF(AND(A462&lt;&gt;"",ISNUMBER(A462)),VLOOKUP(A462,Studies!A:BR,4,FALSE),"")</f>
        <v>mean</v>
      </c>
      <c r="E462" s="112" t="str">
        <f>IF(AND(A462&lt;&gt;"",ISNUMBER(A462)),VLOOKUP(A462,Studies!A:BR,5,FALSE),"")</f>
        <v>Sufentanil</v>
      </c>
      <c r="F462" s="114" t="str">
        <f>IF(AND(A462&lt;&gt;"",ISNUMBER(A462)),VLOOKUP(A462,Studies!A:BR,6,FALSE),"")</f>
        <v>Plasma</v>
      </c>
      <c r="G462" s="57">
        <v>5</v>
      </c>
      <c r="H462" s="57" t="s">
        <v>54</v>
      </c>
      <c r="I462" s="47">
        <v>0.27276149999999999</v>
      </c>
      <c r="J462" s="47" t="s">
        <v>321</v>
      </c>
      <c r="K462" s="47" t="s">
        <v>50</v>
      </c>
      <c r="L462" s="59">
        <v>3.1972529999999999E-2</v>
      </c>
      <c r="M462" s="59" t="s">
        <v>321</v>
      </c>
      <c r="N462" s="59" t="s">
        <v>330</v>
      </c>
    </row>
    <row r="463" spans="1:14" x14ac:dyDescent="0.2">
      <c r="A463" s="36">
        <v>108</v>
      </c>
      <c r="B463" s="112" t="str">
        <f>IF(AND(A463&lt;&gt;"",ISNUMBER(A463)),VLOOKUP(A463,Studies!A:BR,2,FALSE),"")</f>
        <v>Bovill 1984</v>
      </c>
      <c r="C463" s="112" t="str">
        <f>IF(AND(A463&lt;&gt;"",ISNUMBER(A463)),VLOOKUP(A463,Studies!A:BR,3,FALSE),"")</f>
        <v>https://www.ncbi.nlm.nih.gov/pubmed/6238552</v>
      </c>
      <c r="D463" s="112" t="str">
        <f>IF(AND(A463&lt;&gt;"",ISNUMBER(A463)),VLOOKUP(A463,Studies!A:BR,4,FALSE),"")</f>
        <v>mean</v>
      </c>
      <c r="E463" s="112" t="str">
        <f>IF(AND(A463&lt;&gt;"",ISNUMBER(A463)),VLOOKUP(A463,Studies!A:BR,5,FALSE),"")</f>
        <v>Sufentanil</v>
      </c>
      <c r="F463" s="114" t="str">
        <f>IF(AND(A463&lt;&gt;"",ISNUMBER(A463)),VLOOKUP(A463,Studies!A:BR,6,FALSE),"")</f>
        <v>Plasma</v>
      </c>
      <c r="G463" s="57">
        <v>6</v>
      </c>
      <c r="H463" s="57" t="s">
        <v>54</v>
      </c>
      <c r="I463" s="47">
        <v>0.1989966</v>
      </c>
      <c r="J463" s="47" t="s">
        <v>321</v>
      </c>
      <c r="K463" s="47" t="s">
        <v>50</v>
      </c>
      <c r="L463" s="59">
        <v>3.3146750000000003E-2</v>
      </c>
      <c r="M463" s="59" t="s">
        <v>321</v>
      </c>
      <c r="N463" s="59" t="s">
        <v>330</v>
      </c>
    </row>
    <row r="464" spans="1:14" x14ac:dyDescent="0.2">
      <c r="A464" s="36">
        <v>108</v>
      </c>
      <c r="B464" s="112" t="str">
        <f>IF(AND(A464&lt;&gt;"",ISNUMBER(A464)),VLOOKUP(A464,Studies!A:BR,2,FALSE),"")</f>
        <v>Bovill 1984</v>
      </c>
      <c r="C464" s="112" t="str">
        <f>IF(AND(A464&lt;&gt;"",ISNUMBER(A464)),VLOOKUP(A464,Studies!A:BR,3,FALSE),"")</f>
        <v>https://www.ncbi.nlm.nih.gov/pubmed/6238552</v>
      </c>
      <c r="D464" s="112" t="str">
        <f>IF(AND(A464&lt;&gt;"",ISNUMBER(A464)),VLOOKUP(A464,Studies!A:BR,4,FALSE),"")</f>
        <v>mean</v>
      </c>
      <c r="E464" s="112" t="str">
        <f>IF(AND(A464&lt;&gt;"",ISNUMBER(A464)),VLOOKUP(A464,Studies!A:BR,5,FALSE),"")</f>
        <v>Sufentanil</v>
      </c>
      <c r="F464" s="114" t="str">
        <f>IF(AND(A464&lt;&gt;"",ISNUMBER(A464)),VLOOKUP(A464,Studies!A:BR,6,FALSE),"")</f>
        <v>Plasma</v>
      </c>
      <c r="G464" s="57">
        <v>7</v>
      </c>
      <c r="H464" s="57" t="s">
        <v>54</v>
      </c>
      <c r="I464" s="47">
        <v>0.15979850000000001</v>
      </c>
      <c r="J464" s="47" t="s">
        <v>321</v>
      </c>
      <c r="K464" s="47" t="s">
        <v>50</v>
      </c>
      <c r="L464" s="59">
        <v>2.9149769999999998E-2</v>
      </c>
      <c r="M464" s="59" t="s">
        <v>321</v>
      </c>
      <c r="N464" s="59" t="s">
        <v>330</v>
      </c>
    </row>
    <row r="465" spans="1:14" x14ac:dyDescent="0.2">
      <c r="A465" s="36">
        <v>108</v>
      </c>
      <c r="B465" s="112" t="str">
        <f>IF(AND(A465&lt;&gt;"",ISNUMBER(A465)),VLOOKUP(A465,Studies!A:BR,2,FALSE),"")</f>
        <v>Bovill 1984</v>
      </c>
      <c r="C465" s="112" t="str">
        <f>IF(AND(A465&lt;&gt;"",ISNUMBER(A465)),VLOOKUP(A465,Studies!A:BR,3,FALSE),"")</f>
        <v>https://www.ncbi.nlm.nih.gov/pubmed/6238552</v>
      </c>
      <c r="D465" s="112" t="str">
        <f>IF(AND(A465&lt;&gt;"",ISNUMBER(A465)),VLOOKUP(A465,Studies!A:BR,4,FALSE),"")</f>
        <v>mean</v>
      </c>
      <c r="E465" s="112" t="str">
        <f>IF(AND(A465&lt;&gt;"",ISNUMBER(A465)),VLOOKUP(A465,Studies!A:BR,5,FALSE),"")</f>
        <v>Sufentanil</v>
      </c>
      <c r="F465" s="114" t="str">
        <f>IF(AND(A465&lt;&gt;"",ISNUMBER(A465)),VLOOKUP(A465,Studies!A:BR,6,FALSE),"")</f>
        <v>Plasma</v>
      </c>
      <c r="G465" s="57">
        <v>8</v>
      </c>
      <c r="H465" s="57" t="s">
        <v>54</v>
      </c>
      <c r="I465" s="47">
        <v>0.13855239999999999</v>
      </c>
      <c r="J465" s="47" t="s">
        <v>321</v>
      </c>
      <c r="K465" s="47" t="s">
        <v>50</v>
      </c>
      <c r="L465" s="59">
        <v>3.1610199999999998E-2</v>
      </c>
      <c r="M465" s="59" t="s">
        <v>321</v>
      </c>
      <c r="N465" s="59" t="s">
        <v>330</v>
      </c>
    </row>
    <row r="466" spans="1:14" x14ac:dyDescent="0.2">
      <c r="A466" s="36">
        <v>467</v>
      </c>
      <c r="B466" s="112" t="str">
        <f>IF(AND(A466&lt;&gt;"",ISNUMBER(A466)),VLOOKUP(A466,Studies!A:BR,2,FALSE),"")</f>
        <v>Willsie 2015</v>
      </c>
      <c r="C466" s="112" t="str">
        <f>IF(AND(A466&lt;&gt;"",ISNUMBER(A466)),VLOOKUP(A466,Studies!A:BR,3,FALSE),"")</f>
        <v>https://www.ncbi.nlm.nih.gov/pubmed/25544247</v>
      </c>
      <c r="D466" s="112" t="str">
        <f>IF(AND(A466&lt;&gt;"",ISNUMBER(A466)),VLOOKUP(A466,Studies!A:BR,4,FALSE),"")</f>
        <v>mean</v>
      </c>
      <c r="E466" s="112" t="str">
        <f>IF(AND(A466&lt;&gt;"",ISNUMBER(A466)),VLOOKUP(A466,Studies!A:BR,5,FALSE),"")</f>
        <v>Sufentanil</v>
      </c>
      <c r="F466" s="114" t="str">
        <f>IF(AND(A466&lt;&gt;"",ISNUMBER(A466)),VLOOKUP(A466,Studies!A:BR,6,FALSE),"")</f>
        <v>Plasma</v>
      </c>
      <c r="G466" s="57">
        <v>1</v>
      </c>
      <c r="H466" s="57" t="s">
        <v>338</v>
      </c>
      <c r="I466" s="47">
        <v>323.99579999999997</v>
      </c>
      <c r="J466" s="47" t="s">
        <v>327</v>
      </c>
      <c r="K466" s="47" t="s">
        <v>50</v>
      </c>
    </row>
    <row r="467" spans="1:14" x14ac:dyDescent="0.2">
      <c r="A467" s="36">
        <v>467</v>
      </c>
      <c r="B467" s="112" t="str">
        <f>IF(AND(A467&lt;&gt;"",ISNUMBER(A467)),VLOOKUP(A467,Studies!A:BR,2,FALSE),"")</f>
        <v>Willsie 2015</v>
      </c>
      <c r="C467" s="112" t="str">
        <f>IF(AND(A467&lt;&gt;"",ISNUMBER(A467)),VLOOKUP(A467,Studies!A:BR,3,FALSE),"")</f>
        <v>https://www.ncbi.nlm.nih.gov/pubmed/25544247</v>
      </c>
      <c r="D467" s="112" t="str">
        <f>IF(AND(A467&lt;&gt;"",ISNUMBER(A467)),VLOOKUP(A467,Studies!A:BR,4,FALSE),"")</f>
        <v>mean</v>
      </c>
      <c r="E467" s="112" t="str">
        <f>IF(AND(A467&lt;&gt;"",ISNUMBER(A467)),VLOOKUP(A467,Studies!A:BR,5,FALSE),"")</f>
        <v>Sufentanil</v>
      </c>
      <c r="F467" s="114" t="str">
        <f>IF(AND(A467&lt;&gt;"",ISNUMBER(A467)),VLOOKUP(A467,Studies!A:BR,6,FALSE),"")</f>
        <v>Plasma</v>
      </c>
      <c r="G467" s="57">
        <v>4</v>
      </c>
      <c r="H467" s="57" t="s">
        <v>338</v>
      </c>
      <c r="I467" s="47">
        <v>274.80040000000002</v>
      </c>
      <c r="J467" s="47" t="s">
        <v>327</v>
      </c>
      <c r="K467" s="47" t="s">
        <v>50</v>
      </c>
    </row>
    <row r="468" spans="1:14" x14ac:dyDescent="0.2">
      <c r="A468" s="36">
        <v>467</v>
      </c>
      <c r="B468" s="112" t="str">
        <f>IF(AND(A468&lt;&gt;"",ISNUMBER(A468)),VLOOKUP(A468,Studies!A:BR,2,FALSE),"")</f>
        <v>Willsie 2015</v>
      </c>
      <c r="C468" s="112" t="str">
        <f>IF(AND(A468&lt;&gt;"",ISNUMBER(A468)),VLOOKUP(A468,Studies!A:BR,3,FALSE),"")</f>
        <v>https://www.ncbi.nlm.nih.gov/pubmed/25544247</v>
      </c>
      <c r="D468" s="112" t="str">
        <f>IF(AND(A468&lt;&gt;"",ISNUMBER(A468)),VLOOKUP(A468,Studies!A:BR,4,FALSE),"")</f>
        <v>mean</v>
      </c>
      <c r="E468" s="112" t="str">
        <f>IF(AND(A468&lt;&gt;"",ISNUMBER(A468)),VLOOKUP(A468,Studies!A:BR,5,FALSE),"")</f>
        <v>Sufentanil</v>
      </c>
      <c r="F468" s="114" t="str">
        <f>IF(AND(A468&lt;&gt;"",ISNUMBER(A468)),VLOOKUP(A468,Studies!A:BR,6,FALSE),"")</f>
        <v>Plasma</v>
      </c>
      <c r="G468" s="57">
        <v>7</v>
      </c>
      <c r="H468" s="57" t="s">
        <v>338</v>
      </c>
      <c r="I468" s="47">
        <v>225.60149999999999</v>
      </c>
      <c r="J468" s="47" t="s">
        <v>327</v>
      </c>
      <c r="K468" s="47" t="s">
        <v>50</v>
      </c>
    </row>
    <row r="469" spans="1:14" x14ac:dyDescent="0.2">
      <c r="A469" s="36">
        <v>467</v>
      </c>
      <c r="B469" s="112" t="str">
        <f>IF(AND(A469&lt;&gt;"",ISNUMBER(A469)),VLOOKUP(A469,Studies!A:BR,2,FALSE),"")</f>
        <v>Willsie 2015</v>
      </c>
      <c r="C469" s="112" t="str">
        <f>IF(AND(A469&lt;&gt;"",ISNUMBER(A469)),VLOOKUP(A469,Studies!A:BR,3,FALSE),"")</f>
        <v>https://www.ncbi.nlm.nih.gov/pubmed/25544247</v>
      </c>
      <c r="D469" s="112" t="str">
        <f>IF(AND(A469&lt;&gt;"",ISNUMBER(A469)),VLOOKUP(A469,Studies!A:BR,4,FALSE),"")</f>
        <v>mean</v>
      </c>
      <c r="E469" s="112" t="str">
        <f>IF(AND(A469&lt;&gt;"",ISNUMBER(A469)),VLOOKUP(A469,Studies!A:BR,5,FALSE),"")</f>
        <v>Sufentanil</v>
      </c>
      <c r="F469" s="114" t="str">
        <f>IF(AND(A469&lt;&gt;"",ISNUMBER(A469)),VLOOKUP(A469,Studies!A:BR,6,FALSE),"")</f>
        <v>Plasma</v>
      </c>
      <c r="G469" s="57">
        <v>10</v>
      </c>
      <c r="H469" s="57" t="s">
        <v>338</v>
      </c>
      <c r="I469" s="47">
        <v>182.72720000000001</v>
      </c>
      <c r="J469" s="47" t="s">
        <v>327</v>
      </c>
      <c r="K469" s="47" t="s">
        <v>50</v>
      </c>
    </row>
    <row r="470" spans="1:14" x14ac:dyDescent="0.2">
      <c r="A470" s="36">
        <v>467</v>
      </c>
      <c r="B470" s="112" t="str">
        <f>IF(AND(A470&lt;&gt;"",ISNUMBER(A470)),VLOOKUP(A470,Studies!A:BR,2,FALSE),"")</f>
        <v>Willsie 2015</v>
      </c>
      <c r="C470" s="112" t="str">
        <f>IF(AND(A470&lt;&gt;"",ISNUMBER(A470)),VLOOKUP(A470,Studies!A:BR,3,FALSE),"")</f>
        <v>https://www.ncbi.nlm.nih.gov/pubmed/25544247</v>
      </c>
      <c r="D470" s="112" t="str">
        <f>IF(AND(A470&lt;&gt;"",ISNUMBER(A470)),VLOOKUP(A470,Studies!A:BR,4,FALSE),"")</f>
        <v>mean</v>
      </c>
      <c r="E470" s="112" t="str">
        <f>IF(AND(A470&lt;&gt;"",ISNUMBER(A470)),VLOOKUP(A470,Studies!A:BR,5,FALSE),"")</f>
        <v>Sufentanil</v>
      </c>
      <c r="F470" s="114" t="str">
        <f>IF(AND(A470&lt;&gt;"",ISNUMBER(A470)),VLOOKUP(A470,Studies!A:BR,6,FALSE),"")</f>
        <v>Plasma</v>
      </c>
      <c r="G470" s="57">
        <v>15</v>
      </c>
      <c r="H470" s="57" t="s">
        <v>338</v>
      </c>
      <c r="I470" s="47">
        <v>113.84950000000001</v>
      </c>
      <c r="J470" s="47" t="s">
        <v>327</v>
      </c>
      <c r="K470" s="47" t="s">
        <v>50</v>
      </c>
    </row>
    <row r="471" spans="1:14" x14ac:dyDescent="0.2">
      <c r="A471" s="36">
        <v>467</v>
      </c>
      <c r="B471" s="112" t="str">
        <f>IF(AND(A471&lt;&gt;"",ISNUMBER(A471)),VLOOKUP(A471,Studies!A:BR,2,FALSE),"")</f>
        <v>Willsie 2015</v>
      </c>
      <c r="C471" s="112" t="str">
        <f>IF(AND(A471&lt;&gt;"",ISNUMBER(A471)),VLOOKUP(A471,Studies!A:BR,3,FALSE),"")</f>
        <v>https://www.ncbi.nlm.nih.gov/pubmed/25544247</v>
      </c>
      <c r="D471" s="112" t="str">
        <f>IF(AND(A471&lt;&gt;"",ISNUMBER(A471)),VLOOKUP(A471,Studies!A:BR,4,FALSE),"")</f>
        <v>mean</v>
      </c>
      <c r="E471" s="112" t="str">
        <f>IF(AND(A471&lt;&gt;"",ISNUMBER(A471)),VLOOKUP(A471,Studies!A:BR,5,FALSE),"")</f>
        <v>Sufentanil</v>
      </c>
      <c r="F471" s="114" t="str">
        <f>IF(AND(A471&lt;&gt;"",ISNUMBER(A471)),VLOOKUP(A471,Studies!A:BR,6,FALSE),"")</f>
        <v>Plasma</v>
      </c>
      <c r="G471" s="57">
        <v>20</v>
      </c>
      <c r="H471" s="57" t="s">
        <v>338</v>
      </c>
      <c r="I471" s="47">
        <v>89.951160000000002</v>
      </c>
      <c r="J471" s="47" t="s">
        <v>327</v>
      </c>
      <c r="K471" s="47" t="s">
        <v>50</v>
      </c>
    </row>
    <row r="472" spans="1:14" x14ac:dyDescent="0.2">
      <c r="A472" s="36">
        <v>467</v>
      </c>
      <c r="B472" s="112" t="str">
        <f>IF(AND(A472&lt;&gt;"",ISNUMBER(A472)),VLOOKUP(A472,Studies!A:BR,2,FALSE),"")</f>
        <v>Willsie 2015</v>
      </c>
      <c r="C472" s="112" t="str">
        <f>IF(AND(A472&lt;&gt;"",ISNUMBER(A472)),VLOOKUP(A472,Studies!A:BR,3,FALSE),"")</f>
        <v>https://www.ncbi.nlm.nih.gov/pubmed/25544247</v>
      </c>
      <c r="D472" s="112" t="str">
        <f>IF(AND(A472&lt;&gt;"",ISNUMBER(A472)),VLOOKUP(A472,Studies!A:BR,4,FALSE),"")</f>
        <v>mean</v>
      </c>
      <c r="E472" s="112" t="str">
        <f>IF(AND(A472&lt;&gt;"",ISNUMBER(A472)),VLOOKUP(A472,Studies!A:BR,5,FALSE),"")</f>
        <v>Sufentanil</v>
      </c>
      <c r="F472" s="114" t="str">
        <f>IF(AND(A472&lt;&gt;"",ISNUMBER(A472)),VLOOKUP(A472,Studies!A:BR,6,FALSE),"")</f>
        <v>Plasma</v>
      </c>
      <c r="G472" s="57">
        <v>30</v>
      </c>
      <c r="H472" s="57" t="s">
        <v>338</v>
      </c>
      <c r="I472" s="47">
        <v>81.512270000000001</v>
      </c>
      <c r="J472" s="47" t="s">
        <v>327</v>
      </c>
      <c r="K472" s="47" t="s">
        <v>50</v>
      </c>
    </row>
    <row r="473" spans="1:14" x14ac:dyDescent="0.2">
      <c r="A473" s="36">
        <v>467</v>
      </c>
      <c r="B473" s="112" t="str">
        <f>IF(AND(A473&lt;&gt;"",ISNUMBER(A473)),VLOOKUP(A473,Studies!A:BR,2,FALSE),"")</f>
        <v>Willsie 2015</v>
      </c>
      <c r="C473" s="112" t="str">
        <f>IF(AND(A473&lt;&gt;"",ISNUMBER(A473)),VLOOKUP(A473,Studies!A:BR,3,FALSE),"")</f>
        <v>https://www.ncbi.nlm.nih.gov/pubmed/25544247</v>
      </c>
      <c r="D473" s="112" t="str">
        <f>IF(AND(A473&lt;&gt;"",ISNUMBER(A473)),VLOOKUP(A473,Studies!A:BR,4,FALSE),"")</f>
        <v>mean</v>
      </c>
      <c r="E473" s="112" t="str">
        <f>IF(AND(A473&lt;&gt;"",ISNUMBER(A473)),VLOOKUP(A473,Studies!A:BR,5,FALSE),"")</f>
        <v>Sufentanil</v>
      </c>
      <c r="F473" s="114" t="str">
        <f>IF(AND(A473&lt;&gt;"",ISNUMBER(A473)),VLOOKUP(A473,Studies!A:BR,6,FALSE),"")</f>
        <v>Plasma</v>
      </c>
      <c r="G473" s="57">
        <v>45</v>
      </c>
      <c r="H473" s="57" t="s">
        <v>338</v>
      </c>
      <c r="I473" s="47">
        <v>58.311689999999999</v>
      </c>
      <c r="J473" s="47" t="s">
        <v>327</v>
      </c>
      <c r="K473" s="47" t="s">
        <v>50</v>
      </c>
    </row>
    <row r="474" spans="1:14" x14ac:dyDescent="0.2">
      <c r="A474" s="36">
        <v>467</v>
      </c>
      <c r="B474" s="112" t="str">
        <f>IF(AND(A474&lt;&gt;"",ISNUMBER(A474)),VLOOKUP(A474,Studies!A:BR,2,FALSE),"")</f>
        <v>Willsie 2015</v>
      </c>
      <c r="C474" s="112" t="str">
        <f>IF(AND(A474&lt;&gt;"",ISNUMBER(A474)),VLOOKUP(A474,Studies!A:BR,3,FALSE),"")</f>
        <v>https://www.ncbi.nlm.nih.gov/pubmed/25544247</v>
      </c>
      <c r="D474" s="112" t="str">
        <f>IF(AND(A474&lt;&gt;"",ISNUMBER(A474)),VLOOKUP(A474,Studies!A:BR,4,FALSE),"")</f>
        <v>mean</v>
      </c>
      <c r="E474" s="112" t="str">
        <f>IF(AND(A474&lt;&gt;"",ISNUMBER(A474)),VLOOKUP(A474,Studies!A:BR,5,FALSE),"")</f>
        <v>Sufentanil</v>
      </c>
      <c r="F474" s="114" t="str">
        <f>IF(AND(A474&lt;&gt;"",ISNUMBER(A474)),VLOOKUP(A474,Studies!A:BR,6,FALSE),"")</f>
        <v>Plasma</v>
      </c>
      <c r="G474" s="57">
        <v>60</v>
      </c>
      <c r="H474" s="57" t="s">
        <v>338</v>
      </c>
      <c r="I474" s="47">
        <v>47.762650000000001</v>
      </c>
      <c r="J474" s="47" t="s">
        <v>327</v>
      </c>
      <c r="K474" s="47" t="s">
        <v>50</v>
      </c>
    </row>
    <row r="475" spans="1:14" x14ac:dyDescent="0.2">
      <c r="A475" s="36">
        <v>467</v>
      </c>
      <c r="B475" s="112" t="str">
        <f>IF(AND(A475&lt;&gt;"",ISNUMBER(A475)),VLOOKUP(A475,Studies!A:BR,2,FALSE),"")</f>
        <v>Willsie 2015</v>
      </c>
      <c r="C475" s="112" t="str">
        <f>IF(AND(A475&lt;&gt;"",ISNUMBER(A475)),VLOOKUP(A475,Studies!A:BR,3,FALSE),"")</f>
        <v>https://www.ncbi.nlm.nih.gov/pubmed/25544247</v>
      </c>
      <c r="D475" s="112" t="str">
        <f>IF(AND(A475&lt;&gt;"",ISNUMBER(A475)),VLOOKUP(A475,Studies!A:BR,4,FALSE),"")</f>
        <v>mean</v>
      </c>
      <c r="E475" s="112" t="str">
        <f>IF(AND(A475&lt;&gt;"",ISNUMBER(A475)),VLOOKUP(A475,Studies!A:BR,5,FALSE),"")</f>
        <v>Sufentanil</v>
      </c>
      <c r="F475" s="114" t="str">
        <f>IF(AND(A475&lt;&gt;"",ISNUMBER(A475)),VLOOKUP(A475,Studies!A:BR,6,FALSE),"")</f>
        <v>Plasma</v>
      </c>
      <c r="G475" s="57">
        <v>90</v>
      </c>
      <c r="H475" s="57" t="s">
        <v>338</v>
      </c>
      <c r="I475" s="47">
        <v>32.285420000000002</v>
      </c>
      <c r="J475" s="47" t="s">
        <v>327</v>
      </c>
      <c r="K475" s="47" t="s">
        <v>50</v>
      </c>
    </row>
    <row r="476" spans="1:14" x14ac:dyDescent="0.2">
      <c r="A476" s="36">
        <v>467</v>
      </c>
      <c r="B476" s="112" t="str">
        <f>IF(AND(A476&lt;&gt;"",ISNUMBER(A476)),VLOOKUP(A476,Studies!A:BR,2,FALSE),"")</f>
        <v>Willsie 2015</v>
      </c>
      <c r="C476" s="112" t="str">
        <f>IF(AND(A476&lt;&gt;"",ISNUMBER(A476)),VLOOKUP(A476,Studies!A:BR,3,FALSE),"")</f>
        <v>https://www.ncbi.nlm.nih.gov/pubmed/25544247</v>
      </c>
      <c r="D476" s="112" t="str">
        <f>IF(AND(A476&lt;&gt;"",ISNUMBER(A476)),VLOOKUP(A476,Studies!A:BR,4,FALSE),"")</f>
        <v>mean</v>
      </c>
      <c r="E476" s="112" t="str">
        <f>IF(AND(A476&lt;&gt;"",ISNUMBER(A476)),VLOOKUP(A476,Studies!A:BR,5,FALSE),"")</f>
        <v>Sufentanil</v>
      </c>
      <c r="F476" s="114" t="str">
        <f>IF(AND(A476&lt;&gt;"",ISNUMBER(A476)),VLOOKUP(A476,Studies!A:BR,6,FALSE),"")</f>
        <v>Plasma</v>
      </c>
      <c r="G476" s="57">
        <v>120</v>
      </c>
      <c r="H476" s="57" t="s">
        <v>338</v>
      </c>
      <c r="I476" s="47">
        <v>25.945640000000001</v>
      </c>
      <c r="J476" s="47" t="s">
        <v>327</v>
      </c>
      <c r="K476" s="47" t="s">
        <v>50</v>
      </c>
    </row>
    <row r="477" spans="1:14" x14ac:dyDescent="0.2">
      <c r="A477" s="36">
        <v>467</v>
      </c>
      <c r="B477" s="112" t="str">
        <f>IF(AND(A477&lt;&gt;"",ISNUMBER(A477)),VLOOKUP(A477,Studies!A:BR,2,FALSE),"")</f>
        <v>Willsie 2015</v>
      </c>
      <c r="C477" s="112" t="str">
        <f>IF(AND(A477&lt;&gt;"",ISNUMBER(A477)),VLOOKUP(A477,Studies!A:BR,3,FALSE),"")</f>
        <v>https://www.ncbi.nlm.nih.gov/pubmed/25544247</v>
      </c>
      <c r="D477" s="112" t="str">
        <f>IF(AND(A477&lt;&gt;"",ISNUMBER(A477)),VLOOKUP(A477,Studies!A:BR,4,FALSE),"")</f>
        <v>mean</v>
      </c>
      <c r="E477" s="112" t="str">
        <f>IF(AND(A477&lt;&gt;"",ISNUMBER(A477)),VLOOKUP(A477,Studies!A:BR,5,FALSE),"")</f>
        <v>Sufentanil</v>
      </c>
      <c r="F477" s="114" t="str">
        <f>IF(AND(A477&lt;&gt;"",ISNUMBER(A477)),VLOOKUP(A477,Studies!A:BR,6,FALSE),"")</f>
        <v>Plasma</v>
      </c>
      <c r="G477" s="57">
        <v>180</v>
      </c>
      <c r="H477" s="57" t="s">
        <v>338</v>
      </c>
      <c r="I477" s="47">
        <v>16.780159999999999</v>
      </c>
      <c r="J477" s="47" t="s">
        <v>327</v>
      </c>
      <c r="K477" s="47" t="s">
        <v>50</v>
      </c>
    </row>
    <row r="478" spans="1:14" x14ac:dyDescent="0.2">
      <c r="A478" s="36">
        <v>467</v>
      </c>
      <c r="B478" s="112" t="str">
        <f>IF(AND(A478&lt;&gt;"",ISNUMBER(A478)),VLOOKUP(A478,Studies!A:BR,2,FALSE),"")</f>
        <v>Willsie 2015</v>
      </c>
      <c r="C478" s="112" t="str">
        <f>IF(AND(A478&lt;&gt;"",ISNUMBER(A478)),VLOOKUP(A478,Studies!A:BR,3,FALSE),"")</f>
        <v>https://www.ncbi.nlm.nih.gov/pubmed/25544247</v>
      </c>
      <c r="D478" s="112" t="str">
        <f>IF(AND(A478&lt;&gt;"",ISNUMBER(A478)),VLOOKUP(A478,Studies!A:BR,4,FALSE),"")</f>
        <v>mean</v>
      </c>
      <c r="E478" s="112" t="str">
        <f>IF(AND(A478&lt;&gt;"",ISNUMBER(A478)),VLOOKUP(A478,Studies!A:BR,5,FALSE),"")</f>
        <v>Sufentanil</v>
      </c>
      <c r="F478" s="114" t="str">
        <f>IF(AND(A478&lt;&gt;"",ISNUMBER(A478)),VLOOKUP(A478,Studies!A:BR,6,FALSE),"")</f>
        <v>Plasma</v>
      </c>
      <c r="G478" s="57">
        <v>240</v>
      </c>
      <c r="H478" s="57" t="s">
        <v>338</v>
      </c>
      <c r="I478" s="47">
        <v>13.236370000000001</v>
      </c>
      <c r="J478" s="47" t="s">
        <v>327</v>
      </c>
      <c r="K478" s="47" t="s">
        <v>50</v>
      </c>
    </row>
    <row r="479" spans="1:14" x14ac:dyDescent="0.2">
      <c r="A479" s="36">
        <v>467</v>
      </c>
      <c r="B479" s="112" t="str">
        <f>IF(AND(A479&lt;&gt;"",ISNUMBER(A479)),VLOOKUP(A479,Studies!A:BR,2,FALSE),"")</f>
        <v>Willsie 2015</v>
      </c>
      <c r="C479" s="112" t="str">
        <f>IF(AND(A479&lt;&gt;"",ISNUMBER(A479)),VLOOKUP(A479,Studies!A:BR,3,FALSE),"")</f>
        <v>https://www.ncbi.nlm.nih.gov/pubmed/25544247</v>
      </c>
      <c r="D479" s="112" t="str">
        <f>IF(AND(A479&lt;&gt;"",ISNUMBER(A479)),VLOOKUP(A479,Studies!A:BR,4,FALSE),"")</f>
        <v>mean</v>
      </c>
      <c r="E479" s="112" t="str">
        <f>IF(AND(A479&lt;&gt;"",ISNUMBER(A479)),VLOOKUP(A479,Studies!A:BR,5,FALSE),"")</f>
        <v>Sufentanil</v>
      </c>
      <c r="F479" s="114" t="str">
        <f>IF(AND(A479&lt;&gt;"",ISNUMBER(A479)),VLOOKUP(A479,Studies!A:BR,6,FALSE),"")</f>
        <v>Plasma</v>
      </c>
      <c r="G479" s="57">
        <v>360</v>
      </c>
      <c r="H479" s="57" t="s">
        <v>338</v>
      </c>
      <c r="I479" s="47">
        <v>6.1504919999999998</v>
      </c>
      <c r="J479" s="47" t="s">
        <v>327</v>
      </c>
      <c r="K479" s="47" t="s">
        <v>50</v>
      </c>
    </row>
    <row r="480" spans="1:14" x14ac:dyDescent="0.2">
      <c r="A480" s="36">
        <v>467</v>
      </c>
      <c r="B480" s="112" t="str">
        <f>IF(AND(A480&lt;&gt;"",ISNUMBER(A480)),VLOOKUP(A480,Studies!A:BR,2,FALSE),"")</f>
        <v>Willsie 2015</v>
      </c>
      <c r="C480" s="112" t="str">
        <f>IF(AND(A480&lt;&gt;"",ISNUMBER(A480)),VLOOKUP(A480,Studies!A:BR,3,FALSE),"")</f>
        <v>https://www.ncbi.nlm.nih.gov/pubmed/25544247</v>
      </c>
      <c r="D480" s="112" t="str">
        <f>IF(AND(A480&lt;&gt;"",ISNUMBER(A480)),VLOOKUP(A480,Studies!A:BR,4,FALSE),"")</f>
        <v>mean</v>
      </c>
      <c r="E480" s="112" t="str">
        <f>IF(AND(A480&lt;&gt;"",ISNUMBER(A480)),VLOOKUP(A480,Studies!A:BR,5,FALSE),"")</f>
        <v>Sufentanil</v>
      </c>
      <c r="F480" s="114" t="str">
        <f>IF(AND(A480&lt;&gt;"",ISNUMBER(A480)),VLOOKUP(A480,Studies!A:BR,6,FALSE),"")</f>
        <v>Plasma</v>
      </c>
      <c r="G480" s="57">
        <v>480</v>
      </c>
      <c r="H480" s="57" t="s">
        <v>338</v>
      </c>
      <c r="I480" s="47">
        <v>3.2806579999999999</v>
      </c>
      <c r="J480" s="47" t="s">
        <v>327</v>
      </c>
      <c r="K480" s="47" t="s">
        <v>50</v>
      </c>
    </row>
    <row r="481" spans="1:11" x14ac:dyDescent="0.2">
      <c r="A481" s="36">
        <v>467</v>
      </c>
      <c r="B481" s="112" t="str">
        <f>IF(AND(A481&lt;&gt;"",ISNUMBER(A481)),VLOOKUP(A481,Studies!A:BR,2,FALSE),"")</f>
        <v>Willsie 2015</v>
      </c>
      <c r="C481" s="112" t="str">
        <f>IF(AND(A481&lt;&gt;"",ISNUMBER(A481)),VLOOKUP(A481,Studies!A:BR,3,FALSE),"")</f>
        <v>https://www.ncbi.nlm.nih.gov/pubmed/25544247</v>
      </c>
      <c r="D481" s="112" t="str">
        <f>IF(AND(A481&lt;&gt;"",ISNUMBER(A481)),VLOOKUP(A481,Studies!A:BR,4,FALSE),"")</f>
        <v>mean</v>
      </c>
      <c r="E481" s="112" t="str">
        <f>IF(AND(A481&lt;&gt;"",ISNUMBER(A481)),VLOOKUP(A481,Studies!A:BR,5,FALSE),"")</f>
        <v>Sufentanil</v>
      </c>
      <c r="F481" s="114" t="str">
        <f>IF(AND(A481&lt;&gt;"",ISNUMBER(A481)),VLOOKUP(A481,Studies!A:BR,6,FALSE),"")</f>
        <v>Plasma</v>
      </c>
      <c r="G481" s="57">
        <v>600</v>
      </c>
      <c r="H481" s="57" t="s">
        <v>338</v>
      </c>
      <c r="I481" s="47">
        <v>2.5184250000000001</v>
      </c>
      <c r="J481" s="47" t="s">
        <v>327</v>
      </c>
      <c r="K481" s="47" t="s">
        <v>50</v>
      </c>
    </row>
    <row r="482" spans="1:11" x14ac:dyDescent="0.2">
      <c r="A482" s="36">
        <v>467</v>
      </c>
      <c r="B482" s="112" t="str">
        <f>IF(AND(A482&lt;&gt;"",ISNUMBER(A482)),VLOOKUP(A482,Studies!A:BR,2,FALSE),"")</f>
        <v>Willsie 2015</v>
      </c>
      <c r="C482" s="112" t="str">
        <f>IF(AND(A482&lt;&gt;"",ISNUMBER(A482)),VLOOKUP(A482,Studies!A:BR,3,FALSE),"")</f>
        <v>https://www.ncbi.nlm.nih.gov/pubmed/25544247</v>
      </c>
      <c r="D482" s="112" t="str">
        <f>IF(AND(A482&lt;&gt;"",ISNUMBER(A482)),VLOOKUP(A482,Studies!A:BR,4,FALSE),"")</f>
        <v>mean</v>
      </c>
      <c r="E482" s="112" t="str">
        <f>IF(AND(A482&lt;&gt;"",ISNUMBER(A482)),VLOOKUP(A482,Studies!A:BR,5,FALSE),"")</f>
        <v>Sufentanil</v>
      </c>
      <c r="F482" s="114" t="str">
        <f>IF(AND(A482&lt;&gt;"",ISNUMBER(A482)),VLOOKUP(A482,Studies!A:BR,6,FALSE),"")</f>
        <v>Plasma</v>
      </c>
      <c r="G482" s="57">
        <v>720</v>
      </c>
      <c r="H482" s="57" t="s">
        <v>338</v>
      </c>
      <c r="I482" s="47">
        <v>2.459857</v>
      </c>
      <c r="J482" s="47" t="s">
        <v>327</v>
      </c>
      <c r="K482" s="47" t="s">
        <v>50</v>
      </c>
    </row>
    <row r="483" spans="1:11" x14ac:dyDescent="0.2">
      <c r="A483" s="36">
        <v>467</v>
      </c>
      <c r="B483" s="112" t="str">
        <f>IF(AND(A483&lt;&gt;"",ISNUMBER(A483)),VLOOKUP(A483,Studies!A:BR,2,FALSE),"")</f>
        <v>Willsie 2015</v>
      </c>
      <c r="C483" s="112" t="str">
        <f>IF(AND(A483&lt;&gt;"",ISNUMBER(A483)),VLOOKUP(A483,Studies!A:BR,3,FALSE),"")</f>
        <v>https://www.ncbi.nlm.nih.gov/pubmed/25544247</v>
      </c>
      <c r="D483" s="112" t="str">
        <f>IF(AND(A483&lt;&gt;"",ISNUMBER(A483)),VLOOKUP(A483,Studies!A:BR,4,FALSE),"")</f>
        <v>mean</v>
      </c>
      <c r="E483" s="112" t="str">
        <f>IF(AND(A483&lt;&gt;"",ISNUMBER(A483)),VLOOKUP(A483,Studies!A:BR,5,FALSE),"")</f>
        <v>Sufentanil</v>
      </c>
      <c r="F483" s="114" t="str">
        <f>IF(AND(A483&lt;&gt;"",ISNUMBER(A483)),VLOOKUP(A483,Studies!A:BR,6,FALSE),"")</f>
        <v>Plasma</v>
      </c>
      <c r="G483" s="57">
        <v>840</v>
      </c>
      <c r="H483" s="57" t="s">
        <v>338</v>
      </c>
      <c r="I483" s="47">
        <v>1.699322</v>
      </c>
      <c r="J483" s="47" t="s">
        <v>327</v>
      </c>
      <c r="K483" s="47" t="s">
        <v>50</v>
      </c>
    </row>
    <row r="484" spans="1:11" x14ac:dyDescent="0.2">
      <c r="A484" s="36">
        <v>467</v>
      </c>
      <c r="B484" s="112" t="str">
        <f>IF(AND(A484&lt;&gt;"",ISNUMBER(A484)),VLOOKUP(A484,Studies!A:BR,2,FALSE),"")</f>
        <v>Willsie 2015</v>
      </c>
      <c r="C484" s="112" t="str">
        <f>IF(AND(A484&lt;&gt;"",ISNUMBER(A484)),VLOOKUP(A484,Studies!A:BR,3,FALSE),"")</f>
        <v>https://www.ncbi.nlm.nih.gov/pubmed/25544247</v>
      </c>
      <c r="D484" s="112" t="str">
        <f>IF(AND(A484&lt;&gt;"",ISNUMBER(A484)),VLOOKUP(A484,Studies!A:BR,4,FALSE),"")</f>
        <v>mean</v>
      </c>
      <c r="E484" s="112" t="str">
        <f>IF(AND(A484&lt;&gt;"",ISNUMBER(A484)),VLOOKUP(A484,Studies!A:BR,5,FALSE),"")</f>
        <v>Sufentanil</v>
      </c>
      <c r="F484" s="114" t="str">
        <f>IF(AND(A484&lt;&gt;"",ISNUMBER(A484)),VLOOKUP(A484,Studies!A:BR,6,FALSE),"")</f>
        <v>Plasma</v>
      </c>
      <c r="G484" s="57">
        <v>1440</v>
      </c>
      <c r="H484" s="57" t="s">
        <v>338</v>
      </c>
      <c r="I484" s="47">
        <v>2.546436E-3</v>
      </c>
      <c r="J484" s="47" t="s">
        <v>327</v>
      </c>
      <c r="K484" s="47" t="s">
        <v>50</v>
      </c>
    </row>
    <row r="485" spans="1:11" x14ac:dyDescent="0.2">
      <c r="A485" s="36">
        <v>79</v>
      </c>
      <c r="B485" s="112" t="str">
        <f>IF(AND(A485&lt;&gt;"",ISNUMBER(A485)),VLOOKUP(A485,Studies!A:BR,2,FALSE),"")</f>
        <v>Barone 1993</v>
      </c>
      <c r="C485" s="112" t="str">
        <f>IF(AND(A485&lt;&gt;"",ISNUMBER(A485)),VLOOKUP(A485,Studies!A:BR,3,FALSE),"")</f>
        <v>https://www.ncbi.nlm.nih.gov/pubmed/8388198</v>
      </c>
      <c r="D485" s="112" t="str">
        <f>IF(AND(A485&lt;&gt;"",ISNUMBER(A485)),VLOOKUP(A485,Studies!A:BR,4,FALSE),"")</f>
        <v>day 1 fasted</v>
      </c>
      <c r="E485" s="112" t="str">
        <f>IF(AND(A485&lt;&gt;"",ISNUMBER(A485)),VLOOKUP(A485,Studies!A:BR,5,FALSE),"")</f>
        <v>Itraconazole</v>
      </c>
      <c r="F485" s="114" t="str">
        <f>IF(AND(A485&lt;&gt;"",ISNUMBER(A485)),VLOOKUP(A485,Studies!A:BR,6,FALSE),"")</f>
        <v>Plasma</v>
      </c>
      <c r="G485" s="57">
        <v>0.5</v>
      </c>
      <c r="H485" s="57" t="s">
        <v>54</v>
      </c>
      <c r="I485" s="47">
        <v>0.55592245189473033</v>
      </c>
      <c r="J485" s="47" t="s">
        <v>321</v>
      </c>
      <c r="K485" s="47" t="s">
        <v>50</v>
      </c>
    </row>
    <row r="486" spans="1:11" x14ac:dyDescent="0.2">
      <c r="A486" s="36">
        <v>79</v>
      </c>
      <c r="B486" s="112" t="str">
        <f>IF(AND(A486&lt;&gt;"",ISNUMBER(A486)),VLOOKUP(A486,Studies!A:BR,2,FALSE),"")</f>
        <v>Barone 1993</v>
      </c>
      <c r="C486" s="112" t="str">
        <f>IF(AND(A486&lt;&gt;"",ISNUMBER(A486)),VLOOKUP(A486,Studies!A:BR,3,FALSE),"")</f>
        <v>https://www.ncbi.nlm.nih.gov/pubmed/8388198</v>
      </c>
      <c r="D486" s="112" t="str">
        <f>IF(AND(A486&lt;&gt;"",ISNUMBER(A486)),VLOOKUP(A486,Studies!A:BR,4,FALSE),"")</f>
        <v>day 1 fasted</v>
      </c>
      <c r="E486" s="112" t="str">
        <f>IF(AND(A486&lt;&gt;"",ISNUMBER(A486)),VLOOKUP(A486,Studies!A:BR,5,FALSE),"")</f>
        <v>Itraconazole</v>
      </c>
      <c r="F486" s="114" t="str">
        <f>IF(AND(A486&lt;&gt;"",ISNUMBER(A486)),VLOOKUP(A486,Studies!A:BR,6,FALSE),"")</f>
        <v>Plasma</v>
      </c>
      <c r="G486" s="57">
        <v>1</v>
      </c>
      <c r="H486" s="57" t="s">
        <v>54</v>
      </c>
      <c r="I486" s="47">
        <v>11.364639736711979</v>
      </c>
      <c r="J486" s="47" t="s">
        <v>321</v>
      </c>
      <c r="K486" s="47" t="s">
        <v>50</v>
      </c>
    </row>
    <row r="487" spans="1:11" x14ac:dyDescent="0.2">
      <c r="A487" s="36">
        <v>79</v>
      </c>
      <c r="B487" s="112" t="str">
        <f>IF(AND(A487&lt;&gt;"",ISNUMBER(A487)),VLOOKUP(A487,Studies!A:BR,2,FALSE),"")</f>
        <v>Barone 1993</v>
      </c>
      <c r="C487" s="112" t="str">
        <f>IF(AND(A487&lt;&gt;"",ISNUMBER(A487)),VLOOKUP(A487,Studies!A:BR,3,FALSE),"")</f>
        <v>https://www.ncbi.nlm.nih.gov/pubmed/8388198</v>
      </c>
      <c r="D487" s="112" t="str">
        <f>IF(AND(A487&lt;&gt;"",ISNUMBER(A487)),VLOOKUP(A487,Studies!A:BR,4,FALSE),"")</f>
        <v>day 1 fasted</v>
      </c>
      <c r="E487" s="112" t="str">
        <f>IF(AND(A487&lt;&gt;"",ISNUMBER(A487)),VLOOKUP(A487,Studies!A:BR,5,FALSE),"")</f>
        <v>Itraconazole</v>
      </c>
      <c r="F487" s="114" t="str">
        <f>IF(AND(A487&lt;&gt;"",ISNUMBER(A487)),VLOOKUP(A487,Studies!A:BR,6,FALSE),"")</f>
        <v>Plasma</v>
      </c>
      <c r="G487" s="57">
        <v>2</v>
      </c>
      <c r="H487" s="57" t="s">
        <v>54</v>
      </c>
      <c r="I487" s="47">
        <v>72.510160505771637</v>
      </c>
      <c r="J487" s="47" t="s">
        <v>321</v>
      </c>
      <c r="K487" s="47" t="s">
        <v>50</v>
      </c>
    </row>
    <row r="488" spans="1:11" x14ac:dyDescent="0.2">
      <c r="A488" s="36">
        <v>79</v>
      </c>
      <c r="B488" s="112" t="str">
        <f>IF(AND(A488&lt;&gt;"",ISNUMBER(A488)),VLOOKUP(A488,Studies!A:BR,2,FALSE),"")</f>
        <v>Barone 1993</v>
      </c>
      <c r="C488" s="112" t="str">
        <f>IF(AND(A488&lt;&gt;"",ISNUMBER(A488)),VLOOKUP(A488,Studies!A:BR,3,FALSE),"")</f>
        <v>https://www.ncbi.nlm.nih.gov/pubmed/8388198</v>
      </c>
      <c r="D488" s="112" t="str">
        <f>IF(AND(A488&lt;&gt;"",ISNUMBER(A488)),VLOOKUP(A488,Studies!A:BR,4,FALSE),"")</f>
        <v>day 1 fasted</v>
      </c>
      <c r="E488" s="112" t="str">
        <f>IF(AND(A488&lt;&gt;"",ISNUMBER(A488)),VLOOKUP(A488,Studies!A:BR,5,FALSE),"")</f>
        <v>Itraconazole</v>
      </c>
      <c r="F488" s="114" t="str">
        <f>IF(AND(A488&lt;&gt;"",ISNUMBER(A488)),VLOOKUP(A488,Studies!A:BR,6,FALSE),"")</f>
        <v>Plasma</v>
      </c>
      <c r="G488" s="57">
        <v>3</v>
      </c>
      <c r="H488" s="57" t="s">
        <v>54</v>
      </c>
      <c r="I488" s="47">
        <v>102.32260078191757</v>
      </c>
      <c r="J488" s="47" t="s">
        <v>321</v>
      </c>
      <c r="K488" s="47" t="s">
        <v>50</v>
      </c>
    </row>
    <row r="489" spans="1:11" x14ac:dyDescent="0.2">
      <c r="A489" s="36">
        <v>79</v>
      </c>
      <c r="B489" s="112" t="str">
        <f>IF(AND(A489&lt;&gt;"",ISNUMBER(A489)),VLOOKUP(A489,Studies!A:BR,2,FALSE),"")</f>
        <v>Barone 1993</v>
      </c>
      <c r="C489" s="112" t="str">
        <f>IF(AND(A489&lt;&gt;"",ISNUMBER(A489)),VLOOKUP(A489,Studies!A:BR,3,FALSE),"")</f>
        <v>https://www.ncbi.nlm.nih.gov/pubmed/8388198</v>
      </c>
      <c r="D489" s="112" t="str">
        <f>IF(AND(A489&lt;&gt;"",ISNUMBER(A489)),VLOOKUP(A489,Studies!A:BR,4,FALSE),"")</f>
        <v>day 1 fasted</v>
      </c>
      <c r="E489" s="112" t="str">
        <f>IF(AND(A489&lt;&gt;"",ISNUMBER(A489)),VLOOKUP(A489,Studies!A:BR,5,FALSE),"")</f>
        <v>Itraconazole</v>
      </c>
      <c r="F489" s="114" t="str">
        <f>IF(AND(A489&lt;&gt;"",ISNUMBER(A489)),VLOOKUP(A489,Studies!A:BR,6,FALSE),"")</f>
        <v>Plasma</v>
      </c>
      <c r="G489" s="57">
        <v>4</v>
      </c>
      <c r="H489" s="57" t="s">
        <v>54</v>
      </c>
      <c r="I489" s="47">
        <v>118.59709769487381</v>
      </c>
      <c r="J489" s="47" t="s">
        <v>321</v>
      </c>
      <c r="K489" s="47" t="s">
        <v>50</v>
      </c>
    </row>
    <row r="490" spans="1:11" x14ac:dyDescent="0.2">
      <c r="A490" s="36">
        <v>79</v>
      </c>
      <c r="B490" s="112" t="str">
        <f>IF(AND(A490&lt;&gt;"",ISNUMBER(A490)),VLOOKUP(A490,Studies!A:BR,2,FALSE),"")</f>
        <v>Barone 1993</v>
      </c>
      <c r="C490" s="112" t="str">
        <f>IF(AND(A490&lt;&gt;"",ISNUMBER(A490)),VLOOKUP(A490,Studies!A:BR,3,FALSE),"")</f>
        <v>https://www.ncbi.nlm.nih.gov/pubmed/8388198</v>
      </c>
      <c r="D490" s="112" t="str">
        <f>IF(AND(A490&lt;&gt;"",ISNUMBER(A490)),VLOOKUP(A490,Studies!A:BR,4,FALSE),"")</f>
        <v>day 1 fasted</v>
      </c>
      <c r="E490" s="112" t="str">
        <f>IF(AND(A490&lt;&gt;"",ISNUMBER(A490)),VLOOKUP(A490,Studies!A:BR,5,FALSE),"")</f>
        <v>Itraconazole</v>
      </c>
      <c r="F490" s="114" t="str">
        <f>IF(AND(A490&lt;&gt;"",ISNUMBER(A490)),VLOOKUP(A490,Studies!A:BR,6,FALSE),"")</f>
        <v>Plasma</v>
      </c>
      <c r="G490" s="57">
        <v>5</v>
      </c>
      <c r="H490" s="57" t="s">
        <v>54</v>
      </c>
      <c r="I490" s="47">
        <v>118.59709769487381</v>
      </c>
      <c r="J490" s="47" t="s">
        <v>321</v>
      </c>
      <c r="K490" s="47" t="s">
        <v>50</v>
      </c>
    </row>
    <row r="491" spans="1:11" x14ac:dyDescent="0.2">
      <c r="A491" s="36">
        <v>79</v>
      </c>
      <c r="B491" s="112" t="str">
        <f>IF(AND(A491&lt;&gt;"",ISNUMBER(A491)),VLOOKUP(A491,Studies!A:BR,2,FALSE),"")</f>
        <v>Barone 1993</v>
      </c>
      <c r="C491" s="112" t="str">
        <f>IF(AND(A491&lt;&gt;"",ISNUMBER(A491)),VLOOKUP(A491,Studies!A:BR,3,FALSE),"")</f>
        <v>https://www.ncbi.nlm.nih.gov/pubmed/8388198</v>
      </c>
      <c r="D491" s="112" t="str">
        <f>IF(AND(A491&lt;&gt;"",ISNUMBER(A491)),VLOOKUP(A491,Studies!A:BR,4,FALSE),"")</f>
        <v>day 1 fasted</v>
      </c>
      <c r="E491" s="112" t="str">
        <f>IF(AND(A491&lt;&gt;"",ISNUMBER(A491)),VLOOKUP(A491,Studies!A:BR,5,FALSE),"")</f>
        <v>Itraconazole</v>
      </c>
      <c r="F491" s="114" t="str">
        <f>IF(AND(A491&lt;&gt;"",ISNUMBER(A491)),VLOOKUP(A491,Studies!A:BR,6,FALSE),"")</f>
        <v>Plasma</v>
      </c>
      <c r="G491" s="57">
        <v>6</v>
      </c>
      <c r="H491" s="57" t="s">
        <v>54</v>
      </c>
      <c r="I491" s="47">
        <v>91.225020587444305</v>
      </c>
      <c r="J491" s="47" t="s">
        <v>321</v>
      </c>
      <c r="K491" s="47" t="s">
        <v>50</v>
      </c>
    </row>
    <row r="492" spans="1:11" x14ac:dyDescent="0.2">
      <c r="A492" s="36">
        <v>79</v>
      </c>
      <c r="B492" s="112" t="str">
        <f>IF(AND(A492&lt;&gt;"",ISNUMBER(A492)),VLOOKUP(A492,Studies!A:BR,2,FALSE),"")</f>
        <v>Barone 1993</v>
      </c>
      <c r="C492" s="112" t="str">
        <f>IF(AND(A492&lt;&gt;"",ISNUMBER(A492)),VLOOKUP(A492,Studies!A:BR,3,FALSE),"")</f>
        <v>https://www.ncbi.nlm.nih.gov/pubmed/8388198</v>
      </c>
      <c r="D492" s="112" t="str">
        <f>IF(AND(A492&lt;&gt;"",ISNUMBER(A492)),VLOOKUP(A492,Studies!A:BR,4,FALSE),"")</f>
        <v>day 1 fasted</v>
      </c>
      <c r="E492" s="112" t="str">
        <f>IF(AND(A492&lt;&gt;"",ISNUMBER(A492)),VLOOKUP(A492,Studies!A:BR,5,FALSE),"")</f>
        <v>Itraconazole</v>
      </c>
      <c r="F492" s="114" t="str">
        <f>IF(AND(A492&lt;&gt;"",ISNUMBER(A492)),VLOOKUP(A492,Studies!A:BR,6,FALSE),"")</f>
        <v>Plasma</v>
      </c>
      <c r="G492" s="57">
        <v>8</v>
      </c>
      <c r="H492" s="57" t="s">
        <v>54</v>
      </c>
      <c r="I492" s="47">
        <v>69.028958678245544</v>
      </c>
      <c r="J492" s="47" t="s">
        <v>321</v>
      </c>
      <c r="K492" s="47" t="s">
        <v>50</v>
      </c>
    </row>
    <row r="493" spans="1:11" x14ac:dyDescent="0.2">
      <c r="A493" s="36">
        <v>79</v>
      </c>
      <c r="B493" s="112" t="str">
        <f>IF(AND(A493&lt;&gt;"",ISNUMBER(A493)),VLOOKUP(A493,Studies!A:BR,2,FALSE),"")</f>
        <v>Barone 1993</v>
      </c>
      <c r="C493" s="112" t="str">
        <f>IF(AND(A493&lt;&gt;"",ISNUMBER(A493)),VLOOKUP(A493,Studies!A:BR,3,FALSE),"")</f>
        <v>https://www.ncbi.nlm.nih.gov/pubmed/8388198</v>
      </c>
      <c r="D493" s="112" t="str">
        <f>IF(AND(A493&lt;&gt;"",ISNUMBER(A493)),VLOOKUP(A493,Studies!A:BR,4,FALSE),"")</f>
        <v>day 1 fasted</v>
      </c>
      <c r="E493" s="112" t="str">
        <f>IF(AND(A493&lt;&gt;"",ISNUMBER(A493)),VLOOKUP(A493,Studies!A:BR,5,FALSE),"")</f>
        <v>Itraconazole</v>
      </c>
      <c r="F493" s="114" t="str">
        <f>IF(AND(A493&lt;&gt;"",ISNUMBER(A493)),VLOOKUP(A493,Studies!A:BR,6,FALSE),"")</f>
        <v>Plasma</v>
      </c>
      <c r="G493" s="57">
        <v>12</v>
      </c>
      <c r="H493" s="57" t="s">
        <v>54</v>
      </c>
      <c r="I493" s="47">
        <v>42.204238474369049</v>
      </c>
      <c r="J493" s="47" t="s">
        <v>321</v>
      </c>
      <c r="K493" s="47" t="s">
        <v>50</v>
      </c>
    </row>
    <row r="494" spans="1:11" x14ac:dyDescent="0.2">
      <c r="A494" s="36">
        <v>79</v>
      </c>
      <c r="B494" s="112" t="str">
        <f>IF(AND(A494&lt;&gt;"",ISNUMBER(A494)),VLOOKUP(A494,Studies!A:BR,2,FALSE),"")</f>
        <v>Barone 1993</v>
      </c>
      <c r="C494" s="112" t="str">
        <f>IF(AND(A494&lt;&gt;"",ISNUMBER(A494)),VLOOKUP(A494,Studies!A:BR,3,FALSE),"")</f>
        <v>https://www.ncbi.nlm.nih.gov/pubmed/8388198</v>
      </c>
      <c r="D494" s="112" t="str">
        <f>IF(AND(A494&lt;&gt;"",ISNUMBER(A494)),VLOOKUP(A494,Studies!A:BR,4,FALSE),"")</f>
        <v>day 1 fasted</v>
      </c>
      <c r="E494" s="112" t="str">
        <f>IF(AND(A494&lt;&gt;"",ISNUMBER(A494)),VLOOKUP(A494,Studies!A:BR,5,FALSE),"")</f>
        <v>Itraconazole</v>
      </c>
      <c r="F494" s="114" t="str">
        <f>IF(AND(A494&lt;&gt;"",ISNUMBER(A494)),VLOOKUP(A494,Studies!A:BR,6,FALSE),"")</f>
        <v>Plasma</v>
      </c>
      <c r="G494" s="57">
        <v>24</v>
      </c>
      <c r="H494" s="57" t="s">
        <v>54</v>
      </c>
      <c r="I494" s="47">
        <v>23.772150278091431</v>
      </c>
      <c r="J494" s="47" t="s">
        <v>321</v>
      </c>
      <c r="K494" s="47" t="s">
        <v>50</v>
      </c>
    </row>
    <row r="495" spans="1:11" x14ac:dyDescent="0.2">
      <c r="A495" s="36">
        <v>79</v>
      </c>
      <c r="B495" s="112" t="str">
        <f>IF(AND(A495&lt;&gt;"",ISNUMBER(A495)),VLOOKUP(A495,Studies!A:BR,2,FALSE),"")</f>
        <v>Barone 1993</v>
      </c>
      <c r="C495" s="112" t="str">
        <f>IF(AND(A495&lt;&gt;"",ISNUMBER(A495)),VLOOKUP(A495,Studies!A:BR,3,FALSE),"")</f>
        <v>https://www.ncbi.nlm.nih.gov/pubmed/8388198</v>
      </c>
      <c r="D495" s="112" t="str">
        <f>IF(AND(A495&lt;&gt;"",ISNUMBER(A495)),VLOOKUP(A495,Studies!A:BR,4,FALSE),"")</f>
        <v>day 1 fasted</v>
      </c>
      <c r="E495" s="112" t="str">
        <f>IF(AND(A495&lt;&gt;"",ISNUMBER(A495)),VLOOKUP(A495,Studies!A:BR,5,FALSE),"")</f>
        <v>Itraconazole</v>
      </c>
      <c r="F495" s="114" t="str">
        <f>IF(AND(A495&lt;&gt;"",ISNUMBER(A495)),VLOOKUP(A495,Studies!A:BR,6,FALSE),"")</f>
        <v>Plasma</v>
      </c>
      <c r="G495" s="57">
        <v>36</v>
      </c>
      <c r="H495" s="57" t="s">
        <v>54</v>
      </c>
      <c r="I495" s="47">
        <v>16.845960170030594</v>
      </c>
      <c r="J495" s="47" t="s">
        <v>321</v>
      </c>
      <c r="K495" s="47" t="s">
        <v>50</v>
      </c>
    </row>
    <row r="496" spans="1:11" x14ac:dyDescent="0.2">
      <c r="A496" s="36">
        <v>79</v>
      </c>
      <c r="B496" s="112" t="str">
        <f>IF(AND(A496&lt;&gt;"",ISNUMBER(A496)),VLOOKUP(A496,Studies!A:BR,2,FALSE),"")</f>
        <v>Barone 1993</v>
      </c>
      <c r="C496" s="112" t="str">
        <f>IF(AND(A496&lt;&gt;"",ISNUMBER(A496)),VLOOKUP(A496,Studies!A:BR,3,FALSE),"")</f>
        <v>https://www.ncbi.nlm.nih.gov/pubmed/8388198</v>
      </c>
      <c r="D496" s="112" t="str">
        <f>IF(AND(A496&lt;&gt;"",ISNUMBER(A496)),VLOOKUP(A496,Studies!A:BR,4,FALSE),"")</f>
        <v>day 1 fasted</v>
      </c>
      <c r="E496" s="112" t="str">
        <f>IF(AND(A496&lt;&gt;"",ISNUMBER(A496)),VLOOKUP(A496,Studies!A:BR,5,FALSE),"")</f>
        <v>Itraconazole</v>
      </c>
      <c r="F496" s="114" t="str">
        <f>IF(AND(A496&lt;&gt;"",ISNUMBER(A496)),VLOOKUP(A496,Studies!A:BR,6,FALSE),"")</f>
        <v>Plasma</v>
      </c>
      <c r="G496" s="57">
        <v>48</v>
      </c>
      <c r="H496" s="57" t="s">
        <v>54</v>
      </c>
      <c r="I496" s="47">
        <v>10.132070630788803</v>
      </c>
      <c r="J496" s="47" t="s">
        <v>321</v>
      </c>
      <c r="K496" s="47" t="s">
        <v>50</v>
      </c>
    </row>
    <row r="497" spans="1:11" x14ac:dyDescent="0.2">
      <c r="A497" s="36">
        <v>79</v>
      </c>
      <c r="B497" s="112" t="str">
        <f>IF(AND(A497&lt;&gt;"",ISNUMBER(A497)),VLOOKUP(A497,Studies!A:BR,2,FALSE),"")</f>
        <v>Barone 1993</v>
      </c>
      <c r="C497" s="112" t="str">
        <f>IF(AND(A497&lt;&gt;"",ISNUMBER(A497)),VLOOKUP(A497,Studies!A:BR,3,FALSE),"")</f>
        <v>https://www.ncbi.nlm.nih.gov/pubmed/8388198</v>
      </c>
      <c r="D497" s="112" t="str">
        <f>IF(AND(A497&lt;&gt;"",ISNUMBER(A497)),VLOOKUP(A497,Studies!A:BR,4,FALSE),"")</f>
        <v>day 1 fasted</v>
      </c>
      <c r="E497" s="112" t="str">
        <f>IF(AND(A497&lt;&gt;"",ISNUMBER(A497)),VLOOKUP(A497,Studies!A:BR,5,FALSE),"")</f>
        <v>Itraconazole</v>
      </c>
      <c r="F497" s="114" t="str">
        <f>IF(AND(A497&lt;&gt;"",ISNUMBER(A497)),VLOOKUP(A497,Studies!A:BR,6,FALSE),"")</f>
        <v>Plasma</v>
      </c>
      <c r="G497" s="57">
        <v>72</v>
      </c>
      <c r="H497" s="57" t="s">
        <v>54</v>
      </c>
      <c r="I497" s="47">
        <v>3.7874560803174973</v>
      </c>
      <c r="J497" s="47" t="s">
        <v>321</v>
      </c>
      <c r="K497" s="47" t="s">
        <v>50</v>
      </c>
    </row>
    <row r="498" spans="1:11" x14ac:dyDescent="0.2">
      <c r="A498" s="36">
        <v>80</v>
      </c>
      <c r="B498" s="112" t="str">
        <f>IF(AND(A498&lt;&gt;"",ISNUMBER(A498)),VLOOKUP(A498,Studies!A:BR,2,FALSE),"")</f>
        <v>Barone 1993</v>
      </c>
      <c r="C498" s="112" t="str">
        <f>IF(AND(A498&lt;&gt;"",ISNUMBER(A498)),VLOOKUP(A498,Studies!A:BR,3,FALSE),"")</f>
        <v>https://www.ncbi.nlm.nih.gov/pubmed/8388198</v>
      </c>
      <c r="D498" s="112" t="str">
        <f>IF(AND(A498&lt;&gt;"",ISNUMBER(A498)),VLOOKUP(A498,Studies!A:BR,4,FALSE),"")</f>
        <v>day 1 fasted</v>
      </c>
      <c r="E498" s="112" t="str">
        <f>IF(AND(A498&lt;&gt;"",ISNUMBER(A498)),VLOOKUP(A498,Studies!A:BR,5,FALSE),"")</f>
        <v>Hydroxy-Itraconazole</v>
      </c>
      <c r="F498" s="114" t="str">
        <f>IF(AND(A498&lt;&gt;"",ISNUMBER(A498)),VLOOKUP(A498,Studies!A:BR,6,FALSE),"")</f>
        <v>Plasma</v>
      </c>
      <c r="G498" s="57">
        <v>0.5</v>
      </c>
      <c r="H498" s="57" t="s">
        <v>54</v>
      </c>
      <c r="I498" s="47">
        <v>0.86560928821563721</v>
      </c>
      <c r="J498" s="47" t="s">
        <v>321</v>
      </c>
      <c r="K498" s="47" t="s">
        <v>50</v>
      </c>
    </row>
    <row r="499" spans="1:11" x14ac:dyDescent="0.2">
      <c r="A499" s="36">
        <v>80</v>
      </c>
      <c r="B499" s="112" t="str">
        <f>IF(AND(A499&lt;&gt;"",ISNUMBER(A499)),VLOOKUP(A499,Studies!A:BR,2,FALSE),"")</f>
        <v>Barone 1993</v>
      </c>
      <c r="C499" s="112" t="str">
        <f>IF(AND(A499&lt;&gt;"",ISNUMBER(A499)),VLOOKUP(A499,Studies!A:BR,3,FALSE),"")</f>
        <v>https://www.ncbi.nlm.nih.gov/pubmed/8388198</v>
      </c>
      <c r="D499" s="112" t="str">
        <f>IF(AND(A499&lt;&gt;"",ISNUMBER(A499)),VLOOKUP(A499,Studies!A:BR,4,FALSE),"")</f>
        <v>day 1 fasted</v>
      </c>
      <c r="E499" s="112" t="str">
        <f>IF(AND(A499&lt;&gt;"",ISNUMBER(A499)),VLOOKUP(A499,Studies!A:BR,5,FALSE),"")</f>
        <v>Hydroxy-Itraconazole</v>
      </c>
      <c r="F499" s="114" t="str">
        <f>IF(AND(A499&lt;&gt;"",ISNUMBER(A499)),VLOOKUP(A499,Studies!A:BR,6,FALSE),"")</f>
        <v>Plasma</v>
      </c>
      <c r="G499" s="57">
        <v>1</v>
      </c>
      <c r="H499" s="57" t="s">
        <v>54</v>
      </c>
      <c r="I499" s="47">
        <v>19.848180770874023</v>
      </c>
      <c r="J499" s="47" t="s">
        <v>321</v>
      </c>
      <c r="K499" s="47" t="s">
        <v>50</v>
      </c>
    </row>
    <row r="500" spans="1:11" x14ac:dyDescent="0.2">
      <c r="A500" s="36">
        <v>80</v>
      </c>
      <c r="B500" s="112" t="str">
        <f>IF(AND(A500&lt;&gt;"",ISNUMBER(A500)),VLOOKUP(A500,Studies!A:BR,2,FALSE),"")</f>
        <v>Barone 1993</v>
      </c>
      <c r="C500" s="112" t="str">
        <f>IF(AND(A500&lt;&gt;"",ISNUMBER(A500)),VLOOKUP(A500,Studies!A:BR,3,FALSE),"")</f>
        <v>https://www.ncbi.nlm.nih.gov/pubmed/8388198</v>
      </c>
      <c r="D500" s="112" t="str">
        <f>IF(AND(A500&lt;&gt;"",ISNUMBER(A500)),VLOOKUP(A500,Studies!A:BR,4,FALSE),"")</f>
        <v>day 1 fasted</v>
      </c>
      <c r="E500" s="112" t="str">
        <f>IF(AND(A500&lt;&gt;"",ISNUMBER(A500)),VLOOKUP(A500,Studies!A:BR,5,FALSE),"")</f>
        <v>Hydroxy-Itraconazole</v>
      </c>
      <c r="F500" s="114" t="str">
        <f>IF(AND(A500&lt;&gt;"",ISNUMBER(A500)),VLOOKUP(A500,Studies!A:BR,6,FALSE),"")</f>
        <v>Plasma</v>
      </c>
      <c r="G500" s="57">
        <v>2</v>
      </c>
      <c r="H500" s="57" t="s">
        <v>54</v>
      </c>
      <c r="I500" s="47">
        <v>128.73199462890625</v>
      </c>
      <c r="J500" s="47" t="s">
        <v>321</v>
      </c>
      <c r="K500" s="47" t="s">
        <v>50</v>
      </c>
    </row>
    <row r="501" spans="1:11" x14ac:dyDescent="0.2">
      <c r="A501" s="36">
        <v>80</v>
      </c>
      <c r="B501" s="112" t="str">
        <f>IF(AND(A501&lt;&gt;"",ISNUMBER(A501)),VLOOKUP(A501,Studies!A:BR,2,FALSE),"")</f>
        <v>Barone 1993</v>
      </c>
      <c r="C501" s="112" t="str">
        <f>IF(AND(A501&lt;&gt;"",ISNUMBER(A501)),VLOOKUP(A501,Studies!A:BR,3,FALSE),"")</f>
        <v>https://www.ncbi.nlm.nih.gov/pubmed/8388198</v>
      </c>
      <c r="D501" s="112" t="str">
        <f>IF(AND(A501&lt;&gt;"",ISNUMBER(A501)),VLOOKUP(A501,Studies!A:BR,4,FALSE),"")</f>
        <v>day 1 fasted</v>
      </c>
      <c r="E501" s="112" t="str">
        <f>IF(AND(A501&lt;&gt;"",ISNUMBER(A501)),VLOOKUP(A501,Studies!A:BR,5,FALSE),"")</f>
        <v>Hydroxy-Itraconazole</v>
      </c>
      <c r="F501" s="114" t="str">
        <f>IF(AND(A501&lt;&gt;"",ISNUMBER(A501)),VLOOKUP(A501,Studies!A:BR,6,FALSE),"")</f>
        <v>Plasma</v>
      </c>
      <c r="G501" s="57">
        <v>3</v>
      </c>
      <c r="H501" s="57" t="s">
        <v>54</v>
      </c>
      <c r="I501" s="47">
        <v>217.57389831542969</v>
      </c>
      <c r="J501" s="47" t="s">
        <v>321</v>
      </c>
      <c r="K501" s="47" t="s">
        <v>50</v>
      </c>
    </row>
    <row r="502" spans="1:11" x14ac:dyDescent="0.2">
      <c r="A502" s="36">
        <v>80</v>
      </c>
      <c r="B502" s="112" t="str">
        <f>IF(AND(A502&lt;&gt;"",ISNUMBER(A502)),VLOOKUP(A502,Studies!A:BR,2,FALSE),"")</f>
        <v>Barone 1993</v>
      </c>
      <c r="C502" s="112" t="str">
        <f>IF(AND(A502&lt;&gt;"",ISNUMBER(A502)),VLOOKUP(A502,Studies!A:BR,3,FALSE),"")</f>
        <v>https://www.ncbi.nlm.nih.gov/pubmed/8388198</v>
      </c>
      <c r="D502" s="112" t="str">
        <f>IF(AND(A502&lt;&gt;"",ISNUMBER(A502)),VLOOKUP(A502,Studies!A:BR,4,FALSE),"")</f>
        <v>day 1 fasted</v>
      </c>
      <c r="E502" s="112" t="str">
        <f>IF(AND(A502&lt;&gt;"",ISNUMBER(A502)),VLOOKUP(A502,Studies!A:BR,5,FALSE),"")</f>
        <v>Hydroxy-Itraconazole</v>
      </c>
      <c r="F502" s="114" t="str">
        <f>IF(AND(A502&lt;&gt;"",ISNUMBER(A502)),VLOOKUP(A502,Studies!A:BR,6,FALSE),"")</f>
        <v>Plasma</v>
      </c>
      <c r="G502" s="57">
        <v>4</v>
      </c>
      <c r="H502" s="57" t="s">
        <v>54</v>
      </c>
      <c r="I502" s="47">
        <v>260.58798217773437</v>
      </c>
      <c r="J502" s="47" t="s">
        <v>321</v>
      </c>
      <c r="K502" s="47" t="s">
        <v>50</v>
      </c>
    </row>
    <row r="503" spans="1:11" x14ac:dyDescent="0.2">
      <c r="A503" s="36">
        <v>80</v>
      </c>
      <c r="B503" s="112" t="str">
        <f>IF(AND(A503&lt;&gt;"",ISNUMBER(A503)),VLOOKUP(A503,Studies!A:BR,2,FALSE),"")</f>
        <v>Barone 1993</v>
      </c>
      <c r="C503" s="112" t="str">
        <f>IF(AND(A503&lt;&gt;"",ISNUMBER(A503)),VLOOKUP(A503,Studies!A:BR,3,FALSE),"")</f>
        <v>https://www.ncbi.nlm.nih.gov/pubmed/8388198</v>
      </c>
      <c r="D503" s="112" t="str">
        <f>IF(AND(A503&lt;&gt;"",ISNUMBER(A503)),VLOOKUP(A503,Studies!A:BR,4,FALSE),"")</f>
        <v>day 1 fasted</v>
      </c>
      <c r="E503" s="112" t="str">
        <f>IF(AND(A503&lt;&gt;"",ISNUMBER(A503)),VLOOKUP(A503,Studies!A:BR,5,FALSE),"")</f>
        <v>Hydroxy-Itraconazole</v>
      </c>
      <c r="F503" s="114" t="str">
        <f>IF(AND(A503&lt;&gt;"",ISNUMBER(A503)),VLOOKUP(A503,Studies!A:BR,6,FALSE),"")</f>
        <v>Plasma</v>
      </c>
      <c r="G503" s="57">
        <v>5</v>
      </c>
      <c r="H503" s="57" t="s">
        <v>54</v>
      </c>
      <c r="I503" s="47">
        <v>278.25601196289062</v>
      </c>
      <c r="J503" s="47" t="s">
        <v>321</v>
      </c>
      <c r="K503" s="47" t="s">
        <v>50</v>
      </c>
    </row>
    <row r="504" spans="1:11" x14ac:dyDescent="0.2">
      <c r="A504" s="36">
        <v>80</v>
      </c>
      <c r="B504" s="112" t="str">
        <f>IF(AND(A504&lt;&gt;"",ISNUMBER(A504)),VLOOKUP(A504,Studies!A:BR,2,FALSE),"")</f>
        <v>Barone 1993</v>
      </c>
      <c r="C504" s="112" t="str">
        <f>IF(AND(A504&lt;&gt;"",ISNUMBER(A504)),VLOOKUP(A504,Studies!A:BR,3,FALSE),"")</f>
        <v>https://www.ncbi.nlm.nih.gov/pubmed/8388198</v>
      </c>
      <c r="D504" s="112" t="str">
        <f>IF(AND(A504&lt;&gt;"",ISNUMBER(A504)),VLOOKUP(A504,Studies!A:BR,4,FALSE),"")</f>
        <v>day 1 fasted</v>
      </c>
      <c r="E504" s="112" t="str">
        <f>IF(AND(A504&lt;&gt;"",ISNUMBER(A504)),VLOOKUP(A504,Studies!A:BR,5,FALSE),"")</f>
        <v>Hydroxy-Itraconazole</v>
      </c>
      <c r="F504" s="114" t="str">
        <f>IF(AND(A504&lt;&gt;"",ISNUMBER(A504)),VLOOKUP(A504,Studies!A:BR,6,FALSE),"")</f>
        <v>Plasma</v>
      </c>
      <c r="G504" s="57">
        <v>6</v>
      </c>
      <c r="H504" s="57" t="s">
        <v>54</v>
      </c>
      <c r="I504" s="47">
        <v>240.07220458984375</v>
      </c>
      <c r="J504" s="47" t="s">
        <v>321</v>
      </c>
      <c r="K504" s="47" t="s">
        <v>50</v>
      </c>
    </row>
    <row r="505" spans="1:11" x14ac:dyDescent="0.2">
      <c r="A505" s="36">
        <v>80</v>
      </c>
      <c r="B505" s="112" t="str">
        <f>IF(AND(A505&lt;&gt;"",ISNUMBER(A505)),VLOOKUP(A505,Studies!A:BR,2,FALSE),"")</f>
        <v>Barone 1993</v>
      </c>
      <c r="C505" s="112" t="str">
        <f>IF(AND(A505&lt;&gt;"",ISNUMBER(A505)),VLOOKUP(A505,Studies!A:BR,3,FALSE),"")</f>
        <v>https://www.ncbi.nlm.nih.gov/pubmed/8388198</v>
      </c>
      <c r="D505" s="112" t="str">
        <f>IF(AND(A505&lt;&gt;"",ISNUMBER(A505)),VLOOKUP(A505,Studies!A:BR,4,FALSE),"")</f>
        <v>day 1 fasted</v>
      </c>
      <c r="E505" s="112" t="str">
        <f>IF(AND(A505&lt;&gt;"",ISNUMBER(A505)),VLOOKUP(A505,Studies!A:BR,5,FALSE),"")</f>
        <v>Hydroxy-Itraconazole</v>
      </c>
      <c r="F505" s="114" t="str">
        <f>IF(AND(A505&lt;&gt;"",ISNUMBER(A505)),VLOOKUP(A505,Studies!A:BR,6,FALSE),"")</f>
        <v>Plasma</v>
      </c>
      <c r="G505" s="57">
        <v>8</v>
      </c>
      <c r="H505" s="57" t="s">
        <v>54</v>
      </c>
      <c r="I505" s="47">
        <v>207.12818908691406</v>
      </c>
      <c r="J505" s="47" t="s">
        <v>321</v>
      </c>
      <c r="K505" s="47" t="s">
        <v>50</v>
      </c>
    </row>
    <row r="506" spans="1:11" x14ac:dyDescent="0.2">
      <c r="A506" s="36">
        <v>80</v>
      </c>
      <c r="B506" s="112" t="str">
        <f>IF(AND(A506&lt;&gt;"",ISNUMBER(A506)),VLOOKUP(A506,Studies!A:BR,2,FALSE),"")</f>
        <v>Barone 1993</v>
      </c>
      <c r="C506" s="112" t="str">
        <f>IF(AND(A506&lt;&gt;"",ISNUMBER(A506)),VLOOKUP(A506,Studies!A:BR,3,FALSE),"")</f>
        <v>https://www.ncbi.nlm.nih.gov/pubmed/8388198</v>
      </c>
      <c r="D506" s="112" t="str">
        <f>IF(AND(A506&lt;&gt;"",ISNUMBER(A506)),VLOOKUP(A506,Studies!A:BR,4,FALSE),"")</f>
        <v>day 1 fasted</v>
      </c>
      <c r="E506" s="112" t="str">
        <f>IF(AND(A506&lt;&gt;"",ISNUMBER(A506)),VLOOKUP(A506,Studies!A:BR,5,FALSE),"")</f>
        <v>Hydroxy-Itraconazole</v>
      </c>
      <c r="F506" s="114" t="str">
        <f>IF(AND(A506&lt;&gt;"",ISNUMBER(A506)),VLOOKUP(A506,Studies!A:BR,6,FALSE),"")</f>
        <v>Plasma</v>
      </c>
      <c r="G506" s="57">
        <v>12</v>
      </c>
      <c r="H506" s="57" t="s">
        <v>54</v>
      </c>
      <c r="I506" s="47">
        <v>156.73159790039062</v>
      </c>
      <c r="J506" s="47" t="s">
        <v>321</v>
      </c>
      <c r="K506" s="47" t="s">
        <v>50</v>
      </c>
    </row>
    <row r="507" spans="1:11" x14ac:dyDescent="0.2">
      <c r="A507" s="36">
        <v>80</v>
      </c>
      <c r="B507" s="112" t="str">
        <f>IF(AND(A507&lt;&gt;"",ISNUMBER(A507)),VLOOKUP(A507,Studies!A:BR,2,FALSE),"")</f>
        <v>Barone 1993</v>
      </c>
      <c r="C507" s="112" t="str">
        <f>IF(AND(A507&lt;&gt;"",ISNUMBER(A507)),VLOOKUP(A507,Studies!A:BR,3,FALSE),"")</f>
        <v>https://www.ncbi.nlm.nih.gov/pubmed/8388198</v>
      </c>
      <c r="D507" s="112" t="str">
        <f>IF(AND(A507&lt;&gt;"",ISNUMBER(A507)),VLOOKUP(A507,Studies!A:BR,4,FALSE),"")</f>
        <v>day 1 fasted</v>
      </c>
      <c r="E507" s="112" t="str">
        <f>IF(AND(A507&lt;&gt;"",ISNUMBER(A507)),VLOOKUP(A507,Studies!A:BR,5,FALSE),"")</f>
        <v>Hydroxy-Itraconazole</v>
      </c>
      <c r="F507" s="114" t="str">
        <f>IF(AND(A507&lt;&gt;"",ISNUMBER(A507)),VLOOKUP(A507,Studies!A:BR,6,FALSE),"")</f>
        <v>Plasma</v>
      </c>
      <c r="G507" s="57">
        <v>24</v>
      </c>
      <c r="H507" s="57" t="s">
        <v>54</v>
      </c>
      <c r="I507" s="47">
        <v>78.706642150878906</v>
      </c>
      <c r="J507" s="47" t="s">
        <v>321</v>
      </c>
      <c r="K507" s="47" t="s">
        <v>50</v>
      </c>
    </row>
    <row r="508" spans="1:11" x14ac:dyDescent="0.2">
      <c r="A508" s="36">
        <v>80</v>
      </c>
      <c r="B508" s="112" t="str">
        <f>IF(AND(A508&lt;&gt;"",ISNUMBER(A508)),VLOOKUP(A508,Studies!A:BR,2,FALSE),"")</f>
        <v>Barone 1993</v>
      </c>
      <c r="C508" s="112" t="str">
        <f>IF(AND(A508&lt;&gt;"",ISNUMBER(A508)),VLOOKUP(A508,Studies!A:BR,3,FALSE),"")</f>
        <v>https://www.ncbi.nlm.nih.gov/pubmed/8388198</v>
      </c>
      <c r="D508" s="112" t="str">
        <f>IF(AND(A508&lt;&gt;"",ISNUMBER(A508)),VLOOKUP(A508,Studies!A:BR,4,FALSE),"")</f>
        <v>day 1 fasted</v>
      </c>
      <c r="E508" s="112" t="str">
        <f>IF(AND(A508&lt;&gt;"",ISNUMBER(A508)),VLOOKUP(A508,Studies!A:BR,5,FALSE),"")</f>
        <v>Hydroxy-Itraconazole</v>
      </c>
      <c r="F508" s="114" t="str">
        <f>IF(AND(A508&lt;&gt;"",ISNUMBER(A508)),VLOOKUP(A508,Studies!A:BR,6,FALSE),"")</f>
        <v>Plasma</v>
      </c>
      <c r="G508" s="57">
        <v>36</v>
      </c>
      <c r="H508" s="57" t="s">
        <v>54</v>
      </c>
      <c r="I508" s="47">
        <v>39.524478912353516</v>
      </c>
      <c r="J508" s="47" t="s">
        <v>321</v>
      </c>
      <c r="K508" s="47" t="s">
        <v>50</v>
      </c>
    </row>
    <row r="509" spans="1:11" x14ac:dyDescent="0.2">
      <c r="A509" s="36">
        <v>80</v>
      </c>
      <c r="B509" s="112" t="str">
        <f>IF(AND(A509&lt;&gt;"",ISNUMBER(A509)),VLOOKUP(A509,Studies!A:BR,2,FALSE),"")</f>
        <v>Barone 1993</v>
      </c>
      <c r="C509" s="112" t="str">
        <f>IF(AND(A509&lt;&gt;"",ISNUMBER(A509)),VLOOKUP(A509,Studies!A:BR,3,FALSE),"")</f>
        <v>https://www.ncbi.nlm.nih.gov/pubmed/8388198</v>
      </c>
      <c r="D509" s="112" t="str">
        <f>IF(AND(A509&lt;&gt;"",ISNUMBER(A509)),VLOOKUP(A509,Studies!A:BR,4,FALSE),"")</f>
        <v>day 1 fasted</v>
      </c>
      <c r="E509" s="112" t="str">
        <f>IF(AND(A509&lt;&gt;"",ISNUMBER(A509)),VLOOKUP(A509,Studies!A:BR,5,FALSE),"")</f>
        <v>Hydroxy-Itraconazole</v>
      </c>
      <c r="F509" s="114" t="str">
        <f>IF(AND(A509&lt;&gt;"",ISNUMBER(A509)),VLOOKUP(A509,Studies!A:BR,6,FALSE),"")</f>
        <v>Plasma</v>
      </c>
      <c r="G509" s="57">
        <v>48</v>
      </c>
      <c r="H509" s="57" t="s">
        <v>54</v>
      </c>
      <c r="I509" s="47">
        <v>19.207719802856445</v>
      </c>
      <c r="J509" s="47" t="s">
        <v>321</v>
      </c>
      <c r="K509" s="47" t="s">
        <v>50</v>
      </c>
    </row>
    <row r="510" spans="1:11" x14ac:dyDescent="0.2">
      <c r="A510" s="36">
        <v>80</v>
      </c>
      <c r="B510" s="112" t="str">
        <f>IF(AND(A510&lt;&gt;"",ISNUMBER(A510)),VLOOKUP(A510,Studies!A:BR,2,FALSE),"")</f>
        <v>Barone 1993</v>
      </c>
      <c r="C510" s="112" t="str">
        <f>IF(AND(A510&lt;&gt;"",ISNUMBER(A510)),VLOOKUP(A510,Studies!A:BR,3,FALSE),"")</f>
        <v>https://www.ncbi.nlm.nih.gov/pubmed/8388198</v>
      </c>
      <c r="D510" s="112" t="str">
        <f>IF(AND(A510&lt;&gt;"",ISNUMBER(A510)),VLOOKUP(A510,Studies!A:BR,4,FALSE),"")</f>
        <v>day 1 fasted</v>
      </c>
      <c r="E510" s="112" t="str">
        <f>IF(AND(A510&lt;&gt;"",ISNUMBER(A510)),VLOOKUP(A510,Studies!A:BR,5,FALSE),"")</f>
        <v>Hydroxy-Itraconazole</v>
      </c>
      <c r="F510" s="114" t="str">
        <f>IF(AND(A510&lt;&gt;"",ISNUMBER(A510)),VLOOKUP(A510,Studies!A:BR,6,FALSE),"")</f>
        <v>Plasma</v>
      </c>
      <c r="G510" s="57">
        <v>72</v>
      </c>
      <c r="H510" s="57" t="s">
        <v>54</v>
      </c>
      <c r="I510" s="47">
        <v>2.9614880084991455</v>
      </c>
      <c r="J510" s="47" t="s">
        <v>321</v>
      </c>
      <c r="K510" s="47" t="s">
        <v>50</v>
      </c>
    </row>
    <row r="511" spans="1:11" x14ac:dyDescent="0.2">
      <c r="A511" s="36">
        <v>81</v>
      </c>
      <c r="B511" s="112" t="str">
        <f>IF(AND(A511&lt;&gt;"",ISNUMBER(A511)),VLOOKUP(A511,Studies!A:BR,2,FALSE),"")</f>
        <v>Barone 1993</v>
      </c>
      <c r="C511" s="112" t="str">
        <f>IF(AND(A511&lt;&gt;"",ISNUMBER(A511)),VLOOKUP(A511,Studies!A:BR,3,FALSE),"")</f>
        <v>https://www.ncbi.nlm.nih.gov/pubmed/8388198</v>
      </c>
      <c r="D511" s="112" t="str">
        <f>IF(AND(A511&lt;&gt;"",ISNUMBER(A511)),VLOOKUP(A511,Studies!A:BR,4,FALSE),"")</f>
        <v>day 1 fed</v>
      </c>
      <c r="E511" s="112" t="str">
        <f>IF(AND(A511&lt;&gt;"",ISNUMBER(A511)),VLOOKUP(A511,Studies!A:BR,5,FALSE),"")</f>
        <v>Itraconazole</v>
      </c>
      <c r="F511" s="114" t="str">
        <f>IF(AND(A511&lt;&gt;"",ISNUMBER(A511)),VLOOKUP(A511,Studies!A:BR,6,FALSE),"")</f>
        <v>Plasma</v>
      </c>
      <c r="G511" s="57">
        <v>1</v>
      </c>
      <c r="H511" s="57" t="s">
        <v>54</v>
      </c>
      <c r="I511" s="47">
        <v>14.77460004389286</v>
      </c>
      <c r="J511" s="47" t="s">
        <v>321</v>
      </c>
      <c r="K511" s="47" t="s">
        <v>50</v>
      </c>
    </row>
    <row r="512" spans="1:11" x14ac:dyDescent="0.2">
      <c r="A512" s="36">
        <v>81</v>
      </c>
      <c r="B512" s="112" t="str">
        <f>IF(AND(A512&lt;&gt;"",ISNUMBER(A512)),VLOOKUP(A512,Studies!A:BR,2,FALSE),"")</f>
        <v>Barone 1993</v>
      </c>
      <c r="C512" s="112" t="str">
        <f>IF(AND(A512&lt;&gt;"",ISNUMBER(A512)),VLOOKUP(A512,Studies!A:BR,3,FALSE),"")</f>
        <v>https://www.ncbi.nlm.nih.gov/pubmed/8388198</v>
      </c>
      <c r="D512" s="112" t="str">
        <f>IF(AND(A512&lt;&gt;"",ISNUMBER(A512)),VLOOKUP(A512,Studies!A:BR,4,FALSE),"")</f>
        <v>day 1 fed</v>
      </c>
      <c r="E512" s="112" t="str">
        <f>IF(AND(A512&lt;&gt;"",ISNUMBER(A512)),VLOOKUP(A512,Studies!A:BR,5,FALSE),"")</f>
        <v>Itraconazole</v>
      </c>
      <c r="F512" s="114" t="str">
        <f>IF(AND(A512&lt;&gt;"",ISNUMBER(A512)),VLOOKUP(A512,Studies!A:BR,6,FALSE),"")</f>
        <v>Plasma</v>
      </c>
      <c r="G512" s="57">
        <v>2</v>
      </c>
      <c r="H512" s="57" t="s">
        <v>54</v>
      </c>
      <c r="I512" s="47">
        <v>78.706644475460052</v>
      </c>
      <c r="J512" s="47" t="s">
        <v>321</v>
      </c>
      <c r="K512" s="47" t="s">
        <v>50</v>
      </c>
    </row>
    <row r="513" spans="1:11" x14ac:dyDescent="0.2">
      <c r="A513" s="36">
        <v>81</v>
      </c>
      <c r="B513" s="112" t="str">
        <f>IF(AND(A513&lt;&gt;"",ISNUMBER(A513)),VLOOKUP(A513,Studies!A:BR,2,FALSE),"")</f>
        <v>Barone 1993</v>
      </c>
      <c r="C513" s="112" t="str">
        <f>IF(AND(A513&lt;&gt;"",ISNUMBER(A513)),VLOOKUP(A513,Studies!A:BR,3,FALSE),"")</f>
        <v>https://www.ncbi.nlm.nih.gov/pubmed/8388198</v>
      </c>
      <c r="D513" s="112" t="str">
        <f>IF(AND(A513&lt;&gt;"",ISNUMBER(A513)),VLOOKUP(A513,Studies!A:BR,4,FALSE),"")</f>
        <v>day 1 fed</v>
      </c>
      <c r="E513" s="112" t="str">
        <f>IF(AND(A513&lt;&gt;"",ISNUMBER(A513)),VLOOKUP(A513,Studies!A:BR,5,FALSE),"")</f>
        <v>Itraconazole</v>
      </c>
      <c r="F513" s="114" t="str">
        <f>IF(AND(A513&lt;&gt;"",ISNUMBER(A513)),VLOOKUP(A513,Studies!A:BR,6,FALSE),"")</f>
        <v>Plasma</v>
      </c>
      <c r="G513" s="57">
        <v>3</v>
      </c>
      <c r="H513" s="57" t="s">
        <v>54</v>
      </c>
      <c r="I513" s="47">
        <v>151.67419612407684</v>
      </c>
      <c r="J513" s="47" t="s">
        <v>321</v>
      </c>
      <c r="K513" s="47" t="s">
        <v>50</v>
      </c>
    </row>
    <row r="514" spans="1:11" x14ac:dyDescent="0.2">
      <c r="A514" s="36">
        <v>81</v>
      </c>
      <c r="B514" s="112" t="str">
        <f>IF(AND(A514&lt;&gt;"",ISNUMBER(A514)),VLOOKUP(A514,Studies!A:BR,2,FALSE),"")</f>
        <v>Barone 1993</v>
      </c>
      <c r="C514" s="112" t="str">
        <f>IF(AND(A514&lt;&gt;"",ISNUMBER(A514)),VLOOKUP(A514,Studies!A:BR,3,FALSE),"")</f>
        <v>https://www.ncbi.nlm.nih.gov/pubmed/8388198</v>
      </c>
      <c r="D514" s="112" t="str">
        <f>IF(AND(A514&lt;&gt;"",ISNUMBER(A514)),VLOOKUP(A514,Studies!A:BR,4,FALSE),"")</f>
        <v>day 1 fed</v>
      </c>
      <c r="E514" s="112" t="str">
        <f>IF(AND(A514&lt;&gt;"",ISNUMBER(A514)),VLOOKUP(A514,Studies!A:BR,5,FALSE),"")</f>
        <v>Itraconazole</v>
      </c>
      <c r="F514" s="114" t="str">
        <f>IF(AND(A514&lt;&gt;"",ISNUMBER(A514)),VLOOKUP(A514,Studies!A:BR,6,FALSE),"")</f>
        <v>Plasma</v>
      </c>
      <c r="G514" s="57">
        <v>4</v>
      </c>
      <c r="H514" s="57" t="s">
        <v>54</v>
      </c>
      <c r="I514" s="47">
        <v>203.75899970531464</v>
      </c>
      <c r="J514" s="47" t="s">
        <v>321</v>
      </c>
      <c r="K514" s="47" t="s">
        <v>50</v>
      </c>
    </row>
    <row r="515" spans="1:11" x14ac:dyDescent="0.2">
      <c r="A515" s="36">
        <v>81</v>
      </c>
      <c r="B515" s="112" t="str">
        <f>IF(AND(A515&lt;&gt;"",ISNUMBER(A515)),VLOOKUP(A515,Studies!A:BR,2,FALSE),"")</f>
        <v>Barone 1993</v>
      </c>
      <c r="C515" s="112" t="str">
        <f>IF(AND(A515&lt;&gt;"",ISNUMBER(A515)),VLOOKUP(A515,Studies!A:BR,3,FALSE),"")</f>
        <v>https://www.ncbi.nlm.nih.gov/pubmed/8388198</v>
      </c>
      <c r="D515" s="112" t="str">
        <f>IF(AND(A515&lt;&gt;"",ISNUMBER(A515)),VLOOKUP(A515,Studies!A:BR,4,FALSE),"")</f>
        <v>day 1 fed</v>
      </c>
      <c r="E515" s="112" t="str">
        <f>IF(AND(A515&lt;&gt;"",ISNUMBER(A515)),VLOOKUP(A515,Studies!A:BR,5,FALSE),"")</f>
        <v>Itraconazole</v>
      </c>
      <c r="F515" s="114" t="str">
        <f>IF(AND(A515&lt;&gt;"",ISNUMBER(A515)),VLOOKUP(A515,Studies!A:BR,6,FALSE),"")</f>
        <v>Plasma</v>
      </c>
      <c r="G515" s="57">
        <v>5</v>
      </c>
      <c r="H515" s="57" t="s">
        <v>54</v>
      </c>
      <c r="I515" s="47">
        <v>203.75899970531464</v>
      </c>
      <c r="J515" s="47" t="s">
        <v>321</v>
      </c>
      <c r="K515" s="47" t="s">
        <v>50</v>
      </c>
    </row>
    <row r="516" spans="1:11" x14ac:dyDescent="0.2">
      <c r="A516" s="36">
        <v>81</v>
      </c>
      <c r="B516" s="112" t="str">
        <f>IF(AND(A516&lt;&gt;"",ISNUMBER(A516)),VLOOKUP(A516,Studies!A:BR,2,FALSE),"")</f>
        <v>Barone 1993</v>
      </c>
      <c r="C516" s="112" t="str">
        <f>IF(AND(A516&lt;&gt;"",ISNUMBER(A516)),VLOOKUP(A516,Studies!A:BR,3,FALSE),"")</f>
        <v>https://www.ncbi.nlm.nih.gov/pubmed/8388198</v>
      </c>
      <c r="D516" s="112" t="str">
        <f>IF(AND(A516&lt;&gt;"",ISNUMBER(A516)),VLOOKUP(A516,Studies!A:BR,4,FALSE),"")</f>
        <v>day 1 fed</v>
      </c>
      <c r="E516" s="112" t="str">
        <f>IF(AND(A516&lt;&gt;"",ISNUMBER(A516)),VLOOKUP(A516,Studies!A:BR,5,FALSE),"")</f>
        <v>Itraconazole</v>
      </c>
      <c r="F516" s="114" t="str">
        <f>IF(AND(A516&lt;&gt;"",ISNUMBER(A516)),VLOOKUP(A516,Studies!A:BR,6,FALSE),"")</f>
        <v>Plasma</v>
      </c>
      <c r="G516" s="57">
        <v>6</v>
      </c>
      <c r="H516" s="57" t="s">
        <v>54</v>
      </c>
      <c r="I516" s="47">
        <v>167.35810041427612</v>
      </c>
      <c r="J516" s="47" t="s">
        <v>321</v>
      </c>
      <c r="K516" s="47" t="s">
        <v>50</v>
      </c>
    </row>
    <row r="517" spans="1:11" x14ac:dyDescent="0.2">
      <c r="A517" s="36">
        <v>81</v>
      </c>
      <c r="B517" s="112" t="str">
        <f>IF(AND(A517&lt;&gt;"",ISNUMBER(A517)),VLOOKUP(A517,Studies!A:BR,2,FALSE),"")</f>
        <v>Barone 1993</v>
      </c>
      <c r="C517" s="112" t="str">
        <f>IF(AND(A517&lt;&gt;"",ISNUMBER(A517)),VLOOKUP(A517,Studies!A:BR,3,FALSE),"")</f>
        <v>https://www.ncbi.nlm.nih.gov/pubmed/8388198</v>
      </c>
      <c r="D517" s="112" t="str">
        <f>IF(AND(A517&lt;&gt;"",ISNUMBER(A517)),VLOOKUP(A517,Studies!A:BR,4,FALSE),"")</f>
        <v>day 1 fed</v>
      </c>
      <c r="E517" s="112" t="str">
        <f>IF(AND(A517&lt;&gt;"",ISNUMBER(A517)),VLOOKUP(A517,Studies!A:BR,5,FALSE),"")</f>
        <v>Itraconazole</v>
      </c>
      <c r="F517" s="114" t="str">
        <f>IF(AND(A517&lt;&gt;"",ISNUMBER(A517)),VLOOKUP(A517,Studies!A:BR,6,FALSE),"")</f>
        <v>Plasma</v>
      </c>
      <c r="G517" s="57">
        <v>8</v>
      </c>
      <c r="H517" s="57" t="s">
        <v>54</v>
      </c>
      <c r="I517" s="47">
        <v>124.57809597253799</v>
      </c>
      <c r="J517" s="47" t="s">
        <v>321</v>
      </c>
      <c r="K517" s="47" t="s">
        <v>50</v>
      </c>
    </row>
    <row r="518" spans="1:11" x14ac:dyDescent="0.2">
      <c r="A518" s="36">
        <v>81</v>
      </c>
      <c r="B518" s="112" t="str">
        <f>IF(AND(A518&lt;&gt;"",ISNUMBER(A518)),VLOOKUP(A518,Studies!A:BR,2,FALSE),"")</f>
        <v>Barone 1993</v>
      </c>
      <c r="C518" s="112" t="str">
        <f>IF(AND(A518&lt;&gt;"",ISNUMBER(A518)),VLOOKUP(A518,Studies!A:BR,3,FALSE),"")</f>
        <v>https://www.ncbi.nlm.nih.gov/pubmed/8388198</v>
      </c>
      <c r="D518" s="112" t="str">
        <f>IF(AND(A518&lt;&gt;"",ISNUMBER(A518)),VLOOKUP(A518,Studies!A:BR,4,FALSE),"")</f>
        <v>day 1 fed</v>
      </c>
      <c r="E518" s="112" t="str">
        <f>IF(AND(A518&lt;&gt;"",ISNUMBER(A518)),VLOOKUP(A518,Studies!A:BR,5,FALSE),"")</f>
        <v>Itraconazole</v>
      </c>
      <c r="F518" s="114" t="str">
        <f>IF(AND(A518&lt;&gt;"",ISNUMBER(A518)),VLOOKUP(A518,Studies!A:BR,6,FALSE),"")</f>
        <v>Plasma</v>
      </c>
      <c r="G518" s="57">
        <v>12</v>
      </c>
      <c r="H518" s="57" t="s">
        <v>54</v>
      </c>
      <c r="I518" s="47">
        <v>76.166920363903046</v>
      </c>
      <c r="J518" s="47" t="s">
        <v>321</v>
      </c>
      <c r="K518" s="47" t="s">
        <v>50</v>
      </c>
    </row>
    <row r="519" spans="1:11" x14ac:dyDescent="0.2">
      <c r="A519" s="36">
        <v>81</v>
      </c>
      <c r="B519" s="112" t="str">
        <f>IF(AND(A519&lt;&gt;"",ISNUMBER(A519)),VLOOKUP(A519,Studies!A:BR,2,FALSE),"")</f>
        <v>Barone 1993</v>
      </c>
      <c r="C519" s="112" t="str">
        <f>IF(AND(A519&lt;&gt;"",ISNUMBER(A519)),VLOOKUP(A519,Studies!A:BR,3,FALSE),"")</f>
        <v>https://www.ncbi.nlm.nih.gov/pubmed/8388198</v>
      </c>
      <c r="D519" s="112" t="str">
        <f>IF(AND(A519&lt;&gt;"",ISNUMBER(A519)),VLOOKUP(A519,Studies!A:BR,4,FALSE),"")</f>
        <v>day 1 fed</v>
      </c>
      <c r="E519" s="112" t="str">
        <f>IF(AND(A519&lt;&gt;"",ISNUMBER(A519)),VLOOKUP(A519,Studies!A:BR,5,FALSE),"")</f>
        <v>Itraconazole</v>
      </c>
      <c r="F519" s="114" t="str">
        <f>IF(AND(A519&lt;&gt;"",ISNUMBER(A519)),VLOOKUP(A519,Studies!A:BR,6,FALSE),"")</f>
        <v>Plasma</v>
      </c>
      <c r="G519" s="57">
        <v>24</v>
      </c>
      <c r="H519" s="57" t="s">
        <v>54</v>
      </c>
      <c r="I519" s="47">
        <v>37.626910954713821</v>
      </c>
      <c r="J519" s="47" t="s">
        <v>321</v>
      </c>
      <c r="K519" s="47" t="s">
        <v>50</v>
      </c>
    </row>
    <row r="520" spans="1:11" x14ac:dyDescent="0.2">
      <c r="A520" s="36">
        <v>81</v>
      </c>
      <c r="B520" s="112" t="str">
        <f>IF(AND(A520&lt;&gt;"",ISNUMBER(A520)),VLOOKUP(A520,Studies!A:BR,2,FALSE),"")</f>
        <v>Barone 1993</v>
      </c>
      <c r="C520" s="112" t="str">
        <f>IF(AND(A520&lt;&gt;"",ISNUMBER(A520)),VLOOKUP(A520,Studies!A:BR,3,FALSE),"")</f>
        <v>https://www.ncbi.nlm.nih.gov/pubmed/8388198</v>
      </c>
      <c r="D520" s="112" t="str">
        <f>IF(AND(A520&lt;&gt;"",ISNUMBER(A520)),VLOOKUP(A520,Studies!A:BR,4,FALSE),"")</f>
        <v>day 1 fed</v>
      </c>
      <c r="E520" s="112" t="str">
        <f>IF(AND(A520&lt;&gt;"",ISNUMBER(A520)),VLOOKUP(A520,Studies!A:BR,5,FALSE),"")</f>
        <v>Itraconazole</v>
      </c>
      <c r="F520" s="114" t="str">
        <f>IF(AND(A520&lt;&gt;"",ISNUMBER(A520)),VLOOKUP(A520,Studies!A:BR,6,FALSE),"")</f>
        <v>Plasma</v>
      </c>
      <c r="G520" s="57">
        <v>36</v>
      </c>
      <c r="H520" s="57" t="s">
        <v>54</v>
      </c>
      <c r="I520" s="47">
        <v>25.803640484809875</v>
      </c>
      <c r="J520" s="47" t="s">
        <v>321</v>
      </c>
      <c r="K520" s="47" t="s">
        <v>50</v>
      </c>
    </row>
    <row r="521" spans="1:11" x14ac:dyDescent="0.2">
      <c r="A521" s="36">
        <v>81</v>
      </c>
      <c r="B521" s="112" t="str">
        <f>IF(AND(A521&lt;&gt;"",ISNUMBER(A521)),VLOOKUP(A521,Studies!A:BR,2,FALSE),"")</f>
        <v>Barone 1993</v>
      </c>
      <c r="C521" s="112" t="str">
        <f>IF(AND(A521&lt;&gt;"",ISNUMBER(A521)),VLOOKUP(A521,Studies!A:BR,3,FALSE),"")</f>
        <v>https://www.ncbi.nlm.nih.gov/pubmed/8388198</v>
      </c>
      <c r="D521" s="112" t="str">
        <f>IF(AND(A521&lt;&gt;"",ISNUMBER(A521)),VLOOKUP(A521,Studies!A:BR,4,FALSE),"")</f>
        <v>day 1 fed</v>
      </c>
      <c r="E521" s="112" t="str">
        <f>IF(AND(A521&lt;&gt;"",ISNUMBER(A521)),VLOOKUP(A521,Studies!A:BR,5,FALSE),"")</f>
        <v>Itraconazole</v>
      </c>
      <c r="F521" s="114" t="str">
        <f>IF(AND(A521&lt;&gt;"",ISNUMBER(A521)),VLOOKUP(A521,Studies!A:BR,6,FALSE),"")</f>
        <v>Plasma</v>
      </c>
      <c r="G521" s="57">
        <v>48</v>
      </c>
      <c r="H521" s="57" t="s">
        <v>54</v>
      </c>
      <c r="I521" s="47">
        <v>18.587920814752579</v>
      </c>
      <c r="J521" s="47" t="s">
        <v>321</v>
      </c>
      <c r="K521" s="47" t="s">
        <v>50</v>
      </c>
    </row>
    <row r="522" spans="1:11" x14ac:dyDescent="0.2">
      <c r="A522" s="36">
        <v>81</v>
      </c>
      <c r="B522" s="112" t="str">
        <f>IF(AND(A522&lt;&gt;"",ISNUMBER(A522)),VLOOKUP(A522,Studies!A:BR,2,FALSE),"")</f>
        <v>Barone 1993</v>
      </c>
      <c r="C522" s="112" t="str">
        <f>IF(AND(A522&lt;&gt;"",ISNUMBER(A522)),VLOOKUP(A522,Studies!A:BR,3,FALSE),"")</f>
        <v>https://www.ncbi.nlm.nih.gov/pubmed/8388198</v>
      </c>
      <c r="D522" s="112" t="str">
        <f>IF(AND(A522&lt;&gt;"",ISNUMBER(A522)),VLOOKUP(A522,Studies!A:BR,4,FALSE),"")</f>
        <v>day 1 fed</v>
      </c>
      <c r="E522" s="112" t="str">
        <f>IF(AND(A522&lt;&gt;"",ISNUMBER(A522)),VLOOKUP(A522,Studies!A:BR,5,FALSE),"")</f>
        <v>Itraconazole</v>
      </c>
      <c r="F522" s="114" t="str">
        <f>IF(AND(A522&lt;&gt;"",ISNUMBER(A522)),VLOOKUP(A522,Studies!A:BR,6,FALSE),"")</f>
        <v>Plasma</v>
      </c>
      <c r="G522" s="57">
        <v>72</v>
      </c>
      <c r="H522" s="57" t="s">
        <v>54</v>
      </c>
      <c r="I522" s="47">
        <v>8.0534685403108597</v>
      </c>
      <c r="J522" s="47" t="s">
        <v>321</v>
      </c>
      <c r="K522" s="47" t="s">
        <v>50</v>
      </c>
    </row>
    <row r="523" spans="1:11" x14ac:dyDescent="0.2">
      <c r="A523" s="36">
        <v>82</v>
      </c>
      <c r="B523" s="112" t="str">
        <f>IF(AND(A523&lt;&gt;"",ISNUMBER(A523)),VLOOKUP(A523,Studies!A:BR,2,FALSE),"")</f>
        <v>Barone 1993</v>
      </c>
      <c r="C523" s="112" t="str">
        <f>IF(AND(A523&lt;&gt;"",ISNUMBER(A523)),VLOOKUP(A523,Studies!A:BR,3,FALSE),"")</f>
        <v>https://www.ncbi.nlm.nih.gov/pubmed/8388198</v>
      </c>
      <c r="D523" s="112" t="str">
        <f>IF(AND(A523&lt;&gt;"",ISNUMBER(A523)),VLOOKUP(A523,Studies!A:BR,4,FALSE),"")</f>
        <v>day 1 fed</v>
      </c>
      <c r="E523" s="112" t="str">
        <f>IF(AND(A523&lt;&gt;"",ISNUMBER(A523)),VLOOKUP(A523,Studies!A:BR,5,FALSE),"")</f>
        <v>Hydroxy-Itraconazole</v>
      </c>
      <c r="F523" s="114" t="str">
        <f>IF(AND(A523&lt;&gt;"",ISNUMBER(A523)),VLOOKUP(A523,Studies!A:BR,6,FALSE),"")</f>
        <v>Plasma</v>
      </c>
      <c r="G523" s="57">
        <v>1</v>
      </c>
      <c r="H523" s="57" t="s">
        <v>54</v>
      </c>
      <c r="I523" s="47">
        <v>42.204238474369049</v>
      </c>
      <c r="J523" s="47" t="s">
        <v>321</v>
      </c>
      <c r="K523" s="47" t="s">
        <v>50</v>
      </c>
    </row>
    <row r="524" spans="1:11" x14ac:dyDescent="0.2">
      <c r="A524" s="36">
        <v>82</v>
      </c>
      <c r="B524" s="112" t="str">
        <f>IF(AND(A524&lt;&gt;"",ISNUMBER(A524)),VLOOKUP(A524,Studies!A:BR,2,FALSE),"")</f>
        <v>Barone 1993</v>
      </c>
      <c r="C524" s="112" t="str">
        <f>IF(AND(A524&lt;&gt;"",ISNUMBER(A524)),VLOOKUP(A524,Studies!A:BR,3,FALSE),"")</f>
        <v>https://www.ncbi.nlm.nih.gov/pubmed/8388198</v>
      </c>
      <c r="D524" s="112" t="str">
        <f>IF(AND(A524&lt;&gt;"",ISNUMBER(A524)),VLOOKUP(A524,Studies!A:BR,4,FALSE),"")</f>
        <v>day 1 fed</v>
      </c>
      <c r="E524" s="112" t="str">
        <f>IF(AND(A524&lt;&gt;"",ISNUMBER(A524)),VLOOKUP(A524,Studies!A:BR,5,FALSE),"")</f>
        <v>Hydroxy-Itraconazole</v>
      </c>
      <c r="F524" s="114" t="str">
        <f>IF(AND(A524&lt;&gt;"",ISNUMBER(A524)),VLOOKUP(A524,Studies!A:BR,6,FALSE),"")</f>
        <v>Plasma</v>
      </c>
      <c r="G524" s="57">
        <v>2</v>
      </c>
      <c r="H524" s="57" t="s">
        <v>54</v>
      </c>
      <c r="I524" s="47">
        <v>146.77989482879639</v>
      </c>
      <c r="J524" s="47" t="s">
        <v>321</v>
      </c>
      <c r="K524" s="47" t="s">
        <v>50</v>
      </c>
    </row>
    <row r="525" spans="1:11" x14ac:dyDescent="0.2">
      <c r="A525" s="36">
        <v>82</v>
      </c>
      <c r="B525" s="112" t="str">
        <f>IF(AND(A525&lt;&gt;"",ISNUMBER(A525)),VLOOKUP(A525,Studies!A:BR,2,FALSE),"")</f>
        <v>Barone 1993</v>
      </c>
      <c r="C525" s="112" t="str">
        <f>IF(AND(A525&lt;&gt;"",ISNUMBER(A525)),VLOOKUP(A525,Studies!A:BR,3,FALSE),"")</f>
        <v>https://www.ncbi.nlm.nih.gov/pubmed/8388198</v>
      </c>
      <c r="D525" s="112" t="str">
        <f>IF(AND(A525&lt;&gt;"",ISNUMBER(A525)),VLOOKUP(A525,Studies!A:BR,4,FALSE),"")</f>
        <v>day 1 fed</v>
      </c>
      <c r="E525" s="112" t="str">
        <f>IF(AND(A525&lt;&gt;"",ISNUMBER(A525)),VLOOKUP(A525,Studies!A:BR,5,FALSE),"")</f>
        <v>Hydroxy-Itraconazole</v>
      </c>
      <c r="F525" s="114" t="str">
        <f>IF(AND(A525&lt;&gt;"",ISNUMBER(A525)),VLOOKUP(A525,Studies!A:BR,6,FALSE),"")</f>
        <v>Plasma</v>
      </c>
      <c r="G525" s="57">
        <v>3</v>
      </c>
      <c r="H525" s="57" t="s">
        <v>54</v>
      </c>
      <c r="I525" s="47">
        <v>264.89689946174622</v>
      </c>
      <c r="J525" s="47" t="s">
        <v>321</v>
      </c>
      <c r="K525" s="47" t="s">
        <v>50</v>
      </c>
    </row>
    <row r="526" spans="1:11" x14ac:dyDescent="0.2">
      <c r="A526" s="36">
        <v>82</v>
      </c>
      <c r="B526" s="112" t="str">
        <f>IF(AND(A526&lt;&gt;"",ISNUMBER(A526)),VLOOKUP(A526,Studies!A:BR,2,FALSE),"")</f>
        <v>Barone 1993</v>
      </c>
      <c r="C526" s="112" t="str">
        <f>IF(AND(A526&lt;&gt;"",ISNUMBER(A526)),VLOOKUP(A526,Studies!A:BR,3,FALSE),"")</f>
        <v>https://www.ncbi.nlm.nih.gov/pubmed/8388198</v>
      </c>
      <c r="D526" s="112" t="str">
        <f>IF(AND(A526&lt;&gt;"",ISNUMBER(A526)),VLOOKUP(A526,Studies!A:BR,4,FALSE),"")</f>
        <v>day 1 fed</v>
      </c>
      <c r="E526" s="112" t="str">
        <f>IF(AND(A526&lt;&gt;"",ISNUMBER(A526)),VLOOKUP(A526,Studies!A:BR,5,FALSE),"")</f>
        <v>Hydroxy-Itraconazole</v>
      </c>
      <c r="F526" s="114" t="str">
        <f>IF(AND(A526&lt;&gt;"",ISNUMBER(A526)),VLOOKUP(A526,Studies!A:BR,6,FALSE),"")</f>
        <v>Plasma</v>
      </c>
      <c r="G526" s="57">
        <v>4</v>
      </c>
      <c r="H526" s="57" t="s">
        <v>54</v>
      </c>
      <c r="I526" s="47">
        <v>361.74669861793518</v>
      </c>
      <c r="J526" s="47" t="s">
        <v>321</v>
      </c>
      <c r="K526" s="47" t="s">
        <v>50</v>
      </c>
    </row>
    <row r="527" spans="1:11" x14ac:dyDescent="0.2">
      <c r="A527" s="36">
        <v>82</v>
      </c>
      <c r="B527" s="112" t="str">
        <f>IF(AND(A527&lt;&gt;"",ISNUMBER(A527)),VLOOKUP(A527,Studies!A:BR,2,FALSE),"")</f>
        <v>Barone 1993</v>
      </c>
      <c r="C527" s="112" t="str">
        <f>IF(AND(A527&lt;&gt;"",ISNUMBER(A527)),VLOOKUP(A527,Studies!A:BR,3,FALSE),"")</f>
        <v>https://www.ncbi.nlm.nih.gov/pubmed/8388198</v>
      </c>
      <c r="D527" s="112" t="str">
        <f>IF(AND(A527&lt;&gt;"",ISNUMBER(A527)),VLOOKUP(A527,Studies!A:BR,4,FALSE),"")</f>
        <v>day 1 fed</v>
      </c>
      <c r="E527" s="112" t="str">
        <f>IF(AND(A527&lt;&gt;"",ISNUMBER(A527)),VLOOKUP(A527,Studies!A:BR,5,FALSE),"")</f>
        <v>Hydroxy-Itraconazole</v>
      </c>
      <c r="F527" s="114" t="str">
        <f>IF(AND(A527&lt;&gt;"",ISNUMBER(A527)),VLOOKUP(A527,Studies!A:BR,6,FALSE),"")</f>
        <v>Plasma</v>
      </c>
      <c r="G527" s="57">
        <v>5</v>
      </c>
      <c r="H527" s="57" t="s">
        <v>54</v>
      </c>
      <c r="I527" s="47">
        <v>373.80880117416382</v>
      </c>
      <c r="J527" s="47" t="s">
        <v>321</v>
      </c>
      <c r="K527" s="47" t="s">
        <v>50</v>
      </c>
    </row>
    <row r="528" spans="1:11" x14ac:dyDescent="0.2">
      <c r="A528" s="36">
        <v>82</v>
      </c>
      <c r="B528" s="112" t="str">
        <f>IF(AND(A528&lt;&gt;"",ISNUMBER(A528)),VLOOKUP(A528,Studies!A:BR,2,FALSE),"")</f>
        <v>Barone 1993</v>
      </c>
      <c r="C528" s="112" t="str">
        <f>IF(AND(A528&lt;&gt;"",ISNUMBER(A528)),VLOOKUP(A528,Studies!A:BR,3,FALSE),"")</f>
        <v>https://www.ncbi.nlm.nih.gov/pubmed/8388198</v>
      </c>
      <c r="D528" s="112" t="str">
        <f>IF(AND(A528&lt;&gt;"",ISNUMBER(A528)),VLOOKUP(A528,Studies!A:BR,4,FALSE),"")</f>
        <v>day 1 fed</v>
      </c>
      <c r="E528" s="112" t="str">
        <f>IF(AND(A528&lt;&gt;"",ISNUMBER(A528)),VLOOKUP(A528,Studies!A:BR,5,FALSE),"")</f>
        <v>Hydroxy-Itraconazole</v>
      </c>
      <c r="F528" s="114" t="str">
        <f>IF(AND(A528&lt;&gt;"",ISNUMBER(A528)),VLOOKUP(A528,Studies!A:BR,6,FALSE),"")</f>
        <v>Plasma</v>
      </c>
      <c r="G528" s="57">
        <v>6</v>
      </c>
      <c r="H528" s="57" t="s">
        <v>54</v>
      </c>
      <c r="I528" s="47">
        <v>355.86240887641907</v>
      </c>
      <c r="J528" s="47" t="s">
        <v>321</v>
      </c>
      <c r="K528" s="47" t="s">
        <v>50</v>
      </c>
    </row>
    <row r="529" spans="1:11" x14ac:dyDescent="0.2">
      <c r="A529" s="36">
        <v>82</v>
      </c>
      <c r="B529" s="112" t="str">
        <f>IF(AND(A529&lt;&gt;"",ISNUMBER(A529)),VLOOKUP(A529,Studies!A:BR,2,FALSE),"")</f>
        <v>Barone 1993</v>
      </c>
      <c r="C529" s="112" t="str">
        <f>IF(AND(A529&lt;&gt;"",ISNUMBER(A529)),VLOOKUP(A529,Studies!A:BR,3,FALSE),"")</f>
        <v>https://www.ncbi.nlm.nih.gov/pubmed/8388198</v>
      </c>
      <c r="D529" s="112" t="str">
        <f>IF(AND(A529&lt;&gt;"",ISNUMBER(A529)),VLOOKUP(A529,Studies!A:BR,4,FALSE),"")</f>
        <v>day 1 fed</v>
      </c>
      <c r="E529" s="112" t="str">
        <f>IF(AND(A529&lt;&gt;"",ISNUMBER(A529)),VLOOKUP(A529,Studies!A:BR,5,FALSE),"")</f>
        <v>Hydroxy-Itraconazole</v>
      </c>
      <c r="F529" s="114" t="str">
        <f>IF(AND(A529&lt;&gt;"",ISNUMBER(A529)),VLOOKUP(A529,Studies!A:BR,6,FALSE),"")</f>
        <v>Plasma</v>
      </c>
      <c r="G529" s="57">
        <v>8</v>
      </c>
      <c r="H529" s="57" t="s">
        <v>54</v>
      </c>
      <c r="I529" s="47">
        <v>322.51277565956116</v>
      </c>
      <c r="J529" s="47" t="s">
        <v>321</v>
      </c>
      <c r="K529" s="47" t="s">
        <v>50</v>
      </c>
    </row>
    <row r="530" spans="1:11" x14ac:dyDescent="0.2">
      <c r="A530" s="36">
        <v>82</v>
      </c>
      <c r="B530" s="112" t="str">
        <f>IF(AND(A530&lt;&gt;"",ISNUMBER(A530)),VLOOKUP(A530,Studies!A:BR,2,FALSE),"")</f>
        <v>Barone 1993</v>
      </c>
      <c r="C530" s="112" t="str">
        <f>IF(AND(A530&lt;&gt;"",ISNUMBER(A530)),VLOOKUP(A530,Studies!A:BR,3,FALSE),"")</f>
        <v>https://www.ncbi.nlm.nih.gov/pubmed/8388198</v>
      </c>
      <c r="D530" s="112" t="str">
        <f>IF(AND(A530&lt;&gt;"",ISNUMBER(A530)),VLOOKUP(A530,Studies!A:BR,4,FALSE),"")</f>
        <v>day 1 fed</v>
      </c>
      <c r="E530" s="112" t="str">
        <f>IF(AND(A530&lt;&gt;"",ISNUMBER(A530)),VLOOKUP(A530,Studies!A:BR,5,FALSE),"")</f>
        <v>Hydroxy-Itraconazole</v>
      </c>
      <c r="F530" s="114" t="str">
        <f>IF(AND(A530&lt;&gt;"",ISNUMBER(A530)),VLOOKUP(A530,Studies!A:BR,6,FALSE),"")</f>
        <v>Plasma</v>
      </c>
      <c r="G530" s="57">
        <v>12</v>
      </c>
      <c r="H530" s="57" t="s">
        <v>54</v>
      </c>
      <c r="I530" s="47">
        <v>252.17929482460022</v>
      </c>
      <c r="J530" s="47" t="s">
        <v>321</v>
      </c>
      <c r="K530" s="47" t="s">
        <v>50</v>
      </c>
    </row>
    <row r="531" spans="1:11" x14ac:dyDescent="0.2">
      <c r="A531" s="36">
        <v>82</v>
      </c>
      <c r="B531" s="112" t="str">
        <f>IF(AND(A531&lt;&gt;"",ISNUMBER(A531)),VLOOKUP(A531,Studies!A:BR,2,FALSE),"")</f>
        <v>Barone 1993</v>
      </c>
      <c r="C531" s="112" t="str">
        <f>IF(AND(A531&lt;&gt;"",ISNUMBER(A531)),VLOOKUP(A531,Studies!A:BR,3,FALSE),"")</f>
        <v>https://www.ncbi.nlm.nih.gov/pubmed/8388198</v>
      </c>
      <c r="D531" s="112" t="str">
        <f>IF(AND(A531&lt;&gt;"",ISNUMBER(A531)),VLOOKUP(A531,Studies!A:BR,4,FALSE),"")</f>
        <v>day 1 fed</v>
      </c>
      <c r="E531" s="112" t="str">
        <f>IF(AND(A531&lt;&gt;"",ISNUMBER(A531)),VLOOKUP(A531,Studies!A:BR,5,FALSE),"")</f>
        <v>Hydroxy-Itraconazole</v>
      </c>
      <c r="F531" s="114" t="str">
        <f>IF(AND(A531&lt;&gt;"",ISNUMBER(A531)),VLOOKUP(A531,Studies!A:BR,6,FALSE),"")</f>
        <v>Plasma</v>
      </c>
      <c r="G531" s="57">
        <v>24</v>
      </c>
      <c r="H531" s="57" t="s">
        <v>54</v>
      </c>
      <c r="I531" s="47">
        <v>133.02449882030487</v>
      </c>
      <c r="J531" s="47" t="s">
        <v>321</v>
      </c>
      <c r="K531" s="47" t="s">
        <v>50</v>
      </c>
    </row>
    <row r="532" spans="1:11" x14ac:dyDescent="0.2">
      <c r="A532" s="36">
        <v>82</v>
      </c>
      <c r="B532" s="112" t="str">
        <f>IF(AND(A532&lt;&gt;"",ISNUMBER(A532)),VLOOKUP(A532,Studies!A:BR,2,FALSE),"")</f>
        <v>Barone 1993</v>
      </c>
      <c r="C532" s="112" t="str">
        <f>IF(AND(A532&lt;&gt;"",ISNUMBER(A532)),VLOOKUP(A532,Studies!A:BR,3,FALSE),"")</f>
        <v>https://www.ncbi.nlm.nih.gov/pubmed/8388198</v>
      </c>
      <c r="D532" s="112" t="str">
        <f>IF(AND(A532&lt;&gt;"",ISNUMBER(A532)),VLOOKUP(A532,Studies!A:BR,4,FALSE),"")</f>
        <v>day 1 fed</v>
      </c>
      <c r="E532" s="112" t="str">
        <f>IF(AND(A532&lt;&gt;"",ISNUMBER(A532)),VLOOKUP(A532,Studies!A:BR,5,FALSE),"")</f>
        <v>Hydroxy-Itraconazole</v>
      </c>
      <c r="F532" s="114" t="str">
        <f>IF(AND(A532&lt;&gt;"",ISNUMBER(A532)),VLOOKUP(A532,Studies!A:BR,6,FALSE),"")</f>
        <v>Plasma</v>
      </c>
      <c r="G532" s="57">
        <v>36</v>
      </c>
      <c r="H532" s="57" t="s">
        <v>54</v>
      </c>
      <c r="I532" s="47">
        <v>66.801510751247406</v>
      </c>
      <c r="J532" s="47" t="s">
        <v>321</v>
      </c>
      <c r="K532" s="47" t="s">
        <v>50</v>
      </c>
    </row>
    <row r="533" spans="1:11" x14ac:dyDescent="0.2">
      <c r="A533" s="36">
        <v>82</v>
      </c>
      <c r="B533" s="112" t="str">
        <f>IF(AND(A533&lt;&gt;"",ISNUMBER(A533)),VLOOKUP(A533,Studies!A:BR,2,FALSE),"")</f>
        <v>Barone 1993</v>
      </c>
      <c r="C533" s="112" t="str">
        <f>IF(AND(A533&lt;&gt;"",ISNUMBER(A533)),VLOOKUP(A533,Studies!A:BR,3,FALSE),"")</f>
        <v>https://www.ncbi.nlm.nih.gov/pubmed/8388198</v>
      </c>
      <c r="D533" s="112" t="str">
        <f>IF(AND(A533&lt;&gt;"",ISNUMBER(A533)),VLOOKUP(A533,Studies!A:BR,4,FALSE),"")</f>
        <v>day 1 fed</v>
      </c>
      <c r="E533" s="112" t="str">
        <f>IF(AND(A533&lt;&gt;"",ISNUMBER(A533)),VLOOKUP(A533,Studies!A:BR,5,FALSE),"")</f>
        <v>Hydroxy-Itraconazole</v>
      </c>
      <c r="F533" s="114" t="str">
        <f>IF(AND(A533&lt;&gt;"",ISNUMBER(A533)),VLOOKUP(A533,Studies!A:BR,6,FALSE),"")</f>
        <v>Plasma</v>
      </c>
      <c r="G533" s="57">
        <v>48</v>
      </c>
      <c r="H533" s="57" t="s">
        <v>54</v>
      </c>
      <c r="I533" s="47">
        <v>31.935479491949081</v>
      </c>
      <c r="J533" s="47" t="s">
        <v>321</v>
      </c>
      <c r="K533" s="47" t="s">
        <v>50</v>
      </c>
    </row>
    <row r="534" spans="1:11" x14ac:dyDescent="0.2">
      <c r="A534" s="36">
        <v>82</v>
      </c>
      <c r="B534" s="112" t="str">
        <f>IF(AND(A534&lt;&gt;"",ISNUMBER(A534)),VLOOKUP(A534,Studies!A:BR,2,FALSE),"")</f>
        <v>Barone 1993</v>
      </c>
      <c r="C534" s="112" t="str">
        <f>IF(AND(A534&lt;&gt;"",ISNUMBER(A534)),VLOOKUP(A534,Studies!A:BR,3,FALSE),"")</f>
        <v>https://www.ncbi.nlm.nih.gov/pubmed/8388198</v>
      </c>
      <c r="D534" s="112" t="str">
        <f>IF(AND(A534&lt;&gt;"",ISNUMBER(A534)),VLOOKUP(A534,Studies!A:BR,4,FALSE),"")</f>
        <v>day 1 fed</v>
      </c>
      <c r="E534" s="112" t="str">
        <f>IF(AND(A534&lt;&gt;"",ISNUMBER(A534)),VLOOKUP(A534,Studies!A:BR,5,FALSE),"")</f>
        <v>Hydroxy-Itraconazole</v>
      </c>
      <c r="F534" s="114" t="str">
        <f>IF(AND(A534&lt;&gt;"",ISNUMBER(A534)),VLOOKUP(A534,Studies!A:BR,6,FALSE),"")</f>
        <v>Plasma</v>
      </c>
      <c r="G534" s="57">
        <v>72</v>
      </c>
      <c r="H534" s="57" t="s">
        <v>54</v>
      </c>
      <c r="I534" s="47">
        <v>3.4325160086154938</v>
      </c>
      <c r="J534" s="47" t="s">
        <v>321</v>
      </c>
      <c r="K534" s="47" t="s">
        <v>50</v>
      </c>
    </row>
    <row r="535" spans="1:11" x14ac:dyDescent="0.2">
      <c r="A535" s="36">
        <v>83</v>
      </c>
      <c r="B535" s="112" t="str">
        <f>IF(AND(A535&lt;&gt;"",ISNUMBER(A535)),VLOOKUP(A535,Studies!A:BR,2,FALSE),"")</f>
        <v>Barone 1993</v>
      </c>
      <c r="C535" s="112" t="str">
        <f>IF(AND(A535&lt;&gt;"",ISNUMBER(A535)),VLOOKUP(A535,Studies!A:BR,3,FALSE),"")</f>
        <v>https://www.ncbi.nlm.nih.gov/pubmed/8388198</v>
      </c>
      <c r="D535" s="112" t="str">
        <f>IF(AND(A535&lt;&gt;"",ISNUMBER(A535)),VLOOKUP(A535,Studies!A:BR,4,FALSE),"")</f>
        <v>day 15 fed</v>
      </c>
      <c r="E535" s="112" t="str">
        <f>IF(AND(A535&lt;&gt;"",ISNUMBER(A535)),VLOOKUP(A535,Studies!A:BR,5,FALSE),"")</f>
        <v>Itraconazole</v>
      </c>
      <c r="F535" s="114" t="str">
        <f>IF(AND(A535&lt;&gt;"",ISNUMBER(A535)),VLOOKUP(A535,Studies!A:BR,6,FALSE),"")</f>
        <v>Plasma</v>
      </c>
      <c r="G535" s="57">
        <v>168</v>
      </c>
      <c r="H535" s="57" t="s">
        <v>54</v>
      </c>
      <c r="I535" s="47">
        <v>697.71957397460938</v>
      </c>
      <c r="J535" s="47" t="s">
        <v>321</v>
      </c>
      <c r="K535" s="47" t="s">
        <v>50</v>
      </c>
    </row>
    <row r="536" spans="1:11" x14ac:dyDescent="0.2">
      <c r="A536" s="36">
        <v>83</v>
      </c>
      <c r="B536" s="112" t="str">
        <f>IF(AND(A536&lt;&gt;"",ISNUMBER(A536)),VLOOKUP(A536,Studies!A:BR,2,FALSE),"")</f>
        <v>Barone 1993</v>
      </c>
      <c r="C536" s="112" t="str">
        <f>IF(AND(A536&lt;&gt;"",ISNUMBER(A536)),VLOOKUP(A536,Studies!A:BR,3,FALSE),"")</f>
        <v>https://www.ncbi.nlm.nih.gov/pubmed/8388198</v>
      </c>
      <c r="D536" s="112" t="str">
        <f>IF(AND(A536&lt;&gt;"",ISNUMBER(A536)),VLOOKUP(A536,Studies!A:BR,4,FALSE),"")</f>
        <v>day 15 fed</v>
      </c>
      <c r="E536" s="112" t="str">
        <f>IF(AND(A536&lt;&gt;"",ISNUMBER(A536)),VLOOKUP(A536,Studies!A:BR,5,FALSE),"")</f>
        <v>Itraconazole</v>
      </c>
      <c r="F536" s="114" t="str">
        <f>IF(AND(A536&lt;&gt;"",ISNUMBER(A536)),VLOOKUP(A536,Studies!A:BR,6,FALSE),"")</f>
        <v>Plasma</v>
      </c>
      <c r="G536" s="57">
        <v>240</v>
      </c>
      <c r="H536" s="57" t="s">
        <v>54</v>
      </c>
      <c r="I536" s="47">
        <v>1154.3169021606445</v>
      </c>
      <c r="J536" s="47" t="s">
        <v>321</v>
      </c>
      <c r="K536" s="47" t="s">
        <v>50</v>
      </c>
    </row>
    <row r="537" spans="1:11" x14ac:dyDescent="0.2">
      <c r="A537" s="36">
        <v>83</v>
      </c>
      <c r="B537" s="112" t="str">
        <f>IF(AND(A537&lt;&gt;"",ISNUMBER(A537)),VLOOKUP(A537,Studies!A:BR,2,FALSE),"")</f>
        <v>Barone 1993</v>
      </c>
      <c r="C537" s="112" t="str">
        <f>IF(AND(A537&lt;&gt;"",ISNUMBER(A537)),VLOOKUP(A537,Studies!A:BR,3,FALSE),"")</f>
        <v>https://www.ncbi.nlm.nih.gov/pubmed/8388198</v>
      </c>
      <c r="D537" s="112" t="str">
        <f>IF(AND(A537&lt;&gt;"",ISNUMBER(A537)),VLOOKUP(A537,Studies!A:BR,4,FALSE),"")</f>
        <v>day 15 fed</v>
      </c>
      <c r="E537" s="112" t="str">
        <f>IF(AND(A537&lt;&gt;"",ISNUMBER(A537)),VLOOKUP(A537,Studies!A:BR,5,FALSE),"")</f>
        <v>Itraconazole</v>
      </c>
      <c r="F537" s="114" t="str">
        <f>IF(AND(A537&lt;&gt;"",ISNUMBER(A537)),VLOOKUP(A537,Studies!A:BR,6,FALSE),"")</f>
        <v>Plasma</v>
      </c>
      <c r="G537" s="57">
        <v>312</v>
      </c>
      <c r="H537" s="57" t="s">
        <v>54</v>
      </c>
      <c r="I537" s="47">
        <v>1528.8288593292236</v>
      </c>
      <c r="J537" s="47" t="s">
        <v>321</v>
      </c>
      <c r="K537" s="47" t="s">
        <v>50</v>
      </c>
    </row>
    <row r="538" spans="1:11" x14ac:dyDescent="0.2">
      <c r="A538" s="36">
        <v>83</v>
      </c>
      <c r="B538" s="112" t="str">
        <f>IF(AND(A538&lt;&gt;"",ISNUMBER(A538)),VLOOKUP(A538,Studies!A:BR,2,FALSE),"")</f>
        <v>Barone 1993</v>
      </c>
      <c r="C538" s="112" t="str">
        <f>IF(AND(A538&lt;&gt;"",ISNUMBER(A538)),VLOOKUP(A538,Studies!A:BR,3,FALSE),"")</f>
        <v>https://www.ncbi.nlm.nih.gov/pubmed/8388198</v>
      </c>
      <c r="D538" s="112" t="str">
        <f>IF(AND(A538&lt;&gt;"",ISNUMBER(A538)),VLOOKUP(A538,Studies!A:BR,4,FALSE),"")</f>
        <v>day 15 fed</v>
      </c>
      <c r="E538" s="112" t="str">
        <f>IF(AND(A538&lt;&gt;"",ISNUMBER(A538)),VLOOKUP(A538,Studies!A:BR,5,FALSE),"")</f>
        <v>Itraconazole</v>
      </c>
      <c r="F538" s="114" t="str">
        <f>IF(AND(A538&lt;&gt;"",ISNUMBER(A538)),VLOOKUP(A538,Studies!A:BR,6,FALSE),"")</f>
        <v>Plasma</v>
      </c>
      <c r="G538" s="57">
        <v>384</v>
      </c>
      <c r="H538" s="57" t="s">
        <v>54</v>
      </c>
      <c r="I538" s="47">
        <v>1759.4455480575562</v>
      </c>
      <c r="J538" s="47" t="s">
        <v>321</v>
      </c>
      <c r="K538" s="47" t="s">
        <v>50</v>
      </c>
    </row>
    <row r="539" spans="1:11" x14ac:dyDescent="0.2">
      <c r="A539" s="36">
        <v>83</v>
      </c>
      <c r="B539" s="112" t="str">
        <f>IF(AND(A539&lt;&gt;"",ISNUMBER(A539)),VLOOKUP(A539,Studies!A:BR,2,FALSE),"")</f>
        <v>Barone 1993</v>
      </c>
      <c r="C539" s="112" t="str">
        <f>IF(AND(A539&lt;&gt;"",ISNUMBER(A539)),VLOOKUP(A539,Studies!A:BR,3,FALSE),"")</f>
        <v>https://www.ncbi.nlm.nih.gov/pubmed/8388198</v>
      </c>
      <c r="D539" s="112" t="str">
        <f>IF(AND(A539&lt;&gt;"",ISNUMBER(A539)),VLOOKUP(A539,Studies!A:BR,4,FALSE),"")</f>
        <v>day 15 fed</v>
      </c>
      <c r="E539" s="112" t="str">
        <f>IF(AND(A539&lt;&gt;"",ISNUMBER(A539)),VLOOKUP(A539,Studies!A:BR,5,FALSE),"")</f>
        <v>Itraconazole</v>
      </c>
      <c r="F539" s="114" t="str">
        <f>IF(AND(A539&lt;&gt;"",ISNUMBER(A539)),VLOOKUP(A539,Studies!A:BR,6,FALSE),"")</f>
        <v>Plasma</v>
      </c>
      <c r="G539" s="57">
        <v>408</v>
      </c>
      <c r="H539" s="57" t="s">
        <v>54</v>
      </c>
      <c r="I539" s="47">
        <v>1887.4886035919189</v>
      </c>
      <c r="J539" s="47" t="s">
        <v>321</v>
      </c>
      <c r="K539" s="47" t="s">
        <v>50</v>
      </c>
    </row>
    <row r="540" spans="1:11" x14ac:dyDescent="0.2">
      <c r="A540" s="36">
        <v>83</v>
      </c>
      <c r="B540" s="112" t="str">
        <f>IF(AND(A540&lt;&gt;"",ISNUMBER(A540)),VLOOKUP(A540,Studies!A:BR,2,FALSE),"")</f>
        <v>Barone 1993</v>
      </c>
      <c r="C540" s="112" t="str">
        <f>IF(AND(A540&lt;&gt;"",ISNUMBER(A540)),VLOOKUP(A540,Studies!A:BR,3,FALSE),"")</f>
        <v>https://www.ncbi.nlm.nih.gov/pubmed/8388198</v>
      </c>
      <c r="D540" s="112" t="str">
        <f>IF(AND(A540&lt;&gt;"",ISNUMBER(A540)),VLOOKUP(A540,Studies!A:BR,4,FALSE),"")</f>
        <v>day 15 fed</v>
      </c>
      <c r="E540" s="112" t="str">
        <f>IF(AND(A540&lt;&gt;"",ISNUMBER(A540)),VLOOKUP(A540,Studies!A:BR,5,FALSE),"")</f>
        <v>Itraconazole</v>
      </c>
      <c r="F540" s="114" t="str">
        <f>IF(AND(A540&lt;&gt;"",ISNUMBER(A540)),VLOOKUP(A540,Studies!A:BR,6,FALSE),"")</f>
        <v>Plasma</v>
      </c>
      <c r="G540" s="57">
        <v>432</v>
      </c>
      <c r="H540" s="57" t="s">
        <v>54</v>
      </c>
      <c r="I540" s="47">
        <v>1801.1308908462524</v>
      </c>
      <c r="J540" s="47" t="s">
        <v>321</v>
      </c>
      <c r="K540" s="47" t="s">
        <v>50</v>
      </c>
    </row>
    <row r="541" spans="1:11" x14ac:dyDescent="0.2">
      <c r="A541" s="36">
        <v>83</v>
      </c>
      <c r="B541" s="112" t="str">
        <f>IF(AND(A541&lt;&gt;"",ISNUMBER(A541)),VLOOKUP(A541,Studies!A:BR,2,FALSE),"")</f>
        <v>Barone 1993</v>
      </c>
      <c r="C541" s="112" t="str">
        <f>IF(AND(A541&lt;&gt;"",ISNUMBER(A541)),VLOOKUP(A541,Studies!A:BR,3,FALSE),"")</f>
        <v>https://www.ncbi.nlm.nih.gov/pubmed/8388198</v>
      </c>
      <c r="D541" s="112" t="str">
        <f>IF(AND(A541&lt;&gt;"",ISNUMBER(A541)),VLOOKUP(A541,Studies!A:BR,4,FALSE),"")</f>
        <v>day 15 fed</v>
      </c>
      <c r="E541" s="112" t="str">
        <f>IF(AND(A541&lt;&gt;"",ISNUMBER(A541)),VLOOKUP(A541,Studies!A:BR,5,FALSE),"")</f>
        <v>Itraconazole</v>
      </c>
      <c r="F541" s="114" t="str">
        <f>IF(AND(A541&lt;&gt;"",ISNUMBER(A541)),VLOOKUP(A541,Studies!A:BR,6,FALSE),"")</f>
        <v>Plasma</v>
      </c>
      <c r="G541" s="57">
        <v>432.5</v>
      </c>
      <c r="H541" s="57" t="s">
        <v>54</v>
      </c>
      <c r="I541" s="47">
        <v>1620.9985017776489</v>
      </c>
      <c r="J541" s="47" t="s">
        <v>321</v>
      </c>
      <c r="K541" s="47" t="s">
        <v>50</v>
      </c>
    </row>
    <row r="542" spans="1:11" x14ac:dyDescent="0.2">
      <c r="A542" s="36">
        <v>83</v>
      </c>
      <c r="B542" s="112" t="str">
        <f>IF(AND(A542&lt;&gt;"",ISNUMBER(A542)),VLOOKUP(A542,Studies!A:BR,2,FALSE),"")</f>
        <v>Barone 1993</v>
      </c>
      <c r="C542" s="112" t="str">
        <f>IF(AND(A542&lt;&gt;"",ISNUMBER(A542)),VLOOKUP(A542,Studies!A:BR,3,FALSE),"")</f>
        <v>https://www.ncbi.nlm.nih.gov/pubmed/8388198</v>
      </c>
      <c r="D542" s="112" t="str">
        <f>IF(AND(A542&lt;&gt;"",ISNUMBER(A542)),VLOOKUP(A542,Studies!A:BR,4,FALSE),"")</f>
        <v>day 15 fed</v>
      </c>
      <c r="E542" s="112" t="str">
        <f>IF(AND(A542&lt;&gt;"",ISNUMBER(A542)),VLOOKUP(A542,Studies!A:BR,5,FALSE),"")</f>
        <v>Itraconazole</v>
      </c>
      <c r="F542" s="114" t="str">
        <f>IF(AND(A542&lt;&gt;"",ISNUMBER(A542)),VLOOKUP(A542,Studies!A:BR,6,FALSE),"")</f>
        <v>Plasma</v>
      </c>
      <c r="G542" s="57">
        <v>435</v>
      </c>
      <c r="H542" s="57" t="s">
        <v>54</v>
      </c>
      <c r="I542" s="47">
        <v>2097.2344875335693</v>
      </c>
      <c r="J542" s="47" t="s">
        <v>321</v>
      </c>
      <c r="K542" s="47" t="s">
        <v>50</v>
      </c>
    </row>
    <row r="543" spans="1:11" x14ac:dyDescent="0.2">
      <c r="A543" s="36">
        <v>83</v>
      </c>
      <c r="B543" s="112" t="str">
        <f>IF(AND(A543&lt;&gt;"",ISNUMBER(A543)),VLOOKUP(A543,Studies!A:BR,2,FALSE),"")</f>
        <v>Barone 1993</v>
      </c>
      <c r="C543" s="112" t="str">
        <f>IF(AND(A543&lt;&gt;"",ISNUMBER(A543)),VLOOKUP(A543,Studies!A:BR,3,FALSE),"")</f>
        <v>https://www.ncbi.nlm.nih.gov/pubmed/8388198</v>
      </c>
      <c r="D543" s="112" t="str">
        <f>IF(AND(A543&lt;&gt;"",ISNUMBER(A543)),VLOOKUP(A543,Studies!A:BR,4,FALSE),"")</f>
        <v>day 15 fed</v>
      </c>
      <c r="E543" s="112" t="str">
        <f>IF(AND(A543&lt;&gt;"",ISNUMBER(A543)),VLOOKUP(A543,Studies!A:BR,5,FALSE),"")</f>
        <v>Itraconazole</v>
      </c>
      <c r="F543" s="114" t="str">
        <f>IF(AND(A543&lt;&gt;"",ISNUMBER(A543)),VLOOKUP(A543,Studies!A:BR,6,FALSE),"")</f>
        <v>Plasma</v>
      </c>
      <c r="G543" s="57">
        <v>438</v>
      </c>
      <c r="H543" s="57" t="s">
        <v>54</v>
      </c>
      <c r="I543" s="47">
        <v>1954.9634456634521</v>
      </c>
      <c r="J543" s="47" t="s">
        <v>321</v>
      </c>
      <c r="K543" s="47" t="s">
        <v>50</v>
      </c>
    </row>
    <row r="544" spans="1:11" x14ac:dyDescent="0.2">
      <c r="A544" s="36">
        <v>83</v>
      </c>
      <c r="B544" s="112" t="str">
        <f>IF(AND(A544&lt;&gt;"",ISNUMBER(A544)),VLOOKUP(A544,Studies!A:BR,2,FALSE),"")</f>
        <v>Barone 1993</v>
      </c>
      <c r="C544" s="112" t="str">
        <f>IF(AND(A544&lt;&gt;"",ISNUMBER(A544)),VLOOKUP(A544,Studies!A:BR,3,FALSE),"")</f>
        <v>https://www.ncbi.nlm.nih.gov/pubmed/8388198</v>
      </c>
      <c r="D544" s="112" t="str">
        <f>IF(AND(A544&lt;&gt;"",ISNUMBER(A544)),VLOOKUP(A544,Studies!A:BR,4,FALSE),"")</f>
        <v>day 15 fed</v>
      </c>
      <c r="E544" s="112" t="str">
        <f>IF(AND(A544&lt;&gt;"",ISNUMBER(A544)),VLOOKUP(A544,Studies!A:BR,5,FALSE),"")</f>
        <v>Itraconazole</v>
      </c>
      <c r="F544" s="114" t="str">
        <f>IF(AND(A544&lt;&gt;"",ISNUMBER(A544)),VLOOKUP(A544,Studies!A:BR,6,FALSE),"")</f>
        <v>Plasma</v>
      </c>
      <c r="G544" s="57">
        <v>440</v>
      </c>
      <c r="H544" s="57" t="s">
        <v>54</v>
      </c>
      <c r="I544" s="47">
        <v>1801.1308908462524</v>
      </c>
      <c r="J544" s="47" t="s">
        <v>321</v>
      </c>
      <c r="K544" s="47" t="s">
        <v>50</v>
      </c>
    </row>
    <row r="545" spans="1:11" x14ac:dyDescent="0.2">
      <c r="A545" s="36">
        <v>83</v>
      </c>
      <c r="B545" s="112" t="str">
        <f>IF(AND(A545&lt;&gt;"",ISNUMBER(A545)),VLOOKUP(A545,Studies!A:BR,2,FALSE),"")</f>
        <v>Barone 1993</v>
      </c>
      <c r="C545" s="112" t="str">
        <f>IF(AND(A545&lt;&gt;"",ISNUMBER(A545)),VLOOKUP(A545,Studies!A:BR,3,FALSE),"")</f>
        <v>https://www.ncbi.nlm.nih.gov/pubmed/8388198</v>
      </c>
      <c r="D545" s="112" t="str">
        <f>IF(AND(A545&lt;&gt;"",ISNUMBER(A545)),VLOOKUP(A545,Studies!A:BR,4,FALSE),"")</f>
        <v>day 15 fed</v>
      </c>
      <c r="E545" s="112" t="str">
        <f>IF(AND(A545&lt;&gt;"",ISNUMBER(A545)),VLOOKUP(A545,Studies!A:BR,5,FALSE),"")</f>
        <v>Itraconazole</v>
      </c>
      <c r="F545" s="114" t="str">
        <f>IF(AND(A545&lt;&gt;"",ISNUMBER(A545)),VLOOKUP(A545,Studies!A:BR,6,FALSE),"")</f>
        <v>Plasma</v>
      </c>
      <c r="G545" s="57">
        <v>444</v>
      </c>
      <c r="H545" s="57" t="s">
        <v>54</v>
      </c>
      <c r="I545" s="47">
        <v>1659.4038009643555</v>
      </c>
      <c r="J545" s="47" t="s">
        <v>321</v>
      </c>
      <c r="K545" s="47" t="s">
        <v>50</v>
      </c>
    </row>
    <row r="546" spans="1:11" x14ac:dyDescent="0.2">
      <c r="A546" s="36">
        <v>83</v>
      </c>
      <c r="B546" s="112" t="str">
        <f>IF(AND(A546&lt;&gt;"",ISNUMBER(A546)),VLOOKUP(A546,Studies!A:BR,2,FALSE),"")</f>
        <v>Barone 1993</v>
      </c>
      <c r="C546" s="112" t="str">
        <f>IF(AND(A546&lt;&gt;"",ISNUMBER(A546)),VLOOKUP(A546,Studies!A:BR,3,FALSE),"")</f>
        <v>https://www.ncbi.nlm.nih.gov/pubmed/8388198</v>
      </c>
      <c r="D546" s="112" t="str">
        <f>IF(AND(A546&lt;&gt;"",ISNUMBER(A546)),VLOOKUP(A546,Studies!A:BR,4,FALSE),"")</f>
        <v>day 15 fed</v>
      </c>
      <c r="E546" s="112" t="str">
        <f>IF(AND(A546&lt;&gt;"",ISNUMBER(A546)),VLOOKUP(A546,Studies!A:BR,5,FALSE),"")</f>
        <v>Itraconazole</v>
      </c>
      <c r="F546" s="114" t="str">
        <f>IF(AND(A546&lt;&gt;"",ISNUMBER(A546)),VLOOKUP(A546,Studies!A:BR,6,FALSE),"")</f>
        <v>Plasma</v>
      </c>
      <c r="G546" s="57">
        <v>456</v>
      </c>
      <c r="H546" s="57" t="s">
        <v>54</v>
      </c>
      <c r="I546" s="47">
        <v>1476.0624170303345</v>
      </c>
      <c r="J546" s="47" t="s">
        <v>321</v>
      </c>
      <c r="K546" s="47" t="s">
        <v>50</v>
      </c>
    </row>
    <row r="547" spans="1:11" x14ac:dyDescent="0.2">
      <c r="A547" s="36">
        <v>83</v>
      </c>
      <c r="B547" s="112" t="str">
        <f>IF(AND(A547&lt;&gt;"",ISNUMBER(A547)),VLOOKUP(A547,Studies!A:BR,2,FALSE),"")</f>
        <v>Barone 1993</v>
      </c>
      <c r="C547" s="112" t="str">
        <f>IF(AND(A547&lt;&gt;"",ISNUMBER(A547)),VLOOKUP(A547,Studies!A:BR,3,FALSE),"")</f>
        <v>https://www.ncbi.nlm.nih.gov/pubmed/8388198</v>
      </c>
      <c r="D547" s="112" t="str">
        <f>IF(AND(A547&lt;&gt;"",ISNUMBER(A547)),VLOOKUP(A547,Studies!A:BR,4,FALSE),"")</f>
        <v>day 15 fed</v>
      </c>
      <c r="E547" s="112" t="str">
        <f>IF(AND(A547&lt;&gt;"",ISNUMBER(A547)),VLOOKUP(A547,Studies!A:BR,5,FALSE),"")</f>
        <v>Itraconazole</v>
      </c>
      <c r="F547" s="114" t="str">
        <f>IF(AND(A547&lt;&gt;"",ISNUMBER(A547)),VLOOKUP(A547,Studies!A:BR,6,FALSE),"")</f>
        <v>Plasma</v>
      </c>
      <c r="G547" s="57">
        <v>468</v>
      </c>
      <c r="H547" s="57" t="s">
        <v>54</v>
      </c>
      <c r="I547" s="47">
        <v>1267.6606178283691</v>
      </c>
      <c r="J547" s="47" t="s">
        <v>321</v>
      </c>
      <c r="K547" s="47" t="s">
        <v>50</v>
      </c>
    </row>
    <row r="548" spans="1:11" x14ac:dyDescent="0.2">
      <c r="A548" s="36">
        <v>83</v>
      </c>
      <c r="B548" s="112" t="str">
        <f>IF(AND(A548&lt;&gt;"",ISNUMBER(A548)),VLOOKUP(A548,Studies!A:BR,2,FALSE),"")</f>
        <v>Barone 1993</v>
      </c>
      <c r="C548" s="112" t="str">
        <f>IF(AND(A548&lt;&gt;"",ISNUMBER(A548)),VLOOKUP(A548,Studies!A:BR,3,FALSE),"")</f>
        <v>https://www.ncbi.nlm.nih.gov/pubmed/8388198</v>
      </c>
      <c r="D548" s="112" t="str">
        <f>IF(AND(A548&lt;&gt;"",ISNUMBER(A548)),VLOOKUP(A548,Studies!A:BR,4,FALSE),"")</f>
        <v>day 15 fed</v>
      </c>
      <c r="E548" s="112" t="str">
        <f>IF(AND(A548&lt;&gt;"",ISNUMBER(A548)),VLOOKUP(A548,Studies!A:BR,5,FALSE),"")</f>
        <v>Itraconazole</v>
      </c>
      <c r="F548" s="114" t="str">
        <f>IF(AND(A548&lt;&gt;"",ISNUMBER(A548)),VLOOKUP(A548,Studies!A:BR,6,FALSE),"")</f>
        <v>Plasma</v>
      </c>
      <c r="G548" s="57">
        <v>480</v>
      </c>
      <c r="H548" s="57" t="s">
        <v>54</v>
      </c>
      <c r="I548" s="47">
        <v>1195.5815553665161</v>
      </c>
      <c r="J548" s="47" t="s">
        <v>321</v>
      </c>
      <c r="K548" s="47" t="s">
        <v>50</v>
      </c>
    </row>
    <row r="549" spans="1:11" x14ac:dyDescent="0.2">
      <c r="A549" s="36">
        <v>83</v>
      </c>
      <c r="B549" s="112" t="str">
        <f>IF(AND(A549&lt;&gt;"",ISNUMBER(A549)),VLOOKUP(A549,Studies!A:BR,2,FALSE),"")</f>
        <v>Barone 1993</v>
      </c>
      <c r="C549" s="112" t="str">
        <f>IF(AND(A549&lt;&gt;"",ISNUMBER(A549)),VLOOKUP(A549,Studies!A:BR,3,FALSE),"")</f>
        <v>https://www.ncbi.nlm.nih.gov/pubmed/8388198</v>
      </c>
      <c r="D549" s="112" t="str">
        <f>IF(AND(A549&lt;&gt;"",ISNUMBER(A549)),VLOOKUP(A549,Studies!A:BR,4,FALSE),"")</f>
        <v>day 15 fed</v>
      </c>
      <c r="E549" s="112" t="str">
        <f>IF(AND(A549&lt;&gt;"",ISNUMBER(A549)),VLOOKUP(A549,Studies!A:BR,5,FALSE),"")</f>
        <v>Itraconazole</v>
      </c>
      <c r="F549" s="114" t="str">
        <f>IF(AND(A549&lt;&gt;"",ISNUMBER(A549)),VLOOKUP(A549,Studies!A:BR,6,FALSE),"")</f>
        <v>Plasma</v>
      </c>
      <c r="G549" s="57">
        <v>504</v>
      </c>
      <c r="H549" s="57" t="s">
        <v>54</v>
      </c>
      <c r="I549" s="47">
        <v>1088.6826515197754</v>
      </c>
      <c r="J549" s="47" t="s">
        <v>321</v>
      </c>
      <c r="K549" s="47" t="s">
        <v>50</v>
      </c>
    </row>
    <row r="550" spans="1:11" x14ac:dyDescent="0.2">
      <c r="A550" s="36">
        <v>83</v>
      </c>
      <c r="B550" s="112" t="str">
        <f>IF(AND(A550&lt;&gt;"",ISNUMBER(A550)),VLOOKUP(A550,Studies!A:BR,2,FALSE),"")</f>
        <v>Barone 1993</v>
      </c>
      <c r="C550" s="112" t="str">
        <f>IF(AND(A550&lt;&gt;"",ISNUMBER(A550)),VLOOKUP(A550,Studies!A:BR,3,FALSE),"")</f>
        <v>https://www.ncbi.nlm.nih.gov/pubmed/8388198</v>
      </c>
      <c r="D550" s="112" t="str">
        <f>IF(AND(A550&lt;&gt;"",ISNUMBER(A550)),VLOOKUP(A550,Studies!A:BR,4,FALSE),"")</f>
        <v>day 15 fed</v>
      </c>
      <c r="E550" s="112" t="str">
        <f>IF(AND(A550&lt;&gt;"",ISNUMBER(A550)),VLOOKUP(A550,Studies!A:BR,5,FALSE),"")</f>
        <v>Itraconazole</v>
      </c>
      <c r="F550" s="114" t="str">
        <f>IF(AND(A550&lt;&gt;"",ISNUMBER(A550)),VLOOKUP(A550,Studies!A:BR,6,FALSE),"")</f>
        <v>Plasma</v>
      </c>
      <c r="G550" s="57">
        <v>528</v>
      </c>
      <c r="H550" s="57" t="s">
        <v>54</v>
      </c>
      <c r="I550" s="47">
        <v>881.81167840957642</v>
      </c>
      <c r="J550" s="47" t="s">
        <v>321</v>
      </c>
      <c r="K550" s="47" t="s">
        <v>50</v>
      </c>
    </row>
    <row r="551" spans="1:11" x14ac:dyDescent="0.2">
      <c r="A551" s="36">
        <v>83</v>
      </c>
      <c r="B551" s="112" t="str">
        <f>IF(AND(A551&lt;&gt;"",ISNUMBER(A551)),VLOOKUP(A551,Studies!A:BR,2,FALSE),"")</f>
        <v>Barone 1993</v>
      </c>
      <c r="C551" s="112" t="str">
        <f>IF(AND(A551&lt;&gt;"",ISNUMBER(A551)),VLOOKUP(A551,Studies!A:BR,3,FALSE),"")</f>
        <v>https://www.ncbi.nlm.nih.gov/pubmed/8388198</v>
      </c>
      <c r="D551" s="112" t="str">
        <f>IF(AND(A551&lt;&gt;"",ISNUMBER(A551)),VLOOKUP(A551,Studies!A:BR,4,FALSE),"")</f>
        <v>day 15 fed</v>
      </c>
      <c r="E551" s="112" t="str">
        <f>IF(AND(A551&lt;&gt;"",ISNUMBER(A551)),VLOOKUP(A551,Studies!A:BR,5,FALSE),"")</f>
        <v>Itraconazole</v>
      </c>
      <c r="F551" s="114" t="str">
        <f>IF(AND(A551&lt;&gt;"",ISNUMBER(A551)),VLOOKUP(A551,Studies!A:BR,6,FALSE),"")</f>
        <v>Plasma</v>
      </c>
      <c r="G551" s="57">
        <v>600</v>
      </c>
      <c r="H551" s="57" t="s">
        <v>54</v>
      </c>
      <c r="I551" s="47">
        <v>502.69907712936401</v>
      </c>
      <c r="J551" s="47" t="s">
        <v>321</v>
      </c>
      <c r="K551" s="47" t="s">
        <v>50</v>
      </c>
    </row>
    <row r="552" spans="1:11" x14ac:dyDescent="0.2">
      <c r="A552" s="36">
        <v>83</v>
      </c>
      <c r="B552" s="112" t="str">
        <f>IF(AND(A552&lt;&gt;"",ISNUMBER(A552)),VLOOKUP(A552,Studies!A:BR,2,FALSE),"")</f>
        <v>Barone 1993</v>
      </c>
      <c r="C552" s="112" t="str">
        <f>IF(AND(A552&lt;&gt;"",ISNUMBER(A552)),VLOOKUP(A552,Studies!A:BR,3,FALSE),"")</f>
        <v>https://www.ncbi.nlm.nih.gov/pubmed/8388198</v>
      </c>
      <c r="D552" s="112" t="str">
        <f>IF(AND(A552&lt;&gt;"",ISNUMBER(A552)),VLOOKUP(A552,Studies!A:BR,4,FALSE),"")</f>
        <v>day 15 fed</v>
      </c>
      <c r="E552" s="112" t="str">
        <f>IF(AND(A552&lt;&gt;"",ISNUMBER(A552)),VLOOKUP(A552,Studies!A:BR,5,FALSE),"")</f>
        <v>Itraconazole</v>
      </c>
      <c r="F552" s="114" t="str">
        <f>IF(AND(A552&lt;&gt;"",ISNUMBER(A552)),VLOOKUP(A552,Studies!A:BR,6,FALSE),"")</f>
        <v>Plasma</v>
      </c>
      <c r="G552" s="57">
        <v>672</v>
      </c>
      <c r="H552" s="57" t="s">
        <v>54</v>
      </c>
      <c r="I552" s="47">
        <v>194.73488628864288</v>
      </c>
      <c r="J552" s="47" t="s">
        <v>321</v>
      </c>
      <c r="K552" s="47" t="s">
        <v>50</v>
      </c>
    </row>
    <row r="553" spans="1:11" x14ac:dyDescent="0.2">
      <c r="A553" s="36">
        <v>83</v>
      </c>
      <c r="B553" s="112" t="str">
        <f>IF(AND(A553&lt;&gt;"",ISNUMBER(A553)),VLOOKUP(A553,Studies!A:BR,2,FALSE),"")</f>
        <v>Barone 1993</v>
      </c>
      <c r="C553" s="112" t="str">
        <f>IF(AND(A553&lt;&gt;"",ISNUMBER(A553)),VLOOKUP(A553,Studies!A:BR,3,FALSE),"")</f>
        <v>https://www.ncbi.nlm.nih.gov/pubmed/8388198</v>
      </c>
      <c r="D553" s="112" t="str">
        <f>IF(AND(A553&lt;&gt;"",ISNUMBER(A553)),VLOOKUP(A553,Studies!A:BR,4,FALSE),"")</f>
        <v>day 15 fed</v>
      </c>
      <c r="E553" s="112" t="str">
        <f>IF(AND(A553&lt;&gt;"",ISNUMBER(A553)),VLOOKUP(A553,Studies!A:BR,5,FALSE),"")</f>
        <v>Itraconazole</v>
      </c>
      <c r="F553" s="114" t="str">
        <f>IF(AND(A553&lt;&gt;"",ISNUMBER(A553)),VLOOKUP(A553,Studies!A:BR,6,FALSE),"")</f>
        <v>Plasma</v>
      </c>
      <c r="G553" s="57">
        <v>792</v>
      </c>
      <c r="H553" s="57" t="s">
        <v>54</v>
      </c>
      <c r="I553" s="47">
        <v>40.559045970439911</v>
      </c>
      <c r="J553" s="47" t="s">
        <v>321</v>
      </c>
      <c r="K553" s="47" t="s">
        <v>50</v>
      </c>
    </row>
    <row r="554" spans="1:11" x14ac:dyDescent="0.2">
      <c r="A554" s="36">
        <v>84</v>
      </c>
      <c r="B554" s="112" t="str">
        <f>IF(AND(A554&lt;&gt;"",ISNUMBER(A554)),VLOOKUP(A554,Studies!A:BR,2,FALSE),"")</f>
        <v>Barone 1993</v>
      </c>
      <c r="C554" s="112" t="str">
        <f>IF(AND(A554&lt;&gt;"",ISNUMBER(A554)),VLOOKUP(A554,Studies!A:BR,3,FALSE),"")</f>
        <v>https://www.ncbi.nlm.nih.gov/pubmed/8388198</v>
      </c>
      <c r="D554" s="112" t="str">
        <f>IF(AND(A554&lt;&gt;"",ISNUMBER(A554)),VLOOKUP(A554,Studies!A:BR,4,FALSE),"")</f>
        <v>day 15 fed</v>
      </c>
      <c r="E554" s="112" t="str">
        <f>IF(AND(A554&lt;&gt;"",ISNUMBER(A554)),VLOOKUP(A554,Studies!A:BR,5,FALSE),"")</f>
        <v>Hydroxy-Itraconazole</v>
      </c>
      <c r="F554" s="114" t="str">
        <f>IF(AND(A554&lt;&gt;"",ISNUMBER(A554)),VLOOKUP(A554,Studies!A:BR,6,FALSE),"")</f>
        <v>Plasma</v>
      </c>
      <c r="G554" s="57">
        <v>168</v>
      </c>
      <c r="H554" s="57" t="s">
        <v>54</v>
      </c>
      <c r="I554" s="47">
        <v>1437.150390625</v>
      </c>
      <c r="J554" s="47" t="s">
        <v>321</v>
      </c>
      <c r="K554" s="47" t="s">
        <v>50</v>
      </c>
    </row>
    <row r="555" spans="1:11" x14ac:dyDescent="0.2">
      <c r="A555" s="36">
        <v>84</v>
      </c>
      <c r="B555" s="112" t="str">
        <f>IF(AND(A555&lt;&gt;"",ISNUMBER(A555)),VLOOKUP(A555,Studies!A:BR,2,FALSE),"")</f>
        <v>Barone 1993</v>
      </c>
      <c r="C555" s="112" t="str">
        <f>IF(AND(A555&lt;&gt;"",ISNUMBER(A555)),VLOOKUP(A555,Studies!A:BR,3,FALSE),"")</f>
        <v>https://www.ncbi.nlm.nih.gov/pubmed/8388198</v>
      </c>
      <c r="D555" s="112" t="str">
        <f>IF(AND(A555&lt;&gt;"",ISNUMBER(A555)),VLOOKUP(A555,Studies!A:BR,4,FALSE),"")</f>
        <v>day 15 fed</v>
      </c>
      <c r="E555" s="112" t="str">
        <f>IF(AND(A555&lt;&gt;"",ISNUMBER(A555)),VLOOKUP(A555,Studies!A:BR,5,FALSE),"")</f>
        <v>Hydroxy-Itraconazole</v>
      </c>
      <c r="F555" s="114" t="str">
        <f>IF(AND(A555&lt;&gt;"",ISNUMBER(A555)),VLOOKUP(A555,Studies!A:BR,6,FALSE),"")</f>
        <v>Plasma</v>
      </c>
      <c r="G555" s="57">
        <v>240</v>
      </c>
      <c r="H555" s="57" t="s">
        <v>54</v>
      </c>
      <c r="I555" s="47">
        <v>2324.50634765625</v>
      </c>
      <c r="J555" s="47" t="s">
        <v>321</v>
      </c>
      <c r="K555" s="47" t="s">
        <v>50</v>
      </c>
    </row>
    <row r="556" spans="1:11" x14ac:dyDescent="0.2">
      <c r="A556" s="36">
        <v>84</v>
      </c>
      <c r="B556" s="112" t="str">
        <f>IF(AND(A556&lt;&gt;"",ISNUMBER(A556)),VLOOKUP(A556,Studies!A:BR,2,FALSE),"")</f>
        <v>Barone 1993</v>
      </c>
      <c r="C556" s="112" t="str">
        <f>IF(AND(A556&lt;&gt;"",ISNUMBER(A556)),VLOOKUP(A556,Studies!A:BR,3,FALSE),"")</f>
        <v>https://www.ncbi.nlm.nih.gov/pubmed/8388198</v>
      </c>
      <c r="D556" s="112" t="str">
        <f>IF(AND(A556&lt;&gt;"",ISNUMBER(A556)),VLOOKUP(A556,Studies!A:BR,4,FALSE),"")</f>
        <v>day 15 fed</v>
      </c>
      <c r="E556" s="112" t="str">
        <f>IF(AND(A556&lt;&gt;"",ISNUMBER(A556)),VLOOKUP(A556,Studies!A:BR,5,FALSE),"")</f>
        <v>Hydroxy-Itraconazole</v>
      </c>
      <c r="F556" s="114" t="str">
        <f>IF(AND(A556&lt;&gt;"",ISNUMBER(A556)),VLOOKUP(A556,Studies!A:BR,6,FALSE),"")</f>
        <v>Plasma</v>
      </c>
      <c r="G556" s="57">
        <v>312</v>
      </c>
      <c r="H556" s="57" t="s">
        <v>54</v>
      </c>
      <c r="I556" s="47">
        <v>2973.662841796875</v>
      </c>
      <c r="J556" s="47" t="s">
        <v>321</v>
      </c>
      <c r="K556" s="47" t="s">
        <v>50</v>
      </c>
    </row>
    <row r="557" spans="1:11" x14ac:dyDescent="0.2">
      <c r="A557" s="36">
        <v>84</v>
      </c>
      <c r="B557" s="112" t="str">
        <f>IF(AND(A557&lt;&gt;"",ISNUMBER(A557)),VLOOKUP(A557,Studies!A:BR,2,FALSE),"")</f>
        <v>Barone 1993</v>
      </c>
      <c r="C557" s="112" t="str">
        <f>IF(AND(A557&lt;&gt;"",ISNUMBER(A557)),VLOOKUP(A557,Studies!A:BR,3,FALSE),"")</f>
        <v>https://www.ncbi.nlm.nih.gov/pubmed/8388198</v>
      </c>
      <c r="D557" s="112" t="str">
        <f>IF(AND(A557&lt;&gt;"",ISNUMBER(A557)),VLOOKUP(A557,Studies!A:BR,4,FALSE),"")</f>
        <v>day 15 fed</v>
      </c>
      <c r="E557" s="112" t="str">
        <f>IF(AND(A557&lt;&gt;"",ISNUMBER(A557)),VLOOKUP(A557,Studies!A:BR,5,FALSE),"")</f>
        <v>Hydroxy-Itraconazole</v>
      </c>
      <c r="F557" s="114" t="str">
        <f>IF(AND(A557&lt;&gt;"",ISNUMBER(A557)),VLOOKUP(A557,Studies!A:BR,6,FALSE),"")</f>
        <v>Plasma</v>
      </c>
      <c r="G557" s="57">
        <v>384</v>
      </c>
      <c r="H557" s="57" t="s">
        <v>54</v>
      </c>
      <c r="I557" s="47">
        <v>3423.0419921875</v>
      </c>
      <c r="J557" s="47" t="s">
        <v>321</v>
      </c>
      <c r="K557" s="47" t="s">
        <v>50</v>
      </c>
    </row>
    <row r="558" spans="1:11" x14ac:dyDescent="0.2">
      <c r="A558" s="36">
        <v>84</v>
      </c>
      <c r="B558" s="112" t="str">
        <f>IF(AND(A558&lt;&gt;"",ISNUMBER(A558)),VLOOKUP(A558,Studies!A:BR,2,FALSE),"")</f>
        <v>Barone 1993</v>
      </c>
      <c r="C558" s="112" t="str">
        <f>IF(AND(A558&lt;&gt;"",ISNUMBER(A558)),VLOOKUP(A558,Studies!A:BR,3,FALSE),"")</f>
        <v>https://www.ncbi.nlm.nih.gov/pubmed/8388198</v>
      </c>
      <c r="D558" s="112" t="str">
        <f>IF(AND(A558&lt;&gt;"",ISNUMBER(A558)),VLOOKUP(A558,Studies!A:BR,4,FALSE),"")</f>
        <v>day 15 fed</v>
      </c>
      <c r="E558" s="112" t="str">
        <f>IF(AND(A558&lt;&gt;"",ISNUMBER(A558)),VLOOKUP(A558,Studies!A:BR,5,FALSE),"")</f>
        <v>Hydroxy-Itraconazole</v>
      </c>
      <c r="F558" s="114" t="str">
        <f>IF(AND(A558&lt;&gt;"",ISNUMBER(A558)),VLOOKUP(A558,Studies!A:BR,6,FALSE),"")</f>
        <v>Plasma</v>
      </c>
      <c r="G558" s="57">
        <v>408</v>
      </c>
      <c r="H558" s="57" t="s">
        <v>54</v>
      </c>
      <c r="I558" s="47">
        <v>3545.621337890625</v>
      </c>
      <c r="J558" s="47" t="s">
        <v>321</v>
      </c>
      <c r="K558" s="47" t="s">
        <v>50</v>
      </c>
    </row>
    <row r="559" spans="1:11" x14ac:dyDescent="0.2">
      <c r="A559" s="36">
        <v>84</v>
      </c>
      <c r="B559" s="112" t="str">
        <f>IF(AND(A559&lt;&gt;"",ISNUMBER(A559)),VLOOKUP(A559,Studies!A:BR,2,FALSE),"")</f>
        <v>Barone 1993</v>
      </c>
      <c r="C559" s="112" t="str">
        <f>IF(AND(A559&lt;&gt;"",ISNUMBER(A559)),VLOOKUP(A559,Studies!A:BR,3,FALSE),"")</f>
        <v>https://www.ncbi.nlm.nih.gov/pubmed/8388198</v>
      </c>
      <c r="D559" s="112" t="str">
        <f>IF(AND(A559&lt;&gt;"",ISNUMBER(A559)),VLOOKUP(A559,Studies!A:BR,4,FALSE),"")</f>
        <v>day 15 fed</v>
      </c>
      <c r="E559" s="112" t="str">
        <f>IF(AND(A559&lt;&gt;"",ISNUMBER(A559)),VLOOKUP(A559,Studies!A:BR,5,FALSE),"")</f>
        <v>Hydroxy-Itraconazole</v>
      </c>
      <c r="F559" s="114" t="str">
        <f>IF(AND(A559&lt;&gt;"",ISNUMBER(A559)),VLOOKUP(A559,Studies!A:BR,6,FALSE),"")</f>
        <v>Plasma</v>
      </c>
      <c r="G559" s="57">
        <v>432</v>
      </c>
      <c r="H559" s="57" t="s">
        <v>54</v>
      </c>
      <c r="I559" s="47">
        <v>3266.169677734375</v>
      </c>
      <c r="J559" s="47" t="s">
        <v>321</v>
      </c>
      <c r="K559" s="47" t="s">
        <v>50</v>
      </c>
    </row>
    <row r="560" spans="1:11" x14ac:dyDescent="0.2">
      <c r="A560" s="36">
        <v>84</v>
      </c>
      <c r="B560" s="112" t="str">
        <f>IF(AND(A560&lt;&gt;"",ISNUMBER(A560)),VLOOKUP(A560,Studies!A:BR,2,FALSE),"")</f>
        <v>Barone 1993</v>
      </c>
      <c r="C560" s="112" t="str">
        <f>IF(AND(A560&lt;&gt;"",ISNUMBER(A560)),VLOOKUP(A560,Studies!A:BR,3,FALSE),"")</f>
        <v>https://www.ncbi.nlm.nih.gov/pubmed/8388198</v>
      </c>
      <c r="D560" s="112" t="str">
        <f>IF(AND(A560&lt;&gt;"",ISNUMBER(A560)),VLOOKUP(A560,Studies!A:BR,4,FALSE),"")</f>
        <v>day 15 fed</v>
      </c>
      <c r="E560" s="112" t="str">
        <f>IF(AND(A560&lt;&gt;"",ISNUMBER(A560)),VLOOKUP(A560,Studies!A:BR,5,FALSE),"")</f>
        <v>Hydroxy-Itraconazole</v>
      </c>
      <c r="F560" s="114" t="str">
        <f>IF(AND(A560&lt;&gt;"",ISNUMBER(A560)),VLOOKUP(A560,Studies!A:BR,6,FALSE),"")</f>
        <v>Plasma</v>
      </c>
      <c r="G560" s="57">
        <v>435</v>
      </c>
      <c r="H560" s="57" t="s">
        <v>54</v>
      </c>
      <c r="I560" s="47">
        <v>3304.70068359375</v>
      </c>
      <c r="J560" s="47" t="s">
        <v>321</v>
      </c>
      <c r="K560" s="47" t="s">
        <v>50</v>
      </c>
    </row>
    <row r="561" spans="1:11" x14ac:dyDescent="0.2">
      <c r="A561" s="36">
        <v>84</v>
      </c>
      <c r="B561" s="112" t="str">
        <f>IF(AND(A561&lt;&gt;"",ISNUMBER(A561)),VLOOKUP(A561,Studies!A:BR,2,FALSE),"")</f>
        <v>Barone 1993</v>
      </c>
      <c r="C561" s="112" t="str">
        <f>IF(AND(A561&lt;&gt;"",ISNUMBER(A561)),VLOOKUP(A561,Studies!A:BR,3,FALSE),"")</f>
        <v>https://www.ncbi.nlm.nih.gov/pubmed/8388198</v>
      </c>
      <c r="D561" s="112" t="str">
        <f>IF(AND(A561&lt;&gt;"",ISNUMBER(A561)),VLOOKUP(A561,Studies!A:BR,4,FALSE),"")</f>
        <v>day 15 fed</v>
      </c>
      <c r="E561" s="112" t="str">
        <f>IF(AND(A561&lt;&gt;"",ISNUMBER(A561)),VLOOKUP(A561,Studies!A:BR,5,FALSE),"")</f>
        <v>Hydroxy-Itraconazole</v>
      </c>
      <c r="F561" s="114" t="str">
        <f>IF(AND(A561&lt;&gt;"",ISNUMBER(A561)),VLOOKUP(A561,Studies!A:BR,6,FALSE),"")</f>
        <v>Plasma</v>
      </c>
      <c r="G561" s="57">
        <v>438</v>
      </c>
      <c r="H561" s="57" t="s">
        <v>54</v>
      </c>
      <c r="I561" s="47">
        <v>3304.70068359375</v>
      </c>
      <c r="J561" s="47" t="s">
        <v>321</v>
      </c>
      <c r="K561" s="47" t="s">
        <v>50</v>
      </c>
    </row>
    <row r="562" spans="1:11" x14ac:dyDescent="0.2">
      <c r="A562" s="36">
        <v>84</v>
      </c>
      <c r="B562" s="112" t="str">
        <f>IF(AND(A562&lt;&gt;"",ISNUMBER(A562)),VLOOKUP(A562,Studies!A:BR,2,FALSE),"")</f>
        <v>Barone 1993</v>
      </c>
      <c r="C562" s="112" t="str">
        <f>IF(AND(A562&lt;&gt;"",ISNUMBER(A562)),VLOOKUP(A562,Studies!A:BR,3,FALSE),"")</f>
        <v>https://www.ncbi.nlm.nih.gov/pubmed/8388198</v>
      </c>
      <c r="D562" s="112" t="str">
        <f>IF(AND(A562&lt;&gt;"",ISNUMBER(A562)),VLOOKUP(A562,Studies!A:BR,4,FALSE),"")</f>
        <v>day 15 fed</v>
      </c>
      <c r="E562" s="112" t="str">
        <f>IF(AND(A562&lt;&gt;"",ISNUMBER(A562)),VLOOKUP(A562,Studies!A:BR,5,FALSE),"")</f>
        <v>Hydroxy-Itraconazole</v>
      </c>
      <c r="F562" s="114" t="str">
        <f>IF(AND(A562&lt;&gt;"",ISNUMBER(A562)),VLOOKUP(A562,Studies!A:BR,6,FALSE),"")</f>
        <v>Plasma</v>
      </c>
      <c r="G562" s="57">
        <v>444</v>
      </c>
      <c r="H562" s="57" t="s">
        <v>54</v>
      </c>
      <c r="I562" s="47">
        <v>3190.450439453125</v>
      </c>
      <c r="J562" s="47" t="s">
        <v>321</v>
      </c>
      <c r="K562" s="47" t="s">
        <v>50</v>
      </c>
    </row>
    <row r="563" spans="1:11" x14ac:dyDescent="0.2">
      <c r="A563" s="36">
        <v>84</v>
      </c>
      <c r="B563" s="112" t="str">
        <f>IF(AND(A563&lt;&gt;"",ISNUMBER(A563)),VLOOKUP(A563,Studies!A:BR,2,FALSE),"")</f>
        <v>Barone 1993</v>
      </c>
      <c r="C563" s="112" t="str">
        <f>IF(AND(A563&lt;&gt;"",ISNUMBER(A563)),VLOOKUP(A563,Studies!A:BR,3,FALSE),"")</f>
        <v>https://www.ncbi.nlm.nih.gov/pubmed/8388198</v>
      </c>
      <c r="D563" s="112" t="str">
        <f>IF(AND(A563&lt;&gt;"",ISNUMBER(A563)),VLOOKUP(A563,Studies!A:BR,4,FALSE),"")</f>
        <v>day 15 fed</v>
      </c>
      <c r="E563" s="112" t="str">
        <f>IF(AND(A563&lt;&gt;"",ISNUMBER(A563)),VLOOKUP(A563,Studies!A:BR,5,FALSE),"")</f>
        <v>Hydroxy-Itraconazole</v>
      </c>
      <c r="F563" s="114" t="str">
        <f>IF(AND(A563&lt;&gt;"",ISNUMBER(A563)),VLOOKUP(A563,Studies!A:BR,6,FALSE),"")</f>
        <v>Plasma</v>
      </c>
      <c r="G563" s="57">
        <v>456</v>
      </c>
      <c r="H563" s="57" t="s">
        <v>54</v>
      </c>
      <c r="I563" s="47">
        <v>3044.2373046875</v>
      </c>
      <c r="J563" s="47" t="s">
        <v>321</v>
      </c>
      <c r="K563" s="47" t="s">
        <v>50</v>
      </c>
    </row>
    <row r="564" spans="1:11" x14ac:dyDescent="0.2">
      <c r="A564" s="36">
        <v>84</v>
      </c>
      <c r="B564" s="112" t="str">
        <f>IF(AND(A564&lt;&gt;"",ISNUMBER(A564)),VLOOKUP(A564,Studies!A:BR,2,FALSE),"")</f>
        <v>Barone 1993</v>
      </c>
      <c r="C564" s="112" t="str">
        <f>IF(AND(A564&lt;&gt;"",ISNUMBER(A564)),VLOOKUP(A564,Studies!A:BR,3,FALSE),"")</f>
        <v>https://www.ncbi.nlm.nih.gov/pubmed/8388198</v>
      </c>
      <c r="D564" s="112" t="str">
        <f>IF(AND(A564&lt;&gt;"",ISNUMBER(A564)),VLOOKUP(A564,Studies!A:BR,4,FALSE),"")</f>
        <v>day 15 fed</v>
      </c>
      <c r="E564" s="112" t="str">
        <f>IF(AND(A564&lt;&gt;"",ISNUMBER(A564)),VLOOKUP(A564,Studies!A:BR,5,FALSE),"")</f>
        <v>Hydroxy-Itraconazole</v>
      </c>
      <c r="F564" s="114" t="str">
        <f>IF(AND(A564&lt;&gt;"",ISNUMBER(A564)),VLOOKUP(A564,Studies!A:BR,6,FALSE),"")</f>
        <v>Plasma</v>
      </c>
      <c r="G564" s="57">
        <v>468</v>
      </c>
      <c r="H564" s="57" t="s">
        <v>54</v>
      </c>
      <c r="I564" s="47">
        <v>2938.991943359375</v>
      </c>
      <c r="J564" s="47" t="s">
        <v>321</v>
      </c>
      <c r="K564" s="47" t="s">
        <v>50</v>
      </c>
    </row>
    <row r="565" spans="1:11" x14ac:dyDescent="0.2">
      <c r="A565" s="36">
        <v>84</v>
      </c>
      <c r="B565" s="112" t="str">
        <f>IF(AND(A565&lt;&gt;"",ISNUMBER(A565)),VLOOKUP(A565,Studies!A:BR,2,FALSE),"")</f>
        <v>Barone 1993</v>
      </c>
      <c r="C565" s="112" t="str">
        <f>IF(AND(A565&lt;&gt;"",ISNUMBER(A565)),VLOOKUP(A565,Studies!A:BR,3,FALSE),"")</f>
        <v>https://www.ncbi.nlm.nih.gov/pubmed/8388198</v>
      </c>
      <c r="D565" s="112" t="str">
        <f>IF(AND(A565&lt;&gt;"",ISNUMBER(A565)),VLOOKUP(A565,Studies!A:BR,4,FALSE),"")</f>
        <v>day 15 fed</v>
      </c>
      <c r="E565" s="112" t="str">
        <f>IF(AND(A565&lt;&gt;"",ISNUMBER(A565)),VLOOKUP(A565,Studies!A:BR,5,FALSE),"")</f>
        <v>Hydroxy-Itraconazole</v>
      </c>
      <c r="F565" s="114" t="str">
        <f>IF(AND(A565&lt;&gt;"",ISNUMBER(A565)),VLOOKUP(A565,Studies!A:BR,6,FALSE),"")</f>
        <v>Plasma</v>
      </c>
      <c r="G565" s="57">
        <v>480</v>
      </c>
      <c r="H565" s="57" t="s">
        <v>54</v>
      </c>
      <c r="I565" s="47">
        <v>2707.351318359375</v>
      </c>
      <c r="J565" s="47" t="s">
        <v>321</v>
      </c>
      <c r="K565" s="47" t="s">
        <v>50</v>
      </c>
    </row>
    <row r="566" spans="1:11" x14ac:dyDescent="0.2">
      <c r="A566" s="36">
        <v>84</v>
      </c>
      <c r="B566" s="112" t="str">
        <f>IF(AND(A566&lt;&gt;"",ISNUMBER(A566)),VLOOKUP(A566,Studies!A:BR,2,FALSE),"")</f>
        <v>Barone 1993</v>
      </c>
      <c r="C566" s="112" t="str">
        <f>IF(AND(A566&lt;&gt;"",ISNUMBER(A566)),VLOOKUP(A566,Studies!A:BR,3,FALSE),"")</f>
        <v>https://www.ncbi.nlm.nih.gov/pubmed/8388198</v>
      </c>
      <c r="D566" s="112" t="str">
        <f>IF(AND(A566&lt;&gt;"",ISNUMBER(A566)),VLOOKUP(A566,Studies!A:BR,4,FALSE),"")</f>
        <v>day 15 fed</v>
      </c>
      <c r="E566" s="112" t="str">
        <f>IF(AND(A566&lt;&gt;"",ISNUMBER(A566)),VLOOKUP(A566,Studies!A:BR,5,FALSE),"")</f>
        <v>Hydroxy-Itraconazole</v>
      </c>
      <c r="F566" s="114" t="str">
        <f>IF(AND(A566&lt;&gt;"",ISNUMBER(A566)),VLOOKUP(A566,Studies!A:BR,6,FALSE),"")</f>
        <v>Plasma</v>
      </c>
      <c r="G566" s="57">
        <v>504</v>
      </c>
      <c r="H566" s="57" t="s">
        <v>54</v>
      </c>
      <c r="I566" s="47">
        <v>2436.151123046875</v>
      </c>
      <c r="J566" s="47" t="s">
        <v>321</v>
      </c>
      <c r="K566" s="47" t="s">
        <v>50</v>
      </c>
    </row>
    <row r="567" spans="1:11" x14ac:dyDescent="0.2">
      <c r="A567" s="36">
        <v>84</v>
      </c>
      <c r="B567" s="112" t="str">
        <f>IF(AND(A567&lt;&gt;"",ISNUMBER(A567)),VLOOKUP(A567,Studies!A:BR,2,FALSE),"")</f>
        <v>Barone 1993</v>
      </c>
      <c r="C567" s="112" t="str">
        <f>IF(AND(A567&lt;&gt;"",ISNUMBER(A567)),VLOOKUP(A567,Studies!A:BR,3,FALSE),"")</f>
        <v>https://www.ncbi.nlm.nih.gov/pubmed/8388198</v>
      </c>
      <c r="D567" s="112" t="str">
        <f>IF(AND(A567&lt;&gt;"",ISNUMBER(A567)),VLOOKUP(A567,Studies!A:BR,4,FALSE),"")</f>
        <v>day 15 fed</v>
      </c>
      <c r="E567" s="112" t="str">
        <f>IF(AND(A567&lt;&gt;"",ISNUMBER(A567)),VLOOKUP(A567,Studies!A:BR,5,FALSE),"")</f>
        <v>Hydroxy-Itraconazole</v>
      </c>
      <c r="F567" s="114" t="str">
        <f>IF(AND(A567&lt;&gt;"",ISNUMBER(A567)),VLOOKUP(A567,Studies!A:BR,6,FALSE),"")</f>
        <v>Plasma</v>
      </c>
      <c r="G567" s="57">
        <v>528</v>
      </c>
      <c r="H567" s="57" t="s">
        <v>54</v>
      </c>
      <c r="I567" s="47">
        <v>1972.5286865234375</v>
      </c>
      <c r="J567" s="47" t="s">
        <v>321</v>
      </c>
      <c r="K567" s="47" t="s">
        <v>50</v>
      </c>
    </row>
    <row r="568" spans="1:11" x14ac:dyDescent="0.2">
      <c r="A568" s="36">
        <v>84</v>
      </c>
      <c r="B568" s="112" t="str">
        <f>IF(AND(A568&lt;&gt;"",ISNUMBER(A568)),VLOOKUP(A568,Studies!A:BR,2,FALSE),"")</f>
        <v>Barone 1993</v>
      </c>
      <c r="C568" s="112" t="str">
        <f>IF(AND(A568&lt;&gt;"",ISNUMBER(A568)),VLOOKUP(A568,Studies!A:BR,3,FALSE),"")</f>
        <v>https://www.ncbi.nlm.nih.gov/pubmed/8388198</v>
      </c>
      <c r="D568" s="112" t="str">
        <f>IF(AND(A568&lt;&gt;"",ISNUMBER(A568)),VLOOKUP(A568,Studies!A:BR,4,FALSE),"")</f>
        <v>day 15 fed</v>
      </c>
      <c r="E568" s="112" t="str">
        <f>IF(AND(A568&lt;&gt;"",ISNUMBER(A568)),VLOOKUP(A568,Studies!A:BR,5,FALSE),"")</f>
        <v>Hydroxy-Itraconazole</v>
      </c>
      <c r="F568" s="114" t="str">
        <f>IF(AND(A568&lt;&gt;"",ISNUMBER(A568)),VLOOKUP(A568,Studies!A:BR,6,FALSE),"")</f>
        <v>Plasma</v>
      </c>
      <c r="G568" s="57">
        <v>600</v>
      </c>
      <c r="H568" s="57" t="s">
        <v>54</v>
      </c>
      <c r="I568" s="47">
        <v>909.62066650390625</v>
      </c>
      <c r="J568" s="47" t="s">
        <v>321</v>
      </c>
      <c r="K568" s="47" t="s">
        <v>50</v>
      </c>
    </row>
    <row r="569" spans="1:11" x14ac:dyDescent="0.2">
      <c r="A569" s="36">
        <v>84</v>
      </c>
      <c r="B569" s="112" t="str">
        <f>IF(AND(A569&lt;&gt;"",ISNUMBER(A569)),VLOOKUP(A569,Studies!A:BR,2,FALSE),"")</f>
        <v>Barone 1993</v>
      </c>
      <c r="C569" s="112" t="str">
        <f>IF(AND(A569&lt;&gt;"",ISNUMBER(A569)),VLOOKUP(A569,Studies!A:BR,3,FALSE),"")</f>
        <v>https://www.ncbi.nlm.nih.gov/pubmed/8388198</v>
      </c>
      <c r="D569" s="112" t="str">
        <f>IF(AND(A569&lt;&gt;"",ISNUMBER(A569)),VLOOKUP(A569,Studies!A:BR,4,FALSE),"")</f>
        <v>day 15 fed</v>
      </c>
      <c r="E569" s="112" t="str">
        <f>IF(AND(A569&lt;&gt;"",ISNUMBER(A569)),VLOOKUP(A569,Studies!A:BR,5,FALSE),"")</f>
        <v>Hydroxy-Itraconazole</v>
      </c>
      <c r="F569" s="114" t="str">
        <f>IF(AND(A569&lt;&gt;"",ISNUMBER(A569)),VLOOKUP(A569,Studies!A:BR,6,FALSE),"")</f>
        <v>Plasma</v>
      </c>
      <c r="G569" s="57">
        <v>672</v>
      </c>
      <c r="H569" s="57" t="s">
        <v>54</v>
      </c>
      <c r="I569" s="47">
        <v>262.39907836914063</v>
      </c>
      <c r="J569" s="47" t="s">
        <v>321</v>
      </c>
      <c r="K569" s="47" t="s">
        <v>50</v>
      </c>
    </row>
    <row r="570" spans="1:11" x14ac:dyDescent="0.2">
      <c r="A570" s="36">
        <v>84</v>
      </c>
      <c r="B570" s="112" t="str">
        <f>IF(AND(A570&lt;&gt;"",ISNUMBER(A570)),VLOOKUP(A570,Studies!A:BR,2,FALSE),"")</f>
        <v>Barone 1993</v>
      </c>
      <c r="C570" s="112" t="str">
        <f>IF(AND(A570&lt;&gt;"",ISNUMBER(A570)),VLOOKUP(A570,Studies!A:BR,3,FALSE),"")</f>
        <v>https://www.ncbi.nlm.nih.gov/pubmed/8388198</v>
      </c>
      <c r="D570" s="112" t="str">
        <f>IF(AND(A570&lt;&gt;"",ISNUMBER(A570)),VLOOKUP(A570,Studies!A:BR,4,FALSE),"")</f>
        <v>day 15 fed</v>
      </c>
      <c r="E570" s="112" t="str">
        <f>IF(AND(A570&lt;&gt;"",ISNUMBER(A570)),VLOOKUP(A570,Studies!A:BR,5,FALSE),"")</f>
        <v>Hydroxy-Itraconazole</v>
      </c>
      <c r="F570" s="114" t="str">
        <f>IF(AND(A570&lt;&gt;"",ISNUMBER(A570)),VLOOKUP(A570,Studies!A:BR,6,FALSE),"")</f>
        <v>Plasma</v>
      </c>
      <c r="G570" s="57">
        <v>792</v>
      </c>
      <c r="H570" s="57" t="s">
        <v>54</v>
      </c>
      <c r="I570" s="47">
        <v>41.619976043701172</v>
      </c>
      <c r="J570" s="47" t="s">
        <v>321</v>
      </c>
      <c r="K570" s="47" t="s">
        <v>50</v>
      </c>
    </row>
    <row r="571" spans="1:11" x14ac:dyDescent="0.2">
      <c r="A571" s="36">
        <v>85</v>
      </c>
      <c r="B571" s="112" t="str">
        <f>IF(AND(A571&lt;&gt;"",ISNUMBER(A571)),VLOOKUP(A571,Studies!A:BR,2,FALSE),"")</f>
        <v>Barone 1998a</v>
      </c>
      <c r="C571" s="112" t="str">
        <f>IF(AND(A571&lt;&gt;"",ISNUMBER(A571)),VLOOKUP(A571,Studies!A:BR,3,FALSE),"")</f>
        <v>https://www.ncbi.nlm.nih.gov/pubmed/9545149</v>
      </c>
      <c r="D571" s="112" t="str">
        <f>IF(AND(A571&lt;&gt;"",ISNUMBER(A571)),VLOOKUP(A571,Studies!A:BR,4,FALSE),"")</f>
        <v>day 1 fasted</v>
      </c>
      <c r="E571" s="112" t="str">
        <f>IF(AND(A571&lt;&gt;"",ISNUMBER(A571)),VLOOKUP(A571,Studies!A:BR,5,FALSE),"")</f>
        <v>Itraconazole</v>
      </c>
      <c r="F571" s="114" t="str">
        <f>IF(AND(A571&lt;&gt;"",ISNUMBER(A571)),VLOOKUP(A571,Studies!A:BR,6,FALSE),"")</f>
        <v>Plasma</v>
      </c>
      <c r="G571" s="57">
        <v>0.5</v>
      </c>
      <c r="H571" s="57" t="s">
        <v>54</v>
      </c>
      <c r="I571" s="47">
        <v>99.518075585365295</v>
      </c>
      <c r="J571" s="47" t="s">
        <v>321</v>
      </c>
      <c r="K571" s="47" t="s">
        <v>50</v>
      </c>
    </row>
    <row r="572" spans="1:11" x14ac:dyDescent="0.2">
      <c r="A572" s="36">
        <v>85</v>
      </c>
      <c r="B572" s="112" t="str">
        <f>IF(AND(A572&lt;&gt;"",ISNUMBER(A572)),VLOOKUP(A572,Studies!A:BR,2,FALSE),"")</f>
        <v>Barone 1998a</v>
      </c>
      <c r="C572" s="112" t="str">
        <f>IF(AND(A572&lt;&gt;"",ISNUMBER(A572)),VLOOKUP(A572,Studies!A:BR,3,FALSE),"")</f>
        <v>https://www.ncbi.nlm.nih.gov/pubmed/9545149</v>
      </c>
      <c r="D572" s="112" t="str">
        <f>IF(AND(A572&lt;&gt;"",ISNUMBER(A572)),VLOOKUP(A572,Studies!A:BR,4,FALSE),"")</f>
        <v>day 1 fasted</v>
      </c>
      <c r="E572" s="112" t="str">
        <f>IF(AND(A572&lt;&gt;"",ISNUMBER(A572)),VLOOKUP(A572,Studies!A:BR,5,FALSE),"")</f>
        <v>Itraconazole</v>
      </c>
      <c r="F572" s="114" t="str">
        <f>IF(AND(A572&lt;&gt;"",ISNUMBER(A572)),VLOOKUP(A572,Studies!A:BR,6,FALSE),"")</f>
        <v>Plasma</v>
      </c>
      <c r="G572" s="57">
        <v>1</v>
      </c>
      <c r="H572" s="57" t="s">
        <v>54</v>
      </c>
      <c r="I572" s="47">
        <v>381.20481371879578</v>
      </c>
      <c r="J572" s="47" t="s">
        <v>321</v>
      </c>
      <c r="K572" s="47" t="s">
        <v>50</v>
      </c>
    </row>
    <row r="573" spans="1:11" x14ac:dyDescent="0.2">
      <c r="A573" s="36">
        <v>85</v>
      </c>
      <c r="B573" s="112" t="str">
        <f>IF(AND(A573&lt;&gt;"",ISNUMBER(A573)),VLOOKUP(A573,Studies!A:BR,2,FALSE),"")</f>
        <v>Barone 1998a</v>
      </c>
      <c r="C573" s="112" t="str">
        <f>IF(AND(A573&lt;&gt;"",ISNUMBER(A573)),VLOOKUP(A573,Studies!A:BR,3,FALSE),"")</f>
        <v>https://www.ncbi.nlm.nih.gov/pubmed/9545149</v>
      </c>
      <c r="D573" s="112" t="str">
        <f>IF(AND(A573&lt;&gt;"",ISNUMBER(A573)),VLOOKUP(A573,Studies!A:BR,4,FALSE),"")</f>
        <v>day 1 fasted</v>
      </c>
      <c r="E573" s="112" t="str">
        <f>IF(AND(A573&lt;&gt;"",ISNUMBER(A573)),VLOOKUP(A573,Studies!A:BR,5,FALSE),"")</f>
        <v>Itraconazole</v>
      </c>
      <c r="F573" s="114" t="str">
        <f>IF(AND(A573&lt;&gt;"",ISNUMBER(A573)),VLOOKUP(A573,Studies!A:BR,6,FALSE),"")</f>
        <v>Plasma</v>
      </c>
      <c r="G573" s="57">
        <v>2</v>
      </c>
      <c r="H573" s="57" t="s">
        <v>54</v>
      </c>
      <c r="I573" s="47">
        <v>533.0120325088501</v>
      </c>
      <c r="J573" s="47" t="s">
        <v>321</v>
      </c>
      <c r="K573" s="47" t="s">
        <v>50</v>
      </c>
    </row>
    <row r="574" spans="1:11" x14ac:dyDescent="0.2">
      <c r="A574" s="36">
        <v>85</v>
      </c>
      <c r="B574" s="112" t="str">
        <f>IF(AND(A574&lt;&gt;"",ISNUMBER(A574)),VLOOKUP(A574,Studies!A:BR,2,FALSE),"")</f>
        <v>Barone 1998a</v>
      </c>
      <c r="C574" s="112" t="str">
        <f>IF(AND(A574&lt;&gt;"",ISNUMBER(A574)),VLOOKUP(A574,Studies!A:BR,3,FALSE),"")</f>
        <v>https://www.ncbi.nlm.nih.gov/pubmed/9545149</v>
      </c>
      <c r="D574" s="112" t="str">
        <f>IF(AND(A574&lt;&gt;"",ISNUMBER(A574)),VLOOKUP(A574,Studies!A:BR,4,FALSE),"")</f>
        <v>day 1 fasted</v>
      </c>
      <c r="E574" s="112" t="str">
        <f>IF(AND(A574&lt;&gt;"",ISNUMBER(A574)),VLOOKUP(A574,Studies!A:BR,5,FALSE),"")</f>
        <v>Itraconazole</v>
      </c>
      <c r="F574" s="114" t="str">
        <f>IF(AND(A574&lt;&gt;"",ISNUMBER(A574)),VLOOKUP(A574,Studies!A:BR,6,FALSE),"")</f>
        <v>Plasma</v>
      </c>
      <c r="G574" s="57">
        <v>3</v>
      </c>
      <c r="H574" s="57" t="s">
        <v>54</v>
      </c>
      <c r="I574" s="47">
        <v>479.03615236282349</v>
      </c>
      <c r="J574" s="47" t="s">
        <v>321</v>
      </c>
      <c r="K574" s="47" t="s">
        <v>50</v>
      </c>
    </row>
    <row r="575" spans="1:11" x14ac:dyDescent="0.2">
      <c r="A575" s="36">
        <v>85</v>
      </c>
      <c r="B575" s="112" t="str">
        <f>IF(AND(A575&lt;&gt;"",ISNUMBER(A575)),VLOOKUP(A575,Studies!A:BR,2,FALSE),"")</f>
        <v>Barone 1998a</v>
      </c>
      <c r="C575" s="112" t="str">
        <f>IF(AND(A575&lt;&gt;"",ISNUMBER(A575)),VLOOKUP(A575,Studies!A:BR,3,FALSE),"")</f>
        <v>https://www.ncbi.nlm.nih.gov/pubmed/9545149</v>
      </c>
      <c r="D575" s="112" t="str">
        <f>IF(AND(A575&lt;&gt;"",ISNUMBER(A575)),VLOOKUP(A575,Studies!A:BR,4,FALSE),"")</f>
        <v>day 1 fasted</v>
      </c>
      <c r="E575" s="112" t="str">
        <f>IF(AND(A575&lt;&gt;"",ISNUMBER(A575)),VLOOKUP(A575,Studies!A:BR,5,FALSE),"")</f>
        <v>Itraconazole</v>
      </c>
      <c r="F575" s="114" t="str">
        <f>IF(AND(A575&lt;&gt;"",ISNUMBER(A575)),VLOOKUP(A575,Studies!A:BR,6,FALSE),"")</f>
        <v>Plasma</v>
      </c>
      <c r="G575" s="57">
        <v>4</v>
      </c>
      <c r="H575" s="57" t="s">
        <v>54</v>
      </c>
      <c r="I575" s="47">
        <v>413.25297951698303</v>
      </c>
      <c r="J575" s="47" t="s">
        <v>321</v>
      </c>
      <c r="K575" s="47" t="s">
        <v>50</v>
      </c>
    </row>
    <row r="576" spans="1:11" x14ac:dyDescent="0.2">
      <c r="A576" s="36">
        <v>85</v>
      </c>
      <c r="B576" s="112" t="str">
        <f>IF(AND(A576&lt;&gt;"",ISNUMBER(A576)),VLOOKUP(A576,Studies!A:BR,2,FALSE),"")</f>
        <v>Barone 1998a</v>
      </c>
      <c r="C576" s="112" t="str">
        <f>IF(AND(A576&lt;&gt;"",ISNUMBER(A576)),VLOOKUP(A576,Studies!A:BR,3,FALSE),"")</f>
        <v>https://www.ncbi.nlm.nih.gov/pubmed/9545149</v>
      </c>
      <c r="D576" s="112" t="str">
        <f>IF(AND(A576&lt;&gt;"",ISNUMBER(A576)),VLOOKUP(A576,Studies!A:BR,4,FALSE),"")</f>
        <v>day 1 fasted</v>
      </c>
      <c r="E576" s="112" t="str">
        <f>IF(AND(A576&lt;&gt;"",ISNUMBER(A576)),VLOOKUP(A576,Studies!A:BR,5,FALSE),"")</f>
        <v>Itraconazole</v>
      </c>
      <c r="F576" s="114" t="str">
        <f>IF(AND(A576&lt;&gt;"",ISNUMBER(A576)),VLOOKUP(A576,Studies!A:BR,6,FALSE),"")</f>
        <v>Plasma</v>
      </c>
      <c r="G576" s="57">
        <v>5</v>
      </c>
      <c r="H576" s="57" t="s">
        <v>54</v>
      </c>
      <c r="I576" s="47">
        <v>312.04819679260254</v>
      </c>
      <c r="J576" s="47" t="s">
        <v>321</v>
      </c>
      <c r="K576" s="47" t="s">
        <v>50</v>
      </c>
    </row>
    <row r="577" spans="1:11" x14ac:dyDescent="0.2">
      <c r="A577" s="36">
        <v>85</v>
      </c>
      <c r="B577" s="112" t="str">
        <f>IF(AND(A577&lt;&gt;"",ISNUMBER(A577)),VLOOKUP(A577,Studies!A:BR,2,FALSE),"")</f>
        <v>Barone 1998a</v>
      </c>
      <c r="C577" s="112" t="str">
        <f>IF(AND(A577&lt;&gt;"",ISNUMBER(A577)),VLOOKUP(A577,Studies!A:BR,3,FALSE),"")</f>
        <v>https://www.ncbi.nlm.nih.gov/pubmed/9545149</v>
      </c>
      <c r="D577" s="112" t="str">
        <f>IF(AND(A577&lt;&gt;"",ISNUMBER(A577)),VLOOKUP(A577,Studies!A:BR,4,FALSE),"")</f>
        <v>day 1 fasted</v>
      </c>
      <c r="E577" s="112" t="str">
        <f>IF(AND(A577&lt;&gt;"",ISNUMBER(A577)),VLOOKUP(A577,Studies!A:BR,5,FALSE),"")</f>
        <v>Itraconazole</v>
      </c>
      <c r="F577" s="114" t="str">
        <f>IF(AND(A577&lt;&gt;"",ISNUMBER(A577)),VLOOKUP(A577,Studies!A:BR,6,FALSE),"")</f>
        <v>Plasma</v>
      </c>
      <c r="G577" s="57">
        <v>6</v>
      </c>
      <c r="H577" s="57" t="s">
        <v>54</v>
      </c>
      <c r="I577" s="47">
        <v>256.38553500175476</v>
      </c>
      <c r="J577" s="47" t="s">
        <v>321</v>
      </c>
      <c r="K577" s="47" t="s">
        <v>50</v>
      </c>
    </row>
    <row r="578" spans="1:11" x14ac:dyDescent="0.2">
      <c r="A578" s="36">
        <v>85</v>
      </c>
      <c r="B578" s="112" t="str">
        <f>IF(AND(A578&lt;&gt;"",ISNUMBER(A578)),VLOOKUP(A578,Studies!A:BR,2,FALSE),"")</f>
        <v>Barone 1998a</v>
      </c>
      <c r="C578" s="112" t="str">
        <f>IF(AND(A578&lt;&gt;"",ISNUMBER(A578)),VLOOKUP(A578,Studies!A:BR,3,FALSE),"")</f>
        <v>https://www.ncbi.nlm.nih.gov/pubmed/9545149</v>
      </c>
      <c r="D578" s="112" t="str">
        <f>IF(AND(A578&lt;&gt;"",ISNUMBER(A578)),VLOOKUP(A578,Studies!A:BR,4,FALSE),"")</f>
        <v>day 1 fasted</v>
      </c>
      <c r="E578" s="112" t="str">
        <f>IF(AND(A578&lt;&gt;"",ISNUMBER(A578)),VLOOKUP(A578,Studies!A:BR,5,FALSE),"")</f>
        <v>Itraconazole</v>
      </c>
      <c r="F578" s="114" t="str">
        <f>IF(AND(A578&lt;&gt;"",ISNUMBER(A578)),VLOOKUP(A578,Studies!A:BR,6,FALSE),"")</f>
        <v>Plasma</v>
      </c>
      <c r="G578" s="57">
        <v>8</v>
      </c>
      <c r="H578" s="57" t="s">
        <v>54</v>
      </c>
      <c r="I578" s="47">
        <v>202.40963995456696</v>
      </c>
      <c r="J578" s="47" t="s">
        <v>321</v>
      </c>
      <c r="K578" s="47" t="s">
        <v>50</v>
      </c>
    </row>
    <row r="579" spans="1:11" x14ac:dyDescent="0.2">
      <c r="A579" s="36">
        <v>85</v>
      </c>
      <c r="B579" s="112" t="str">
        <f>IF(AND(A579&lt;&gt;"",ISNUMBER(A579)),VLOOKUP(A579,Studies!A:BR,2,FALSE),"")</f>
        <v>Barone 1998a</v>
      </c>
      <c r="C579" s="112" t="str">
        <f>IF(AND(A579&lt;&gt;"",ISNUMBER(A579)),VLOOKUP(A579,Studies!A:BR,3,FALSE),"")</f>
        <v>https://www.ncbi.nlm.nih.gov/pubmed/9545149</v>
      </c>
      <c r="D579" s="112" t="str">
        <f>IF(AND(A579&lt;&gt;"",ISNUMBER(A579)),VLOOKUP(A579,Studies!A:BR,4,FALSE),"")</f>
        <v>day 1 fasted</v>
      </c>
      <c r="E579" s="112" t="str">
        <f>IF(AND(A579&lt;&gt;"",ISNUMBER(A579)),VLOOKUP(A579,Studies!A:BR,5,FALSE),"")</f>
        <v>Itraconazole</v>
      </c>
      <c r="F579" s="114" t="str">
        <f>IF(AND(A579&lt;&gt;"",ISNUMBER(A579)),VLOOKUP(A579,Studies!A:BR,6,FALSE),"")</f>
        <v>Plasma</v>
      </c>
      <c r="G579" s="57">
        <v>12</v>
      </c>
      <c r="H579" s="57" t="s">
        <v>54</v>
      </c>
      <c r="I579" s="47">
        <v>121.44578248262405</v>
      </c>
      <c r="J579" s="47" t="s">
        <v>321</v>
      </c>
      <c r="K579" s="47" t="s">
        <v>50</v>
      </c>
    </row>
    <row r="580" spans="1:11" x14ac:dyDescent="0.2">
      <c r="A580" s="36">
        <v>85</v>
      </c>
      <c r="B580" s="112" t="str">
        <f>IF(AND(A580&lt;&gt;"",ISNUMBER(A580)),VLOOKUP(A580,Studies!A:BR,2,FALSE),"")</f>
        <v>Barone 1998a</v>
      </c>
      <c r="C580" s="112" t="str">
        <f>IF(AND(A580&lt;&gt;"",ISNUMBER(A580)),VLOOKUP(A580,Studies!A:BR,3,FALSE),"")</f>
        <v>https://www.ncbi.nlm.nih.gov/pubmed/9545149</v>
      </c>
      <c r="D580" s="112" t="str">
        <f>IF(AND(A580&lt;&gt;"",ISNUMBER(A580)),VLOOKUP(A580,Studies!A:BR,4,FALSE),"")</f>
        <v>day 1 fasted</v>
      </c>
      <c r="E580" s="112" t="str">
        <f>IF(AND(A580&lt;&gt;"",ISNUMBER(A580)),VLOOKUP(A580,Studies!A:BR,5,FALSE),"")</f>
        <v>Itraconazole</v>
      </c>
      <c r="F580" s="114" t="str">
        <f>IF(AND(A580&lt;&gt;"",ISNUMBER(A580)),VLOOKUP(A580,Studies!A:BR,6,FALSE),"")</f>
        <v>Plasma</v>
      </c>
      <c r="G580" s="57">
        <v>24</v>
      </c>
      <c r="H580" s="57" t="s">
        <v>54</v>
      </c>
      <c r="I580" s="47">
        <v>69.156624376773834</v>
      </c>
      <c r="J580" s="47" t="s">
        <v>321</v>
      </c>
      <c r="K580" s="47" t="s">
        <v>50</v>
      </c>
    </row>
    <row r="581" spans="1:11" x14ac:dyDescent="0.2">
      <c r="A581" s="36">
        <v>86</v>
      </c>
      <c r="B581" s="112" t="str">
        <f>IF(AND(A581&lt;&gt;"",ISNUMBER(A581)),VLOOKUP(A581,Studies!A:BR,2,FALSE),"")</f>
        <v>Barone 1998a</v>
      </c>
      <c r="C581" s="112" t="str">
        <f>IF(AND(A581&lt;&gt;"",ISNUMBER(A581)),VLOOKUP(A581,Studies!A:BR,3,FALSE),"")</f>
        <v>https://www.ncbi.nlm.nih.gov/pubmed/9545149</v>
      </c>
      <c r="D581" s="112" t="str">
        <f>IF(AND(A581&lt;&gt;"",ISNUMBER(A581)),VLOOKUP(A581,Studies!A:BR,4,FALSE),"")</f>
        <v>day 1 fasted</v>
      </c>
      <c r="E581" s="112" t="str">
        <f>IF(AND(A581&lt;&gt;"",ISNUMBER(A581)),VLOOKUP(A581,Studies!A:BR,5,FALSE),"")</f>
        <v>Hydroxy-Itraconazole</v>
      </c>
      <c r="F581" s="114" t="str">
        <f>IF(AND(A581&lt;&gt;"",ISNUMBER(A581)),VLOOKUP(A581,Studies!A:BR,6,FALSE),"")</f>
        <v>Plasma</v>
      </c>
      <c r="G581" s="57">
        <v>0.5</v>
      </c>
      <c r="H581" s="57" t="s">
        <v>54</v>
      </c>
      <c r="I581" s="47">
        <v>91.08433872461319</v>
      </c>
      <c r="J581" s="47" t="s">
        <v>321</v>
      </c>
      <c r="K581" s="47" t="s">
        <v>50</v>
      </c>
    </row>
    <row r="582" spans="1:11" x14ac:dyDescent="0.2">
      <c r="A582" s="36">
        <v>86</v>
      </c>
      <c r="B582" s="112" t="str">
        <f>IF(AND(A582&lt;&gt;"",ISNUMBER(A582)),VLOOKUP(A582,Studies!A:BR,2,FALSE),"")</f>
        <v>Barone 1998a</v>
      </c>
      <c r="C582" s="112" t="str">
        <f>IF(AND(A582&lt;&gt;"",ISNUMBER(A582)),VLOOKUP(A582,Studies!A:BR,3,FALSE),"")</f>
        <v>https://www.ncbi.nlm.nih.gov/pubmed/9545149</v>
      </c>
      <c r="D582" s="112" t="str">
        <f>IF(AND(A582&lt;&gt;"",ISNUMBER(A582)),VLOOKUP(A582,Studies!A:BR,4,FALSE),"")</f>
        <v>day 1 fasted</v>
      </c>
      <c r="E582" s="112" t="str">
        <f>IF(AND(A582&lt;&gt;"",ISNUMBER(A582)),VLOOKUP(A582,Studies!A:BR,5,FALSE),"")</f>
        <v>Hydroxy-Itraconazole</v>
      </c>
      <c r="F582" s="114" t="str">
        <f>IF(AND(A582&lt;&gt;"",ISNUMBER(A582)),VLOOKUP(A582,Studies!A:BR,6,FALSE),"")</f>
        <v>Plasma</v>
      </c>
      <c r="G582" s="57">
        <v>1</v>
      </c>
      <c r="H582" s="57" t="s">
        <v>54</v>
      </c>
      <c r="I582" s="47">
        <v>333.97588133811951</v>
      </c>
      <c r="J582" s="47" t="s">
        <v>321</v>
      </c>
      <c r="K582" s="47" t="s">
        <v>50</v>
      </c>
    </row>
    <row r="583" spans="1:11" x14ac:dyDescent="0.2">
      <c r="A583" s="36">
        <v>86</v>
      </c>
      <c r="B583" s="112" t="str">
        <f>IF(AND(A583&lt;&gt;"",ISNUMBER(A583)),VLOOKUP(A583,Studies!A:BR,2,FALSE),"")</f>
        <v>Barone 1998a</v>
      </c>
      <c r="C583" s="112" t="str">
        <f>IF(AND(A583&lt;&gt;"",ISNUMBER(A583)),VLOOKUP(A583,Studies!A:BR,3,FALSE),"")</f>
        <v>https://www.ncbi.nlm.nih.gov/pubmed/9545149</v>
      </c>
      <c r="D583" s="112" t="str">
        <f>IF(AND(A583&lt;&gt;"",ISNUMBER(A583)),VLOOKUP(A583,Studies!A:BR,4,FALSE),"")</f>
        <v>day 1 fasted</v>
      </c>
      <c r="E583" s="112" t="str">
        <f>IF(AND(A583&lt;&gt;"",ISNUMBER(A583)),VLOOKUP(A583,Studies!A:BR,5,FALSE),"")</f>
        <v>Hydroxy-Itraconazole</v>
      </c>
      <c r="F583" s="114" t="str">
        <f>IF(AND(A583&lt;&gt;"",ISNUMBER(A583)),VLOOKUP(A583,Studies!A:BR,6,FALSE),"")</f>
        <v>Plasma</v>
      </c>
      <c r="G583" s="57">
        <v>2</v>
      </c>
      <c r="H583" s="57" t="s">
        <v>54</v>
      </c>
      <c r="I583" s="47">
        <v>565.06025791168213</v>
      </c>
      <c r="J583" s="47" t="s">
        <v>321</v>
      </c>
      <c r="K583" s="47" t="s">
        <v>50</v>
      </c>
    </row>
    <row r="584" spans="1:11" x14ac:dyDescent="0.2">
      <c r="A584" s="36">
        <v>86</v>
      </c>
      <c r="B584" s="112" t="str">
        <f>IF(AND(A584&lt;&gt;"",ISNUMBER(A584)),VLOOKUP(A584,Studies!A:BR,2,FALSE),"")</f>
        <v>Barone 1998a</v>
      </c>
      <c r="C584" s="112" t="str">
        <f>IF(AND(A584&lt;&gt;"",ISNUMBER(A584)),VLOOKUP(A584,Studies!A:BR,3,FALSE),"")</f>
        <v>https://www.ncbi.nlm.nih.gov/pubmed/9545149</v>
      </c>
      <c r="D584" s="112" t="str">
        <f>IF(AND(A584&lt;&gt;"",ISNUMBER(A584)),VLOOKUP(A584,Studies!A:BR,4,FALSE),"")</f>
        <v>day 1 fasted</v>
      </c>
      <c r="E584" s="112" t="str">
        <f>IF(AND(A584&lt;&gt;"",ISNUMBER(A584)),VLOOKUP(A584,Studies!A:BR,5,FALSE),"")</f>
        <v>Hydroxy-Itraconazole</v>
      </c>
      <c r="F584" s="114" t="str">
        <f>IF(AND(A584&lt;&gt;"",ISNUMBER(A584)),VLOOKUP(A584,Studies!A:BR,6,FALSE),"")</f>
        <v>Plasma</v>
      </c>
      <c r="G584" s="57">
        <v>3</v>
      </c>
      <c r="H584" s="57" t="s">
        <v>54</v>
      </c>
      <c r="I584" s="47">
        <v>603.8554310798645</v>
      </c>
      <c r="J584" s="47" t="s">
        <v>321</v>
      </c>
      <c r="K584" s="47" t="s">
        <v>50</v>
      </c>
    </row>
    <row r="585" spans="1:11" x14ac:dyDescent="0.2">
      <c r="A585" s="36">
        <v>86</v>
      </c>
      <c r="B585" s="112" t="str">
        <f>IF(AND(A585&lt;&gt;"",ISNUMBER(A585)),VLOOKUP(A585,Studies!A:BR,2,FALSE),"")</f>
        <v>Barone 1998a</v>
      </c>
      <c r="C585" s="112" t="str">
        <f>IF(AND(A585&lt;&gt;"",ISNUMBER(A585)),VLOOKUP(A585,Studies!A:BR,3,FALSE),"")</f>
        <v>https://www.ncbi.nlm.nih.gov/pubmed/9545149</v>
      </c>
      <c r="D585" s="112" t="str">
        <f>IF(AND(A585&lt;&gt;"",ISNUMBER(A585)),VLOOKUP(A585,Studies!A:BR,4,FALSE),"")</f>
        <v>day 1 fasted</v>
      </c>
      <c r="E585" s="112" t="str">
        <f>IF(AND(A585&lt;&gt;"",ISNUMBER(A585)),VLOOKUP(A585,Studies!A:BR,5,FALSE),"")</f>
        <v>Hydroxy-Itraconazole</v>
      </c>
      <c r="F585" s="114" t="str">
        <f>IF(AND(A585&lt;&gt;"",ISNUMBER(A585)),VLOOKUP(A585,Studies!A:BR,6,FALSE),"")</f>
        <v>Plasma</v>
      </c>
      <c r="G585" s="57">
        <v>4</v>
      </c>
      <c r="H585" s="57" t="s">
        <v>54</v>
      </c>
      <c r="I585" s="47">
        <v>603.8554310798645</v>
      </c>
      <c r="J585" s="47" t="s">
        <v>321</v>
      </c>
      <c r="K585" s="47" t="s">
        <v>50</v>
      </c>
    </row>
    <row r="586" spans="1:11" x14ac:dyDescent="0.2">
      <c r="A586" s="36">
        <v>86</v>
      </c>
      <c r="B586" s="112" t="str">
        <f>IF(AND(A586&lt;&gt;"",ISNUMBER(A586)),VLOOKUP(A586,Studies!A:BR,2,FALSE),"")</f>
        <v>Barone 1998a</v>
      </c>
      <c r="C586" s="112" t="str">
        <f>IF(AND(A586&lt;&gt;"",ISNUMBER(A586)),VLOOKUP(A586,Studies!A:BR,3,FALSE),"")</f>
        <v>https://www.ncbi.nlm.nih.gov/pubmed/9545149</v>
      </c>
      <c r="D586" s="112" t="str">
        <f>IF(AND(A586&lt;&gt;"",ISNUMBER(A586)),VLOOKUP(A586,Studies!A:BR,4,FALSE),"")</f>
        <v>day 1 fasted</v>
      </c>
      <c r="E586" s="112" t="str">
        <f>IF(AND(A586&lt;&gt;"",ISNUMBER(A586)),VLOOKUP(A586,Studies!A:BR,5,FALSE),"")</f>
        <v>Hydroxy-Itraconazole</v>
      </c>
      <c r="F586" s="114" t="str">
        <f>IF(AND(A586&lt;&gt;"",ISNUMBER(A586)),VLOOKUP(A586,Studies!A:BR,6,FALSE),"")</f>
        <v>Plasma</v>
      </c>
      <c r="G586" s="57">
        <v>5</v>
      </c>
      <c r="H586" s="57" t="s">
        <v>54</v>
      </c>
      <c r="I586" s="47">
        <v>556.62643909454346</v>
      </c>
      <c r="J586" s="47" t="s">
        <v>321</v>
      </c>
      <c r="K586" s="47" t="s">
        <v>50</v>
      </c>
    </row>
    <row r="587" spans="1:11" x14ac:dyDescent="0.2">
      <c r="A587" s="36">
        <v>86</v>
      </c>
      <c r="B587" s="112" t="str">
        <f>IF(AND(A587&lt;&gt;"",ISNUMBER(A587)),VLOOKUP(A587,Studies!A:BR,2,FALSE),"")</f>
        <v>Barone 1998a</v>
      </c>
      <c r="C587" s="112" t="str">
        <f>IF(AND(A587&lt;&gt;"",ISNUMBER(A587)),VLOOKUP(A587,Studies!A:BR,3,FALSE),"")</f>
        <v>https://www.ncbi.nlm.nih.gov/pubmed/9545149</v>
      </c>
      <c r="D587" s="112" t="str">
        <f>IF(AND(A587&lt;&gt;"",ISNUMBER(A587)),VLOOKUP(A587,Studies!A:BR,4,FALSE),"")</f>
        <v>day 1 fasted</v>
      </c>
      <c r="E587" s="112" t="str">
        <f>IF(AND(A587&lt;&gt;"",ISNUMBER(A587)),VLOOKUP(A587,Studies!A:BR,5,FALSE),"")</f>
        <v>Hydroxy-Itraconazole</v>
      </c>
      <c r="F587" s="114" t="str">
        <f>IF(AND(A587&lt;&gt;"",ISNUMBER(A587)),VLOOKUP(A587,Studies!A:BR,6,FALSE),"")</f>
        <v>Plasma</v>
      </c>
      <c r="G587" s="57">
        <v>6</v>
      </c>
      <c r="H587" s="57" t="s">
        <v>54</v>
      </c>
      <c r="I587" s="47">
        <v>522.89152145385742</v>
      </c>
      <c r="J587" s="47" t="s">
        <v>321</v>
      </c>
      <c r="K587" s="47" t="s">
        <v>50</v>
      </c>
    </row>
    <row r="588" spans="1:11" x14ac:dyDescent="0.2">
      <c r="A588" s="36">
        <v>86</v>
      </c>
      <c r="B588" s="112" t="str">
        <f>IF(AND(A588&lt;&gt;"",ISNUMBER(A588)),VLOOKUP(A588,Studies!A:BR,2,FALSE),"")</f>
        <v>Barone 1998a</v>
      </c>
      <c r="C588" s="112" t="str">
        <f>IF(AND(A588&lt;&gt;"",ISNUMBER(A588)),VLOOKUP(A588,Studies!A:BR,3,FALSE),"")</f>
        <v>https://www.ncbi.nlm.nih.gov/pubmed/9545149</v>
      </c>
      <c r="D588" s="112" t="str">
        <f>IF(AND(A588&lt;&gt;"",ISNUMBER(A588)),VLOOKUP(A588,Studies!A:BR,4,FALSE),"")</f>
        <v>day 1 fasted</v>
      </c>
      <c r="E588" s="112" t="str">
        <f>IF(AND(A588&lt;&gt;"",ISNUMBER(A588)),VLOOKUP(A588,Studies!A:BR,5,FALSE),"")</f>
        <v>Hydroxy-Itraconazole</v>
      </c>
      <c r="F588" s="114" t="str">
        <f>IF(AND(A588&lt;&gt;"",ISNUMBER(A588)),VLOOKUP(A588,Studies!A:BR,6,FALSE),"")</f>
        <v>Plasma</v>
      </c>
      <c r="G588" s="57">
        <v>8</v>
      </c>
      <c r="H588" s="57" t="s">
        <v>54</v>
      </c>
      <c r="I588" s="47">
        <v>484.09634828567505</v>
      </c>
      <c r="J588" s="47" t="s">
        <v>321</v>
      </c>
      <c r="K588" s="47" t="s">
        <v>50</v>
      </c>
    </row>
    <row r="589" spans="1:11" x14ac:dyDescent="0.2">
      <c r="A589" s="36">
        <v>86</v>
      </c>
      <c r="B589" s="112" t="str">
        <f>IF(AND(A589&lt;&gt;"",ISNUMBER(A589)),VLOOKUP(A589,Studies!A:BR,2,FALSE),"")</f>
        <v>Barone 1998a</v>
      </c>
      <c r="C589" s="112" t="str">
        <f>IF(AND(A589&lt;&gt;"",ISNUMBER(A589)),VLOOKUP(A589,Studies!A:BR,3,FALSE),"")</f>
        <v>https://www.ncbi.nlm.nih.gov/pubmed/9545149</v>
      </c>
      <c r="D589" s="112" t="str">
        <f>IF(AND(A589&lt;&gt;"",ISNUMBER(A589)),VLOOKUP(A589,Studies!A:BR,4,FALSE),"")</f>
        <v>day 1 fasted</v>
      </c>
      <c r="E589" s="112" t="str">
        <f>IF(AND(A589&lt;&gt;"",ISNUMBER(A589)),VLOOKUP(A589,Studies!A:BR,5,FALSE),"")</f>
        <v>Hydroxy-Itraconazole</v>
      </c>
      <c r="F589" s="114" t="str">
        <f>IF(AND(A589&lt;&gt;"",ISNUMBER(A589)),VLOOKUP(A589,Studies!A:BR,6,FALSE),"")</f>
        <v>Plasma</v>
      </c>
      <c r="G589" s="57">
        <v>12</v>
      </c>
      <c r="H589" s="57" t="s">
        <v>54</v>
      </c>
      <c r="I589" s="47">
        <v>389.63854312896729</v>
      </c>
      <c r="J589" s="47" t="s">
        <v>321</v>
      </c>
      <c r="K589" s="47" t="s">
        <v>50</v>
      </c>
    </row>
    <row r="590" spans="1:11" x14ac:dyDescent="0.2">
      <c r="A590" s="36">
        <v>86</v>
      </c>
      <c r="B590" s="112" t="str">
        <f>IF(AND(A590&lt;&gt;"",ISNUMBER(A590)),VLOOKUP(A590,Studies!A:BR,2,FALSE),"")</f>
        <v>Barone 1998a</v>
      </c>
      <c r="C590" s="112" t="str">
        <f>IF(AND(A590&lt;&gt;"",ISNUMBER(A590)),VLOOKUP(A590,Studies!A:BR,3,FALSE),"")</f>
        <v>https://www.ncbi.nlm.nih.gov/pubmed/9545149</v>
      </c>
      <c r="D590" s="112" t="str">
        <f>IF(AND(A590&lt;&gt;"",ISNUMBER(A590)),VLOOKUP(A590,Studies!A:BR,4,FALSE),"")</f>
        <v>day 1 fasted</v>
      </c>
      <c r="E590" s="112" t="str">
        <f>IF(AND(A590&lt;&gt;"",ISNUMBER(A590)),VLOOKUP(A590,Studies!A:BR,5,FALSE),"")</f>
        <v>Hydroxy-Itraconazole</v>
      </c>
      <c r="F590" s="114" t="str">
        <f>IF(AND(A590&lt;&gt;"",ISNUMBER(A590)),VLOOKUP(A590,Studies!A:BR,6,FALSE),"")</f>
        <v>Plasma</v>
      </c>
      <c r="G590" s="57">
        <v>24</v>
      </c>
      <c r="H590" s="57" t="s">
        <v>54</v>
      </c>
      <c r="I590" s="47">
        <v>251.32530927658081</v>
      </c>
      <c r="J590" s="47" t="s">
        <v>321</v>
      </c>
      <c r="K590" s="47" t="s">
        <v>50</v>
      </c>
    </row>
    <row r="591" spans="1:11" x14ac:dyDescent="0.2">
      <c r="A591" s="36">
        <v>87</v>
      </c>
      <c r="B591" s="112" t="str">
        <f>IF(AND(A591&lt;&gt;"",ISNUMBER(A591)),VLOOKUP(A591,Studies!A:BR,2,FALSE),"")</f>
        <v>Barone 1998a</v>
      </c>
      <c r="C591" s="112" t="str">
        <f>IF(AND(A591&lt;&gt;"",ISNUMBER(A591)),VLOOKUP(A591,Studies!A:BR,3,FALSE),"")</f>
        <v>https://www.ncbi.nlm.nih.gov/pubmed/9545149</v>
      </c>
      <c r="D591" s="112" t="str">
        <f>IF(AND(A591&lt;&gt;"",ISNUMBER(A591)),VLOOKUP(A591,Studies!A:BR,4,FALSE),"")</f>
        <v>day 15 fasted</v>
      </c>
      <c r="E591" s="112" t="str">
        <f>IF(AND(A591&lt;&gt;"",ISNUMBER(A591)),VLOOKUP(A591,Studies!A:BR,5,FALSE),"")</f>
        <v>Itraconazole</v>
      </c>
      <c r="F591" s="114" t="str">
        <f>IF(AND(A591&lt;&gt;"",ISNUMBER(A591)),VLOOKUP(A591,Studies!A:BR,6,FALSE),"")</f>
        <v>Plasma</v>
      </c>
      <c r="G591" s="57">
        <v>336</v>
      </c>
      <c r="H591" s="57" t="s">
        <v>54</v>
      </c>
      <c r="I591" s="47">
        <v>915.66264629364014</v>
      </c>
      <c r="J591" s="47" t="s">
        <v>321</v>
      </c>
      <c r="K591" s="47" t="s">
        <v>50</v>
      </c>
    </row>
    <row r="592" spans="1:11" x14ac:dyDescent="0.2">
      <c r="A592" s="36">
        <v>87</v>
      </c>
      <c r="B592" s="112" t="str">
        <f>IF(AND(A592&lt;&gt;"",ISNUMBER(A592)),VLOOKUP(A592,Studies!A:BR,2,FALSE),"")</f>
        <v>Barone 1998a</v>
      </c>
      <c r="C592" s="112" t="str">
        <f>IF(AND(A592&lt;&gt;"",ISNUMBER(A592)),VLOOKUP(A592,Studies!A:BR,3,FALSE),"")</f>
        <v>https://www.ncbi.nlm.nih.gov/pubmed/9545149</v>
      </c>
      <c r="D592" s="112" t="str">
        <f>IF(AND(A592&lt;&gt;"",ISNUMBER(A592)),VLOOKUP(A592,Studies!A:BR,4,FALSE),"")</f>
        <v>day 15 fasted</v>
      </c>
      <c r="E592" s="112" t="str">
        <f>IF(AND(A592&lt;&gt;"",ISNUMBER(A592)),VLOOKUP(A592,Studies!A:BR,5,FALSE),"")</f>
        <v>Itraconazole</v>
      </c>
      <c r="F592" s="114" t="str">
        <f>IF(AND(A592&lt;&gt;"",ISNUMBER(A592)),VLOOKUP(A592,Studies!A:BR,6,FALSE),"")</f>
        <v>Plasma</v>
      </c>
      <c r="G592" s="57">
        <v>336.5</v>
      </c>
      <c r="H592" s="57" t="s">
        <v>54</v>
      </c>
      <c r="I592" s="47">
        <v>1120.4818487167358</v>
      </c>
      <c r="J592" s="47" t="s">
        <v>321</v>
      </c>
      <c r="K592" s="47" t="s">
        <v>50</v>
      </c>
    </row>
    <row r="593" spans="1:11" x14ac:dyDescent="0.2">
      <c r="A593" s="36">
        <v>87</v>
      </c>
      <c r="B593" s="112" t="str">
        <f>IF(AND(A593&lt;&gt;"",ISNUMBER(A593)),VLOOKUP(A593,Studies!A:BR,2,FALSE),"")</f>
        <v>Barone 1998a</v>
      </c>
      <c r="C593" s="112" t="str">
        <f>IF(AND(A593&lt;&gt;"",ISNUMBER(A593)),VLOOKUP(A593,Studies!A:BR,3,FALSE),"")</f>
        <v>https://www.ncbi.nlm.nih.gov/pubmed/9545149</v>
      </c>
      <c r="D593" s="112" t="str">
        <f>IF(AND(A593&lt;&gt;"",ISNUMBER(A593)),VLOOKUP(A593,Studies!A:BR,4,FALSE),"")</f>
        <v>day 15 fasted</v>
      </c>
      <c r="E593" s="112" t="str">
        <f>IF(AND(A593&lt;&gt;"",ISNUMBER(A593)),VLOOKUP(A593,Studies!A:BR,5,FALSE),"")</f>
        <v>Itraconazole</v>
      </c>
      <c r="F593" s="114" t="str">
        <f>IF(AND(A593&lt;&gt;"",ISNUMBER(A593)),VLOOKUP(A593,Studies!A:BR,6,FALSE),"")</f>
        <v>Plasma</v>
      </c>
      <c r="G593" s="57">
        <v>337</v>
      </c>
      <c r="H593" s="57" t="s">
        <v>54</v>
      </c>
      <c r="I593" s="47">
        <v>1602.4096012115479</v>
      </c>
      <c r="J593" s="47" t="s">
        <v>321</v>
      </c>
      <c r="K593" s="47" t="s">
        <v>50</v>
      </c>
    </row>
    <row r="594" spans="1:11" x14ac:dyDescent="0.2">
      <c r="A594" s="36">
        <v>87</v>
      </c>
      <c r="B594" s="112" t="str">
        <f>IF(AND(A594&lt;&gt;"",ISNUMBER(A594)),VLOOKUP(A594,Studies!A:BR,2,FALSE),"")</f>
        <v>Barone 1998a</v>
      </c>
      <c r="C594" s="112" t="str">
        <f>IF(AND(A594&lt;&gt;"",ISNUMBER(A594)),VLOOKUP(A594,Studies!A:BR,3,FALSE),"")</f>
        <v>https://www.ncbi.nlm.nih.gov/pubmed/9545149</v>
      </c>
      <c r="D594" s="112" t="str">
        <f>IF(AND(A594&lt;&gt;"",ISNUMBER(A594)),VLOOKUP(A594,Studies!A:BR,4,FALSE),"")</f>
        <v>day 15 fasted</v>
      </c>
      <c r="E594" s="112" t="str">
        <f>IF(AND(A594&lt;&gt;"",ISNUMBER(A594)),VLOOKUP(A594,Studies!A:BR,5,FALSE),"")</f>
        <v>Itraconazole</v>
      </c>
      <c r="F594" s="114" t="str">
        <f>IF(AND(A594&lt;&gt;"",ISNUMBER(A594)),VLOOKUP(A594,Studies!A:BR,6,FALSE),"")</f>
        <v>Plasma</v>
      </c>
      <c r="G594" s="57">
        <v>338</v>
      </c>
      <c r="H594" s="57" t="s">
        <v>54</v>
      </c>
      <c r="I594" s="47">
        <v>1921.6867685317993</v>
      </c>
      <c r="J594" s="47" t="s">
        <v>321</v>
      </c>
      <c r="K594" s="47" t="s">
        <v>50</v>
      </c>
    </row>
    <row r="595" spans="1:11" x14ac:dyDescent="0.2">
      <c r="A595" s="36">
        <v>87</v>
      </c>
      <c r="B595" s="112" t="str">
        <f>IF(AND(A595&lt;&gt;"",ISNUMBER(A595)),VLOOKUP(A595,Studies!A:BR,2,FALSE),"")</f>
        <v>Barone 1998a</v>
      </c>
      <c r="C595" s="112" t="str">
        <f>IF(AND(A595&lt;&gt;"",ISNUMBER(A595)),VLOOKUP(A595,Studies!A:BR,3,FALSE),"")</f>
        <v>https://www.ncbi.nlm.nih.gov/pubmed/9545149</v>
      </c>
      <c r="D595" s="112" t="str">
        <f>IF(AND(A595&lt;&gt;"",ISNUMBER(A595)),VLOOKUP(A595,Studies!A:BR,4,FALSE),"")</f>
        <v>day 15 fasted</v>
      </c>
      <c r="E595" s="112" t="str">
        <f>IF(AND(A595&lt;&gt;"",ISNUMBER(A595)),VLOOKUP(A595,Studies!A:BR,5,FALSE),"")</f>
        <v>Itraconazole</v>
      </c>
      <c r="F595" s="114" t="str">
        <f>IF(AND(A595&lt;&gt;"",ISNUMBER(A595)),VLOOKUP(A595,Studies!A:BR,6,FALSE),"")</f>
        <v>Plasma</v>
      </c>
      <c r="G595" s="57">
        <v>339</v>
      </c>
      <c r="H595" s="57" t="s">
        <v>54</v>
      </c>
      <c r="I595" s="47">
        <v>1837.349534034729</v>
      </c>
      <c r="J595" s="47" t="s">
        <v>321</v>
      </c>
      <c r="K595" s="47" t="s">
        <v>50</v>
      </c>
    </row>
    <row r="596" spans="1:11" x14ac:dyDescent="0.2">
      <c r="A596" s="36">
        <v>87</v>
      </c>
      <c r="B596" s="112" t="str">
        <f>IF(AND(A596&lt;&gt;"",ISNUMBER(A596)),VLOOKUP(A596,Studies!A:BR,2,FALSE),"")</f>
        <v>Barone 1998a</v>
      </c>
      <c r="C596" s="112" t="str">
        <f>IF(AND(A596&lt;&gt;"",ISNUMBER(A596)),VLOOKUP(A596,Studies!A:BR,3,FALSE),"")</f>
        <v>https://www.ncbi.nlm.nih.gov/pubmed/9545149</v>
      </c>
      <c r="D596" s="112" t="str">
        <f>IF(AND(A596&lt;&gt;"",ISNUMBER(A596)),VLOOKUP(A596,Studies!A:BR,4,FALSE),"")</f>
        <v>day 15 fasted</v>
      </c>
      <c r="E596" s="112" t="str">
        <f>IF(AND(A596&lt;&gt;"",ISNUMBER(A596)),VLOOKUP(A596,Studies!A:BR,5,FALSE),"")</f>
        <v>Itraconazole</v>
      </c>
      <c r="F596" s="114" t="str">
        <f>IF(AND(A596&lt;&gt;"",ISNUMBER(A596)),VLOOKUP(A596,Studies!A:BR,6,FALSE),"")</f>
        <v>Plasma</v>
      </c>
      <c r="G596" s="57">
        <v>340</v>
      </c>
      <c r="H596" s="57" t="s">
        <v>54</v>
      </c>
      <c r="I596" s="47">
        <v>1596.3855981826782</v>
      </c>
      <c r="J596" s="47" t="s">
        <v>321</v>
      </c>
      <c r="K596" s="47" t="s">
        <v>50</v>
      </c>
    </row>
    <row r="597" spans="1:11" x14ac:dyDescent="0.2">
      <c r="A597" s="36">
        <v>87</v>
      </c>
      <c r="B597" s="112" t="str">
        <f>IF(AND(A597&lt;&gt;"",ISNUMBER(A597)),VLOOKUP(A597,Studies!A:BR,2,FALSE),"")</f>
        <v>Barone 1998a</v>
      </c>
      <c r="C597" s="112" t="str">
        <f>IF(AND(A597&lt;&gt;"",ISNUMBER(A597)),VLOOKUP(A597,Studies!A:BR,3,FALSE),"")</f>
        <v>https://www.ncbi.nlm.nih.gov/pubmed/9545149</v>
      </c>
      <c r="D597" s="112" t="str">
        <f>IF(AND(A597&lt;&gt;"",ISNUMBER(A597)),VLOOKUP(A597,Studies!A:BR,4,FALSE),"")</f>
        <v>day 15 fasted</v>
      </c>
      <c r="E597" s="112" t="str">
        <f>IF(AND(A597&lt;&gt;"",ISNUMBER(A597)),VLOOKUP(A597,Studies!A:BR,5,FALSE),"")</f>
        <v>Itraconazole</v>
      </c>
      <c r="F597" s="114" t="str">
        <f>IF(AND(A597&lt;&gt;"",ISNUMBER(A597)),VLOOKUP(A597,Studies!A:BR,6,FALSE),"")</f>
        <v>Plasma</v>
      </c>
      <c r="G597" s="57">
        <v>341</v>
      </c>
      <c r="H597" s="57" t="s">
        <v>54</v>
      </c>
      <c r="I597" s="47">
        <v>1560.2409839630127</v>
      </c>
      <c r="J597" s="47" t="s">
        <v>321</v>
      </c>
      <c r="K597" s="47" t="s">
        <v>50</v>
      </c>
    </row>
    <row r="598" spans="1:11" x14ac:dyDescent="0.2">
      <c r="A598" s="36">
        <v>87</v>
      </c>
      <c r="B598" s="112" t="str">
        <f>IF(AND(A598&lt;&gt;"",ISNUMBER(A598)),VLOOKUP(A598,Studies!A:BR,2,FALSE),"")</f>
        <v>Barone 1998a</v>
      </c>
      <c r="C598" s="112" t="str">
        <f>IF(AND(A598&lt;&gt;"",ISNUMBER(A598)),VLOOKUP(A598,Studies!A:BR,3,FALSE),"")</f>
        <v>https://www.ncbi.nlm.nih.gov/pubmed/9545149</v>
      </c>
      <c r="D598" s="112" t="str">
        <f>IF(AND(A598&lt;&gt;"",ISNUMBER(A598)),VLOOKUP(A598,Studies!A:BR,4,FALSE),"")</f>
        <v>day 15 fasted</v>
      </c>
      <c r="E598" s="112" t="str">
        <f>IF(AND(A598&lt;&gt;"",ISNUMBER(A598)),VLOOKUP(A598,Studies!A:BR,5,FALSE),"")</f>
        <v>Itraconazole</v>
      </c>
      <c r="F598" s="114" t="str">
        <f>IF(AND(A598&lt;&gt;"",ISNUMBER(A598)),VLOOKUP(A598,Studies!A:BR,6,FALSE),"")</f>
        <v>Plasma</v>
      </c>
      <c r="G598" s="57">
        <v>342</v>
      </c>
      <c r="H598" s="57" t="s">
        <v>54</v>
      </c>
      <c r="I598" s="47">
        <v>1433.7348937988281</v>
      </c>
      <c r="J598" s="47" t="s">
        <v>321</v>
      </c>
      <c r="K598" s="47" t="s">
        <v>50</v>
      </c>
    </row>
    <row r="599" spans="1:11" x14ac:dyDescent="0.2">
      <c r="A599" s="36">
        <v>87</v>
      </c>
      <c r="B599" s="112" t="str">
        <f>IF(AND(A599&lt;&gt;"",ISNUMBER(A599)),VLOOKUP(A599,Studies!A:BR,2,FALSE),"")</f>
        <v>Barone 1998a</v>
      </c>
      <c r="C599" s="112" t="str">
        <f>IF(AND(A599&lt;&gt;"",ISNUMBER(A599)),VLOOKUP(A599,Studies!A:BR,3,FALSE),"")</f>
        <v>https://www.ncbi.nlm.nih.gov/pubmed/9545149</v>
      </c>
      <c r="D599" s="112" t="str">
        <f>IF(AND(A599&lt;&gt;"",ISNUMBER(A599)),VLOOKUP(A599,Studies!A:BR,4,FALSE),"")</f>
        <v>day 15 fasted</v>
      </c>
      <c r="E599" s="112" t="str">
        <f>IF(AND(A599&lt;&gt;"",ISNUMBER(A599)),VLOOKUP(A599,Studies!A:BR,5,FALSE),"")</f>
        <v>Itraconazole</v>
      </c>
      <c r="F599" s="114" t="str">
        <f>IF(AND(A599&lt;&gt;"",ISNUMBER(A599)),VLOOKUP(A599,Studies!A:BR,6,FALSE),"")</f>
        <v>Plasma</v>
      </c>
      <c r="G599" s="57">
        <v>344</v>
      </c>
      <c r="H599" s="57" t="s">
        <v>54</v>
      </c>
      <c r="I599" s="47">
        <v>1295.1807975769043</v>
      </c>
      <c r="J599" s="47" t="s">
        <v>321</v>
      </c>
      <c r="K599" s="47" t="s">
        <v>50</v>
      </c>
    </row>
    <row r="600" spans="1:11" x14ac:dyDescent="0.2">
      <c r="A600" s="36">
        <v>87</v>
      </c>
      <c r="B600" s="112" t="str">
        <f>IF(AND(A600&lt;&gt;"",ISNUMBER(A600)),VLOOKUP(A600,Studies!A:BR,2,FALSE),"")</f>
        <v>Barone 1998a</v>
      </c>
      <c r="C600" s="112" t="str">
        <f>IF(AND(A600&lt;&gt;"",ISNUMBER(A600)),VLOOKUP(A600,Studies!A:BR,3,FALSE),"")</f>
        <v>https://www.ncbi.nlm.nih.gov/pubmed/9545149</v>
      </c>
      <c r="D600" s="112" t="str">
        <f>IF(AND(A600&lt;&gt;"",ISNUMBER(A600)),VLOOKUP(A600,Studies!A:BR,4,FALSE),"")</f>
        <v>day 15 fasted</v>
      </c>
      <c r="E600" s="112" t="str">
        <f>IF(AND(A600&lt;&gt;"",ISNUMBER(A600)),VLOOKUP(A600,Studies!A:BR,5,FALSE),"")</f>
        <v>Itraconazole</v>
      </c>
      <c r="F600" s="114" t="str">
        <f>IF(AND(A600&lt;&gt;"",ISNUMBER(A600)),VLOOKUP(A600,Studies!A:BR,6,FALSE),"")</f>
        <v>Plasma</v>
      </c>
      <c r="G600" s="57">
        <v>348</v>
      </c>
      <c r="H600" s="57" t="s">
        <v>54</v>
      </c>
      <c r="I600" s="47">
        <v>1066.2651062011719</v>
      </c>
      <c r="J600" s="47" t="s">
        <v>321</v>
      </c>
      <c r="K600" s="47" t="s">
        <v>50</v>
      </c>
    </row>
    <row r="601" spans="1:11" x14ac:dyDescent="0.2">
      <c r="A601" s="36">
        <v>87</v>
      </c>
      <c r="B601" s="112" t="str">
        <f>IF(AND(A601&lt;&gt;"",ISNUMBER(A601)),VLOOKUP(A601,Studies!A:BR,2,FALSE),"")</f>
        <v>Barone 1998a</v>
      </c>
      <c r="C601" s="112" t="str">
        <f>IF(AND(A601&lt;&gt;"",ISNUMBER(A601)),VLOOKUP(A601,Studies!A:BR,3,FALSE),"")</f>
        <v>https://www.ncbi.nlm.nih.gov/pubmed/9545149</v>
      </c>
      <c r="D601" s="112" t="str">
        <f>IF(AND(A601&lt;&gt;"",ISNUMBER(A601)),VLOOKUP(A601,Studies!A:BR,4,FALSE),"")</f>
        <v>day 15 fasted</v>
      </c>
      <c r="E601" s="112" t="str">
        <f>IF(AND(A601&lt;&gt;"",ISNUMBER(A601)),VLOOKUP(A601,Studies!A:BR,5,FALSE),"")</f>
        <v>Itraconazole</v>
      </c>
      <c r="F601" s="114" t="str">
        <f>IF(AND(A601&lt;&gt;"",ISNUMBER(A601)),VLOOKUP(A601,Studies!A:BR,6,FALSE),"")</f>
        <v>Plasma</v>
      </c>
      <c r="G601" s="57">
        <v>360</v>
      </c>
      <c r="H601" s="57" t="s">
        <v>54</v>
      </c>
      <c r="I601" s="47">
        <v>915.66264629364014</v>
      </c>
      <c r="J601" s="47" t="s">
        <v>321</v>
      </c>
      <c r="K601" s="47" t="s">
        <v>50</v>
      </c>
    </row>
    <row r="602" spans="1:11" x14ac:dyDescent="0.2">
      <c r="A602" s="36">
        <v>88</v>
      </c>
      <c r="B602" s="112" t="str">
        <f>IF(AND(A602&lt;&gt;"",ISNUMBER(A602)),VLOOKUP(A602,Studies!A:BR,2,FALSE),"")</f>
        <v>Barone 1998a</v>
      </c>
      <c r="C602" s="112" t="str">
        <f>IF(AND(A602&lt;&gt;"",ISNUMBER(A602)),VLOOKUP(A602,Studies!A:BR,3,FALSE),"")</f>
        <v>https://www.ncbi.nlm.nih.gov/pubmed/9545149</v>
      </c>
      <c r="D602" s="112" t="str">
        <f>IF(AND(A602&lt;&gt;"",ISNUMBER(A602)),VLOOKUP(A602,Studies!A:BR,4,FALSE),"")</f>
        <v>day 15 fasted</v>
      </c>
      <c r="E602" s="112" t="str">
        <f>IF(AND(A602&lt;&gt;"",ISNUMBER(A602)),VLOOKUP(A602,Studies!A:BR,5,FALSE),"")</f>
        <v>Hydroxy-Itraconazole</v>
      </c>
      <c r="F602" s="114" t="str">
        <f>IF(AND(A602&lt;&gt;"",ISNUMBER(A602)),VLOOKUP(A602,Studies!A:BR,6,FALSE),"")</f>
        <v>Plasma</v>
      </c>
      <c r="G602" s="57">
        <v>336</v>
      </c>
      <c r="H602" s="57" t="s">
        <v>54</v>
      </c>
      <c r="I602" s="47">
        <v>1783.1325531005859</v>
      </c>
      <c r="J602" s="47" t="s">
        <v>321</v>
      </c>
      <c r="K602" s="47" t="s">
        <v>50</v>
      </c>
    </row>
    <row r="603" spans="1:11" x14ac:dyDescent="0.2">
      <c r="A603" s="36">
        <v>88</v>
      </c>
      <c r="B603" s="112" t="str">
        <f>IF(AND(A603&lt;&gt;"",ISNUMBER(A603)),VLOOKUP(A603,Studies!A:BR,2,FALSE),"")</f>
        <v>Barone 1998a</v>
      </c>
      <c r="C603" s="112" t="str">
        <f>IF(AND(A603&lt;&gt;"",ISNUMBER(A603)),VLOOKUP(A603,Studies!A:BR,3,FALSE),"")</f>
        <v>https://www.ncbi.nlm.nih.gov/pubmed/9545149</v>
      </c>
      <c r="D603" s="112" t="str">
        <f>IF(AND(A603&lt;&gt;"",ISNUMBER(A603)),VLOOKUP(A603,Studies!A:BR,4,FALSE),"")</f>
        <v>day 15 fasted</v>
      </c>
      <c r="E603" s="112" t="str">
        <f>IF(AND(A603&lt;&gt;"",ISNUMBER(A603)),VLOOKUP(A603,Studies!A:BR,5,FALSE),"")</f>
        <v>Hydroxy-Itraconazole</v>
      </c>
      <c r="F603" s="114" t="str">
        <f>IF(AND(A603&lt;&gt;"",ISNUMBER(A603)),VLOOKUP(A603,Studies!A:BR,6,FALSE),"")</f>
        <v>Plasma</v>
      </c>
      <c r="G603" s="57">
        <v>336.5</v>
      </c>
      <c r="H603" s="57" t="s">
        <v>54</v>
      </c>
      <c r="I603" s="47">
        <v>1807.2289228439331</v>
      </c>
      <c r="J603" s="47" t="s">
        <v>321</v>
      </c>
      <c r="K603" s="47" t="s">
        <v>50</v>
      </c>
    </row>
    <row r="604" spans="1:11" x14ac:dyDescent="0.2">
      <c r="A604" s="36">
        <v>88</v>
      </c>
      <c r="B604" s="112" t="str">
        <f>IF(AND(A604&lt;&gt;"",ISNUMBER(A604)),VLOOKUP(A604,Studies!A:BR,2,FALSE),"")</f>
        <v>Barone 1998a</v>
      </c>
      <c r="C604" s="112" t="str">
        <f>IF(AND(A604&lt;&gt;"",ISNUMBER(A604)),VLOOKUP(A604,Studies!A:BR,3,FALSE),"")</f>
        <v>https://www.ncbi.nlm.nih.gov/pubmed/9545149</v>
      </c>
      <c r="D604" s="112" t="str">
        <f>IF(AND(A604&lt;&gt;"",ISNUMBER(A604)),VLOOKUP(A604,Studies!A:BR,4,FALSE),"")</f>
        <v>day 15 fasted</v>
      </c>
      <c r="E604" s="112" t="str">
        <f>IF(AND(A604&lt;&gt;"",ISNUMBER(A604)),VLOOKUP(A604,Studies!A:BR,5,FALSE),"")</f>
        <v>Hydroxy-Itraconazole</v>
      </c>
      <c r="F604" s="114" t="str">
        <f>IF(AND(A604&lt;&gt;"",ISNUMBER(A604)),VLOOKUP(A604,Studies!A:BR,6,FALSE),"")</f>
        <v>Plasma</v>
      </c>
      <c r="G604" s="57">
        <v>337</v>
      </c>
      <c r="H604" s="57" t="s">
        <v>54</v>
      </c>
      <c r="I604" s="47">
        <v>1861.4457845687866</v>
      </c>
      <c r="J604" s="47" t="s">
        <v>321</v>
      </c>
      <c r="K604" s="47" t="s">
        <v>50</v>
      </c>
    </row>
    <row r="605" spans="1:11" x14ac:dyDescent="0.2">
      <c r="A605" s="36">
        <v>88</v>
      </c>
      <c r="B605" s="112" t="str">
        <f>IF(AND(A605&lt;&gt;"",ISNUMBER(A605)),VLOOKUP(A605,Studies!A:BR,2,FALSE),"")</f>
        <v>Barone 1998a</v>
      </c>
      <c r="C605" s="112" t="str">
        <f>IF(AND(A605&lt;&gt;"",ISNUMBER(A605)),VLOOKUP(A605,Studies!A:BR,3,FALSE),"")</f>
        <v>https://www.ncbi.nlm.nih.gov/pubmed/9545149</v>
      </c>
      <c r="D605" s="112" t="str">
        <f>IF(AND(A605&lt;&gt;"",ISNUMBER(A605)),VLOOKUP(A605,Studies!A:BR,4,FALSE),"")</f>
        <v>day 15 fasted</v>
      </c>
      <c r="E605" s="112" t="str">
        <f>IF(AND(A605&lt;&gt;"",ISNUMBER(A605)),VLOOKUP(A605,Studies!A:BR,5,FALSE),"")</f>
        <v>Hydroxy-Itraconazole</v>
      </c>
      <c r="F605" s="114" t="str">
        <f>IF(AND(A605&lt;&gt;"",ISNUMBER(A605)),VLOOKUP(A605,Studies!A:BR,6,FALSE),"")</f>
        <v>Plasma</v>
      </c>
      <c r="G605" s="57">
        <v>338</v>
      </c>
      <c r="H605" s="57" t="s">
        <v>54</v>
      </c>
      <c r="I605" s="47">
        <v>1939.7588968276978</v>
      </c>
      <c r="J605" s="47" t="s">
        <v>321</v>
      </c>
      <c r="K605" s="47" t="s">
        <v>50</v>
      </c>
    </row>
    <row r="606" spans="1:11" x14ac:dyDescent="0.2">
      <c r="A606" s="36">
        <v>88</v>
      </c>
      <c r="B606" s="112" t="str">
        <f>IF(AND(A606&lt;&gt;"",ISNUMBER(A606)),VLOOKUP(A606,Studies!A:BR,2,FALSE),"")</f>
        <v>Barone 1998a</v>
      </c>
      <c r="C606" s="112" t="str">
        <f>IF(AND(A606&lt;&gt;"",ISNUMBER(A606)),VLOOKUP(A606,Studies!A:BR,3,FALSE),"")</f>
        <v>https://www.ncbi.nlm.nih.gov/pubmed/9545149</v>
      </c>
      <c r="D606" s="112" t="str">
        <f>IF(AND(A606&lt;&gt;"",ISNUMBER(A606)),VLOOKUP(A606,Studies!A:BR,4,FALSE),"")</f>
        <v>day 15 fasted</v>
      </c>
      <c r="E606" s="112" t="str">
        <f>IF(AND(A606&lt;&gt;"",ISNUMBER(A606)),VLOOKUP(A606,Studies!A:BR,5,FALSE),"")</f>
        <v>Hydroxy-Itraconazole</v>
      </c>
      <c r="F606" s="114" t="str">
        <f>IF(AND(A606&lt;&gt;"",ISNUMBER(A606)),VLOOKUP(A606,Studies!A:BR,6,FALSE),"")</f>
        <v>Plasma</v>
      </c>
      <c r="G606" s="57">
        <v>339</v>
      </c>
      <c r="H606" s="57" t="s">
        <v>54</v>
      </c>
      <c r="I606" s="47">
        <v>1957.8312635421753</v>
      </c>
      <c r="J606" s="47" t="s">
        <v>321</v>
      </c>
      <c r="K606" s="47" t="s">
        <v>50</v>
      </c>
    </row>
    <row r="607" spans="1:11" x14ac:dyDescent="0.2">
      <c r="A607" s="36">
        <v>88</v>
      </c>
      <c r="B607" s="112" t="str">
        <f>IF(AND(A607&lt;&gt;"",ISNUMBER(A607)),VLOOKUP(A607,Studies!A:BR,2,FALSE),"")</f>
        <v>Barone 1998a</v>
      </c>
      <c r="C607" s="112" t="str">
        <f>IF(AND(A607&lt;&gt;"",ISNUMBER(A607)),VLOOKUP(A607,Studies!A:BR,3,FALSE),"")</f>
        <v>https://www.ncbi.nlm.nih.gov/pubmed/9545149</v>
      </c>
      <c r="D607" s="112" t="str">
        <f>IF(AND(A607&lt;&gt;"",ISNUMBER(A607)),VLOOKUP(A607,Studies!A:BR,4,FALSE),"")</f>
        <v>day 15 fasted</v>
      </c>
      <c r="E607" s="112" t="str">
        <f>IF(AND(A607&lt;&gt;"",ISNUMBER(A607)),VLOOKUP(A607,Studies!A:BR,5,FALSE),"")</f>
        <v>Hydroxy-Itraconazole</v>
      </c>
      <c r="F607" s="114" t="str">
        <f>IF(AND(A607&lt;&gt;"",ISNUMBER(A607)),VLOOKUP(A607,Studies!A:BR,6,FALSE),"")</f>
        <v>Plasma</v>
      </c>
      <c r="G607" s="57">
        <v>340</v>
      </c>
      <c r="H607" s="57" t="s">
        <v>54</v>
      </c>
      <c r="I607" s="47">
        <v>2012.0482444763184</v>
      </c>
      <c r="J607" s="47" t="s">
        <v>321</v>
      </c>
      <c r="K607" s="47" t="s">
        <v>50</v>
      </c>
    </row>
    <row r="608" spans="1:11" x14ac:dyDescent="0.2">
      <c r="A608" s="36">
        <v>88</v>
      </c>
      <c r="B608" s="112" t="str">
        <f>IF(AND(A608&lt;&gt;"",ISNUMBER(A608)),VLOOKUP(A608,Studies!A:BR,2,FALSE),"")</f>
        <v>Barone 1998a</v>
      </c>
      <c r="C608" s="112" t="str">
        <f>IF(AND(A608&lt;&gt;"",ISNUMBER(A608)),VLOOKUP(A608,Studies!A:BR,3,FALSE),"")</f>
        <v>https://www.ncbi.nlm.nih.gov/pubmed/9545149</v>
      </c>
      <c r="D608" s="112" t="str">
        <f>IF(AND(A608&lt;&gt;"",ISNUMBER(A608)),VLOOKUP(A608,Studies!A:BR,4,FALSE),"")</f>
        <v>day 15 fasted</v>
      </c>
      <c r="E608" s="112" t="str">
        <f>IF(AND(A608&lt;&gt;"",ISNUMBER(A608)),VLOOKUP(A608,Studies!A:BR,5,FALSE),"")</f>
        <v>Hydroxy-Itraconazole</v>
      </c>
      <c r="F608" s="114" t="str">
        <f>IF(AND(A608&lt;&gt;"",ISNUMBER(A608)),VLOOKUP(A608,Studies!A:BR,6,FALSE),"")</f>
        <v>Plasma</v>
      </c>
      <c r="G608" s="57">
        <v>341</v>
      </c>
      <c r="H608" s="57" t="s">
        <v>54</v>
      </c>
      <c r="I608" s="47">
        <v>1969.8796272277832</v>
      </c>
      <c r="J608" s="47" t="s">
        <v>321</v>
      </c>
      <c r="K608" s="47" t="s">
        <v>50</v>
      </c>
    </row>
    <row r="609" spans="1:11" x14ac:dyDescent="0.2">
      <c r="A609" s="36">
        <v>88</v>
      </c>
      <c r="B609" s="112" t="str">
        <f>IF(AND(A609&lt;&gt;"",ISNUMBER(A609)),VLOOKUP(A609,Studies!A:BR,2,FALSE),"")</f>
        <v>Barone 1998a</v>
      </c>
      <c r="C609" s="112" t="str">
        <f>IF(AND(A609&lt;&gt;"",ISNUMBER(A609)),VLOOKUP(A609,Studies!A:BR,3,FALSE),"")</f>
        <v>https://www.ncbi.nlm.nih.gov/pubmed/9545149</v>
      </c>
      <c r="D609" s="112" t="str">
        <f>IF(AND(A609&lt;&gt;"",ISNUMBER(A609)),VLOOKUP(A609,Studies!A:BR,4,FALSE),"")</f>
        <v>day 15 fasted</v>
      </c>
      <c r="E609" s="112" t="str">
        <f>IF(AND(A609&lt;&gt;"",ISNUMBER(A609)),VLOOKUP(A609,Studies!A:BR,5,FALSE),"")</f>
        <v>Hydroxy-Itraconazole</v>
      </c>
      <c r="F609" s="114" t="str">
        <f>IF(AND(A609&lt;&gt;"",ISNUMBER(A609)),VLOOKUP(A609,Studies!A:BR,6,FALSE),"")</f>
        <v>Plasma</v>
      </c>
      <c r="G609" s="57">
        <v>342</v>
      </c>
      <c r="H609" s="57" t="s">
        <v>54</v>
      </c>
      <c r="I609" s="47">
        <v>1933.7348937988281</v>
      </c>
      <c r="J609" s="47" t="s">
        <v>321</v>
      </c>
      <c r="K609" s="47" t="s">
        <v>50</v>
      </c>
    </row>
    <row r="610" spans="1:11" x14ac:dyDescent="0.2">
      <c r="A610" s="36">
        <v>88</v>
      </c>
      <c r="B610" s="112" t="str">
        <f>IF(AND(A610&lt;&gt;"",ISNUMBER(A610)),VLOOKUP(A610,Studies!A:BR,2,FALSE),"")</f>
        <v>Barone 1998a</v>
      </c>
      <c r="C610" s="112" t="str">
        <f>IF(AND(A610&lt;&gt;"",ISNUMBER(A610)),VLOOKUP(A610,Studies!A:BR,3,FALSE),"")</f>
        <v>https://www.ncbi.nlm.nih.gov/pubmed/9545149</v>
      </c>
      <c r="D610" s="112" t="str">
        <f>IF(AND(A610&lt;&gt;"",ISNUMBER(A610)),VLOOKUP(A610,Studies!A:BR,4,FALSE),"")</f>
        <v>day 15 fasted</v>
      </c>
      <c r="E610" s="112" t="str">
        <f>IF(AND(A610&lt;&gt;"",ISNUMBER(A610)),VLOOKUP(A610,Studies!A:BR,5,FALSE),"")</f>
        <v>Hydroxy-Itraconazole</v>
      </c>
      <c r="F610" s="114" t="str">
        <f>IF(AND(A610&lt;&gt;"",ISNUMBER(A610)),VLOOKUP(A610,Studies!A:BR,6,FALSE),"")</f>
        <v>Plasma</v>
      </c>
      <c r="G610" s="57">
        <v>344</v>
      </c>
      <c r="H610" s="57" t="s">
        <v>54</v>
      </c>
      <c r="I610" s="47">
        <v>1939.7588968276978</v>
      </c>
      <c r="J610" s="47" t="s">
        <v>321</v>
      </c>
      <c r="K610" s="47" t="s">
        <v>50</v>
      </c>
    </row>
    <row r="611" spans="1:11" x14ac:dyDescent="0.2">
      <c r="A611" s="36">
        <v>88</v>
      </c>
      <c r="B611" s="112" t="str">
        <f>IF(AND(A611&lt;&gt;"",ISNUMBER(A611)),VLOOKUP(A611,Studies!A:BR,2,FALSE),"")</f>
        <v>Barone 1998a</v>
      </c>
      <c r="C611" s="112" t="str">
        <f>IF(AND(A611&lt;&gt;"",ISNUMBER(A611)),VLOOKUP(A611,Studies!A:BR,3,FALSE),"")</f>
        <v>https://www.ncbi.nlm.nih.gov/pubmed/9545149</v>
      </c>
      <c r="D611" s="112" t="str">
        <f>IF(AND(A611&lt;&gt;"",ISNUMBER(A611)),VLOOKUP(A611,Studies!A:BR,4,FALSE),"")</f>
        <v>day 15 fasted</v>
      </c>
      <c r="E611" s="112" t="str">
        <f>IF(AND(A611&lt;&gt;"",ISNUMBER(A611)),VLOOKUP(A611,Studies!A:BR,5,FALSE),"")</f>
        <v>Hydroxy-Itraconazole</v>
      </c>
      <c r="F611" s="114" t="str">
        <f>IF(AND(A611&lt;&gt;"",ISNUMBER(A611)),VLOOKUP(A611,Studies!A:BR,6,FALSE),"")</f>
        <v>Plasma</v>
      </c>
      <c r="G611" s="57">
        <v>348</v>
      </c>
      <c r="H611" s="57" t="s">
        <v>54</v>
      </c>
      <c r="I611" s="47">
        <v>1861.4457845687866</v>
      </c>
      <c r="J611" s="47" t="s">
        <v>321</v>
      </c>
      <c r="K611" s="47" t="s">
        <v>50</v>
      </c>
    </row>
    <row r="612" spans="1:11" x14ac:dyDescent="0.2">
      <c r="A612" s="36">
        <v>88</v>
      </c>
      <c r="B612" s="112" t="str">
        <f>IF(AND(A612&lt;&gt;"",ISNUMBER(A612)),VLOOKUP(A612,Studies!A:BR,2,FALSE),"")</f>
        <v>Barone 1998a</v>
      </c>
      <c r="C612" s="112" t="str">
        <f>IF(AND(A612&lt;&gt;"",ISNUMBER(A612)),VLOOKUP(A612,Studies!A:BR,3,FALSE),"")</f>
        <v>https://www.ncbi.nlm.nih.gov/pubmed/9545149</v>
      </c>
      <c r="D612" s="112" t="str">
        <f>IF(AND(A612&lt;&gt;"",ISNUMBER(A612)),VLOOKUP(A612,Studies!A:BR,4,FALSE),"")</f>
        <v>day 15 fasted</v>
      </c>
      <c r="E612" s="112" t="str">
        <f>IF(AND(A612&lt;&gt;"",ISNUMBER(A612)),VLOOKUP(A612,Studies!A:BR,5,FALSE),"")</f>
        <v>Hydroxy-Itraconazole</v>
      </c>
      <c r="F612" s="114" t="str">
        <f>IF(AND(A612&lt;&gt;"",ISNUMBER(A612)),VLOOKUP(A612,Studies!A:BR,6,FALSE),"")</f>
        <v>Plasma</v>
      </c>
      <c r="G612" s="57">
        <v>360</v>
      </c>
      <c r="H612" s="57" t="s">
        <v>54</v>
      </c>
      <c r="I612" s="47">
        <v>1801.2048006057739</v>
      </c>
      <c r="J612" s="47" t="s">
        <v>321</v>
      </c>
      <c r="K612" s="47" t="s">
        <v>50</v>
      </c>
    </row>
    <row r="613" spans="1:11" x14ac:dyDescent="0.2">
      <c r="A613" s="36">
        <v>89</v>
      </c>
      <c r="B613" s="112" t="str">
        <f>IF(AND(A613&lt;&gt;"",ISNUMBER(A613)),VLOOKUP(A613,Studies!A:BR,2,FALSE),"")</f>
        <v>Barone 1998a</v>
      </c>
      <c r="C613" s="112" t="str">
        <f>IF(AND(A613&lt;&gt;"",ISNUMBER(A613)),VLOOKUP(A613,Studies!A:BR,3,FALSE),"")</f>
        <v>https://www.ncbi.nlm.nih.gov/pubmed/9545149</v>
      </c>
      <c r="D613" s="112" t="str">
        <f>IF(AND(A613&lt;&gt;"",ISNUMBER(A613)),VLOOKUP(A613,Studies!A:BR,4,FALSE),"")</f>
        <v>day 1 fed</v>
      </c>
      <c r="E613" s="112" t="str">
        <f>IF(AND(A613&lt;&gt;"",ISNUMBER(A613)),VLOOKUP(A613,Studies!A:BR,5,FALSE),"")</f>
        <v>Itraconazole</v>
      </c>
      <c r="F613" s="114" t="str">
        <f>IF(AND(A613&lt;&gt;"",ISNUMBER(A613)),VLOOKUP(A613,Studies!A:BR,6,FALSE),"")</f>
        <v>Plasma</v>
      </c>
      <c r="G613" s="57">
        <v>0.5</v>
      </c>
      <c r="H613" s="57" t="s">
        <v>54</v>
      </c>
      <c r="I613" s="47">
        <v>16.867469787597656</v>
      </c>
      <c r="J613" s="47" t="s">
        <v>321</v>
      </c>
      <c r="K613" s="47" t="s">
        <v>50</v>
      </c>
    </row>
    <row r="614" spans="1:11" x14ac:dyDescent="0.2">
      <c r="A614" s="36">
        <v>89</v>
      </c>
      <c r="B614" s="112" t="str">
        <f>IF(AND(A614&lt;&gt;"",ISNUMBER(A614)),VLOOKUP(A614,Studies!A:BR,2,FALSE),"")</f>
        <v>Barone 1998a</v>
      </c>
      <c r="C614" s="112" t="str">
        <f>IF(AND(A614&lt;&gt;"",ISNUMBER(A614)),VLOOKUP(A614,Studies!A:BR,3,FALSE),"")</f>
        <v>https://www.ncbi.nlm.nih.gov/pubmed/9545149</v>
      </c>
      <c r="D614" s="112" t="str">
        <f>IF(AND(A614&lt;&gt;"",ISNUMBER(A614)),VLOOKUP(A614,Studies!A:BR,4,FALSE),"")</f>
        <v>day 1 fed</v>
      </c>
      <c r="E614" s="112" t="str">
        <f>IF(AND(A614&lt;&gt;"",ISNUMBER(A614)),VLOOKUP(A614,Studies!A:BR,5,FALSE),"")</f>
        <v>Itraconazole</v>
      </c>
      <c r="F614" s="114" t="str">
        <f>IF(AND(A614&lt;&gt;"",ISNUMBER(A614)),VLOOKUP(A614,Studies!A:BR,6,FALSE),"")</f>
        <v>Plasma</v>
      </c>
      <c r="G614" s="57">
        <v>1</v>
      </c>
      <c r="H614" s="57" t="s">
        <v>54</v>
      </c>
      <c r="I614" s="47">
        <v>40.481925964355469</v>
      </c>
      <c r="J614" s="47" t="s">
        <v>321</v>
      </c>
      <c r="K614" s="47" t="s">
        <v>50</v>
      </c>
    </row>
    <row r="615" spans="1:11" x14ac:dyDescent="0.2">
      <c r="A615" s="36">
        <v>89</v>
      </c>
      <c r="B615" s="112" t="str">
        <f>IF(AND(A615&lt;&gt;"",ISNUMBER(A615)),VLOOKUP(A615,Studies!A:BR,2,FALSE),"")</f>
        <v>Barone 1998a</v>
      </c>
      <c r="C615" s="112" t="str">
        <f>IF(AND(A615&lt;&gt;"",ISNUMBER(A615)),VLOOKUP(A615,Studies!A:BR,3,FALSE),"")</f>
        <v>https://www.ncbi.nlm.nih.gov/pubmed/9545149</v>
      </c>
      <c r="D615" s="112" t="str">
        <f>IF(AND(A615&lt;&gt;"",ISNUMBER(A615)),VLOOKUP(A615,Studies!A:BR,4,FALSE),"")</f>
        <v>day 1 fed</v>
      </c>
      <c r="E615" s="112" t="str">
        <f>IF(AND(A615&lt;&gt;"",ISNUMBER(A615)),VLOOKUP(A615,Studies!A:BR,5,FALSE),"")</f>
        <v>Itraconazole</v>
      </c>
      <c r="F615" s="114" t="str">
        <f>IF(AND(A615&lt;&gt;"",ISNUMBER(A615)),VLOOKUP(A615,Studies!A:BR,6,FALSE),"")</f>
        <v>Plasma</v>
      </c>
      <c r="G615" s="57">
        <v>2</v>
      </c>
      <c r="H615" s="57" t="s">
        <v>54</v>
      </c>
      <c r="I615" s="47">
        <v>96.144577026367188</v>
      </c>
      <c r="J615" s="47" t="s">
        <v>321</v>
      </c>
      <c r="K615" s="47" t="s">
        <v>50</v>
      </c>
    </row>
    <row r="616" spans="1:11" x14ac:dyDescent="0.2">
      <c r="A616" s="36">
        <v>89</v>
      </c>
      <c r="B616" s="112" t="str">
        <f>IF(AND(A616&lt;&gt;"",ISNUMBER(A616)),VLOOKUP(A616,Studies!A:BR,2,FALSE),"")</f>
        <v>Barone 1998a</v>
      </c>
      <c r="C616" s="112" t="str">
        <f>IF(AND(A616&lt;&gt;"",ISNUMBER(A616)),VLOOKUP(A616,Studies!A:BR,3,FALSE),"")</f>
        <v>https://www.ncbi.nlm.nih.gov/pubmed/9545149</v>
      </c>
      <c r="D616" s="112" t="str">
        <f>IF(AND(A616&lt;&gt;"",ISNUMBER(A616)),VLOOKUP(A616,Studies!A:BR,4,FALSE),"")</f>
        <v>day 1 fed</v>
      </c>
      <c r="E616" s="112" t="str">
        <f>IF(AND(A616&lt;&gt;"",ISNUMBER(A616)),VLOOKUP(A616,Studies!A:BR,5,FALSE),"")</f>
        <v>Itraconazole</v>
      </c>
      <c r="F616" s="114" t="str">
        <f>IF(AND(A616&lt;&gt;"",ISNUMBER(A616)),VLOOKUP(A616,Studies!A:BR,6,FALSE),"")</f>
        <v>Plasma</v>
      </c>
      <c r="G616" s="57">
        <v>3</v>
      </c>
      <c r="H616" s="57" t="s">
        <v>54</v>
      </c>
      <c r="I616" s="47">
        <v>172.04818725585937</v>
      </c>
      <c r="J616" s="47" t="s">
        <v>321</v>
      </c>
      <c r="K616" s="47" t="s">
        <v>50</v>
      </c>
    </row>
    <row r="617" spans="1:11" x14ac:dyDescent="0.2">
      <c r="A617" s="36">
        <v>89</v>
      </c>
      <c r="B617" s="112" t="str">
        <f>IF(AND(A617&lt;&gt;"",ISNUMBER(A617)),VLOOKUP(A617,Studies!A:BR,2,FALSE),"")</f>
        <v>Barone 1998a</v>
      </c>
      <c r="C617" s="112" t="str">
        <f>IF(AND(A617&lt;&gt;"",ISNUMBER(A617)),VLOOKUP(A617,Studies!A:BR,3,FALSE),"")</f>
        <v>https://www.ncbi.nlm.nih.gov/pubmed/9545149</v>
      </c>
      <c r="D617" s="112" t="str">
        <f>IF(AND(A617&lt;&gt;"",ISNUMBER(A617)),VLOOKUP(A617,Studies!A:BR,4,FALSE),"")</f>
        <v>day 1 fed</v>
      </c>
      <c r="E617" s="112" t="str">
        <f>IF(AND(A617&lt;&gt;"",ISNUMBER(A617)),VLOOKUP(A617,Studies!A:BR,5,FALSE),"")</f>
        <v>Itraconazole</v>
      </c>
      <c r="F617" s="114" t="str">
        <f>IF(AND(A617&lt;&gt;"",ISNUMBER(A617)),VLOOKUP(A617,Studies!A:BR,6,FALSE),"")</f>
        <v>Plasma</v>
      </c>
      <c r="G617" s="57">
        <v>4</v>
      </c>
      <c r="H617" s="57" t="s">
        <v>54</v>
      </c>
      <c r="I617" s="47">
        <v>253.01205444335937</v>
      </c>
      <c r="J617" s="47" t="s">
        <v>321</v>
      </c>
      <c r="K617" s="47" t="s">
        <v>50</v>
      </c>
    </row>
    <row r="618" spans="1:11" x14ac:dyDescent="0.2">
      <c r="A618" s="36">
        <v>89</v>
      </c>
      <c r="B618" s="112" t="str">
        <f>IF(AND(A618&lt;&gt;"",ISNUMBER(A618)),VLOOKUP(A618,Studies!A:BR,2,FALSE),"")</f>
        <v>Barone 1998a</v>
      </c>
      <c r="C618" s="112" t="str">
        <f>IF(AND(A618&lt;&gt;"",ISNUMBER(A618)),VLOOKUP(A618,Studies!A:BR,3,FALSE),"")</f>
        <v>https://www.ncbi.nlm.nih.gov/pubmed/9545149</v>
      </c>
      <c r="D618" s="112" t="str">
        <f>IF(AND(A618&lt;&gt;"",ISNUMBER(A618)),VLOOKUP(A618,Studies!A:BR,4,FALSE),"")</f>
        <v>day 1 fed</v>
      </c>
      <c r="E618" s="112" t="str">
        <f>IF(AND(A618&lt;&gt;"",ISNUMBER(A618)),VLOOKUP(A618,Studies!A:BR,5,FALSE),"")</f>
        <v>Itraconazole</v>
      </c>
      <c r="F618" s="114" t="str">
        <f>IF(AND(A618&lt;&gt;"",ISNUMBER(A618)),VLOOKUP(A618,Studies!A:BR,6,FALSE),"")</f>
        <v>Plasma</v>
      </c>
      <c r="G618" s="57">
        <v>5</v>
      </c>
      <c r="H618" s="57" t="s">
        <v>54</v>
      </c>
      <c r="I618" s="47">
        <v>308.6746826171875</v>
      </c>
      <c r="J618" s="47" t="s">
        <v>321</v>
      </c>
      <c r="K618" s="47" t="s">
        <v>50</v>
      </c>
    </row>
    <row r="619" spans="1:11" x14ac:dyDescent="0.2">
      <c r="A619" s="36">
        <v>89</v>
      </c>
      <c r="B619" s="112" t="str">
        <f>IF(AND(A619&lt;&gt;"",ISNUMBER(A619)),VLOOKUP(A619,Studies!A:BR,2,FALSE),"")</f>
        <v>Barone 1998a</v>
      </c>
      <c r="C619" s="112" t="str">
        <f>IF(AND(A619&lt;&gt;"",ISNUMBER(A619)),VLOOKUP(A619,Studies!A:BR,3,FALSE),"")</f>
        <v>https://www.ncbi.nlm.nih.gov/pubmed/9545149</v>
      </c>
      <c r="D619" s="112" t="str">
        <f>IF(AND(A619&lt;&gt;"",ISNUMBER(A619)),VLOOKUP(A619,Studies!A:BR,4,FALSE),"")</f>
        <v>day 1 fed</v>
      </c>
      <c r="E619" s="112" t="str">
        <f>IF(AND(A619&lt;&gt;"",ISNUMBER(A619)),VLOOKUP(A619,Studies!A:BR,5,FALSE),"")</f>
        <v>Itraconazole</v>
      </c>
      <c r="F619" s="114" t="str">
        <f>IF(AND(A619&lt;&gt;"",ISNUMBER(A619)),VLOOKUP(A619,Studies!A:BR,6,FALSE),"")</f>
        <v>Plasma</v>
      </c>
      <c r="G619" s="57">
        <v>6</v>
      </c>
      <c r="H619" s="57" t="s">
        <v>54</v>
      </c>
      <c r="I619" s="47">
        <v>256.38552856445312</v>
      </c>
      <c r="J619" s="47" t="s">
        <v>321</v>
      </c>
      <c r="K619" s="47" t="s">
        <v>50</v>
      </c>
    </row>
    <row r="620" spans="1:11" x14ac:dyDescent="0.2">
      <c r="A620" s="36">
        <v>89</v>
      </c>
      <c r="B620" s="112" t="str">
        <f>IF(AND(A620&lt;&gt;"",ISNUMBER(A620)),VLOOKUP(A620,Studies!A:BR,2,FALSE),"")</f>
        <v>Barone 1998a</v>
      </c>
      <c r="C620" s="112" t="str">
        <f>IF(AND(A620&lt;&gt;"",ISNUMBER(A620)),VLOOKUP(A620,Studies!A:BR,3,FALSE),"")</f>
        <v>https://www.ncbi.nlm.nih.gov/pubmed/9545149</v>
      </c>
      <c r="D620" s="112" t="str">
        <f>IF(AND(A620&lt;&gt;"",ISNUMBER(A620)),VLOOKUP(A620,Studies!A:BR,4,FALSE),"")</f>
        <v>day 1 fed</v>
      </c>
      <c r="E620" s="112" t="str">
        <f>IF(AND(A620&lt;&gt;"",ISNUMBER(A620)),VLOOKUP(A620,Studies!A:BR,5,FALSE),"")</f>
        <v>Itraconazole</v>
      </c>
      <c r="F620" s="114" t="str">
        <f>IF(AND(A620&lt;&gt;"",ISNUMBER(A620)),VLOOKUP(A620,Studies!A:BR,6,FALSE),"")</f>
        <v>Plasma</v>
      </c>
      <c r="G620" s="57">
        <v>8</v>
      </c>
      <c r="H620" s="57" t="s">
        <v>54</v>
      </c>
      <c r="I620" s="47">
        <v>193.97590637207031</v>
      </c>
      <c r="J620" s="47" t="s">
        <v>321</v>
      </c>
      <c r="K620" s="47" t="s">
        <v>50</v>
      </c>
    </row>
    <row r="621" spans="1:11" x14ac:dyDescent="0.2">
      <c r="A621" s="36">
        <v>89</v>
      </c>
      <c r="B621" s="112" t="str">
        <f>IF(AND(A621&lt;&gt;"",ISNUMBER(A621)),VLOOKUP(A621,Studies!A:BR,2,FALSE),"")</f>
        <v>Barone 1998a</v>
      </c>
      <c r="C621" s="112" t="str">
        <f>IF(AND(A621&lt;&gt;"",ISNUMBER(A621)),VLOOKUP(A621,Studies!A:BR,3,FALSE),"")</f>
        <v>https://www.ncbi.nlm.nih.gov/pubmed/9545149</v>
      </c>
      <c r="D621" s="112" t="str">
        <f>IF(AND(A621&lt;&gt;"",ISNUMBER(A621)),VLOOKUP(A621,Studies!A:BR,4,FALSE),"")</f>
        <v>day 1 fed</v>
      </c>
      <c r="E621" s="112" t="str">
        <f>IF(AND(A621&lt;&gt;"",ISNUMBER(A621)),VLOOKUP(A621,Studies!A:BR,5,FALSE),"")</f>
        <v>Itraconazole</v>
      </c>
      <c r="F621" s="114" t="str">
        <f>IF(AND(A621&lt;&gt;"",ISNUMBER(A621)),VLOOKUP(A621,Studies!A:BR,6,FALSE),"")</f>
        <v>Plasma</v>
      </c>
      <c r="G621" s="57">
        <v>12</v>
      </c>
      <c r="H621" s="57" t="s">
        <v>54</v>
      </c>
      <c r="I621" s="47">
        <v>118.07228851318359</v>
      </c>
      <c r="J621" s="47" t="s">
        <v>321</v>
      </c>
      <c r="K621" s="47" t="s">
        <v>50</v>
      </c>
    </row>
    <row r="622" spans="1:11" x14ac:dyDescent="0.2">
      <c r="A622" s="36">
        <v>89</v>
      </c>
      <c r="B622" s="112" t="str">
        <f>IF(AND(A622&lt;&gt;"",ISNUMBER(A622)),VLOOKUP(A622,Studies!A:BR,2,FALSE),"")</f>
        <v>Barone 1998a</v>
      </c>
      <c r="C622" s="112" t="str">
        <f>IF(AND(A622&lt;&gt;"",ISNUMBER(A622)),VLOOKUP(A622,Studies!A:BR,3,FALSE),"")</f>
        <v>https://www.ncbi.nlm.nih.gov/pubmed/9545149</v>
      </c>
      <c r="D622" s="112" t="str">
        <f>IF(AND(A622&lt;&gt;"",ISNUMBER(A622)),VLOOKUP(A622,Studies!A:BR,4,FALSE),"")</f>
        <v>day 1 fed</v>
      </c>
      <c r="E622" s="112" t="str">
        <f>IF(AND(A622&lt;&gt;"",ISNUMBER(A622)),VLOOKUP(A622,Studies!A:BR,5,FALSE),"")</f>
        <v>Itraconazole</v>
      </c>
      <c r="F622" s="114" t="str">
        <f>IF(AND(A622&lt;&gt;"",ISNUMBER(A622)),VLOOKUP(A622,Studies!A:BR,6,FALSE),"")</f>
        <v>Plasma</v>
      </c>
      <c r="G622" s="57">
        <v>24</v>
      </c>
      <c r="H622" s="57" t="s">
        <v>54</v>
      </c>
      <c r="I622" s="47">
        <v>70.843368530273438</v>
      </c>
      <c r="J622" s="47" t="s">
        <v>321</v>
      </c>
      <c r="K622" s="47" t="s">
        <v>50</v>
      </c>
    </row>
    <row r="623" spans="1:11" x14ac:dyDescent="0.2">
      <c r="A623" s="36">
        <v>90</v>
      </c>
      <c r="B623" s="112" t="str">
        <f>IF(AND(A623&lt;&gt;"",ISNUMBER(A623)),VLOOKUP(A623,Studies!A:BR,2,FALSE),"")</f>
        <v>Barone 1998a</v>
      </c>
      <c r="C623" s="112" t="str">
        <f>IF(AND(A623&lt;&gt;"",ISNUMBER(A623)),VLOOKUP(A623,Studies!A:BR,3,FALSE),"")</f>
        <v>https://www.ncbi.nlm.nih.gov/pubmed/9545149</v>
      </c>
      <c r="D623" s="112" t="str">
        <f>IF(AND(A623&lt;&gt;"",ISNUMBER(A623)),VLOOKUP(A623,Studies!A:BR,4,FALSE),"")</f>
        <v>day 1 fed</v>
      </c>
      <c r="E623" s="112" t="str">
        <f>IF(AND(A623&lt;&gt;"",ISNUMBER(A623)),VLOOKUP(A623,Studies!A:BR,5,FALSE),"")</f>
        <v>Hydroxy-Itraconazole</v>
      </c>
      <c r="F623" s="114" t="str">
        <f>IF(AND(A623&lt;&gt;"",ISNUMBER(A623)),VLOOKUP(A623,Studies!A:BR,6,FALSE),"")</f>
        <v>Plasma</v>
      </c>
      <c r="G623" s="57">
        <v>0.5</v>
      </c>
      <c r="H623" s="57" t="s">
        <v>54</v>
      </c>
      <c r="I623" s="47">
        <v>26.987951278686523</v>
      </c>
      <c r="J623" s="47" t="s">
        <v>321</v>
      </c>
      <c r="K623" s="47" t="s">
        <v>50</v>
      </c>
    </row>
    <row r="624" spans="1:11" x14ac:dyDescent="0.2">
      <c r="A624" s="36">
        <v>90</v>
      </c>
      <c r="B624" s="112" t="str">
        <f>IF(AND(A624&lt;&gt;"",ISNUMBER(A624)),VLOOKUP(A624,Studies!A:BR,2,FALSE),"")</f>
        <v>Barone 1998a</v>
      </c>
      <c r="C624" s="112" t="str">
        <f>IF(AND(A624&lt;&gt;"",ISNUMBER(A624)),VLOOKUP(A624,Studies!A:BR,3,FALSE),"")</f>
        <v>https://www.ncbi.nlm.nih.gov/pubmed/9545149</v>
      </c>
      <c r="D624" s="112" t="str">
        <f>IF(AND(A624&lt;&gt;"",ISNUMBER(A624)),VLOOKUP(A624,Studies!A:BR,4,FALSE),"")</f>
        <v>day 1 fed</v>
      </c>
      <c r="E624" s="112" t="str">
        <f>IF(AND(A624&lt;&gt;"",ISNUMBER(A624)),VLOOKUP(A624,Studies!A:BR,5,FALSE),"")</f>
        <v>Hydroxy-Itraconazole</v>
      </c>
      <c r="F624" s="114" t="str">
        <f>IF(AND(A624&lt;&gt;"",ISNUMBER(A624)),VLOOKUP(A624,Studies!A:BR,6,FALSE),"")</f>
        <v>Plasma</v>
      </c>
      <c r="G624" s="57">
        <v>1</v>
      </c>
      <c r="H624" s="57" t="s">
        <v>54</v>
      </c>
      <c r="I624" s="47">
        <v>70.843368530273438</v>
      </c>
      <c r="J624" s="47" t="s">
        <v>321</v>
      </c>
      <c r="K624" s="47" t="s">
        <v>50</v>
      </c>
    </row>
    <row r="625" spans="1:11" x14ac:dyDescent="0.2">
      <c r="A625" s="36">
        <v>90</v>
      </c>
      <c r="B625" s="112" t="str">
        <f>IF(AND(A625&lt;&gt;"",ISNUMBER(A625)),VLOOKUP(A625,Studies!A:BR,2,FALSE),"")</f>
        <v>Barone 1998a</v>
      </c>
      <c r="C625" s="112" t="str">
        <f>IF(AND(A625&lt;&gt;"",ISNUMBER(A625)),VLOOKUP(A625,Studies!A:BR,3,FALSE),"")</f>
        <v>https://www.ncbi.nlm.nih.gov/pubmed/9545149</v>
      </c>
      <c r="D625" s="112" t="str">
        <f>IF(AND(A625&lt;&gt;"",ISNUMBER(A625)),VLOOKUP(A625,Studies!A:BR,4,FALSE),"")</f>
        <v>day 1 fed</v>
      </c>
      <c r="E625" s="112" t="str">
        <f>IF(AND(A625&lt;&gt;"",ISNUMBER(A625)),VLOOKUP(A625,Studies!A:BR,5,FALSE),"")</f>
        <v>Hydroxy-Itraconazole</v>
      </c>
      <c r="F625" s="114" t="str">
        <f>IF(AND(A625&lt;&gt;"",ISNUMBER(A625)),VLOOKUP(A625,Studies!A:BR,6,FALSE),"")</f>
        <v>Plasma</v>
      </c>
      <c r="G625" s="57">
        <v>2</v>
      </c>
      <c r="H625" s="57" t="s">
        <v>54</v>
      </c>
      <c r="I625" s="47">
        <v>158.55421447753906</v>
      </c>
      <c r="J625" s="47" t="s">
        <v>321</v>
      </c>
      <c r="K625" s="47" t="s">
        <v>50</v>
      </c>
    </row>
    <row r="626" spans="1:11" x14ac:dyDescent="0.2">
      <c r="A626" s="36">
        <v>90</v>
      </c>
      <c r="B626" s="112" t="str">
        <f>IF(AND(A626&lt;&gt;"",ISNUMBER(A626)),VLOOKUP(A626,Studies!A:BR,2,FALSE),"")</f>
        <v>Barone 1998a</v>
      </c>
      <c r="C626" s="112" t="str">
        <f>IF(AND(A626&lt;&gt;"",ISNUMBER(A626)),VLOOKUP(A626,Studies!A:BR,3,FALSE),"")</f>
        <v>https://www.ncbi.nlm.nih.gov/pubmed/9545149</v>
      </c>
      <c r="D626" s="112" t="str">
        <f>IF(AND(A626&lt;&gt;"",ISNUMBER(A626)),VLOOKUP(A626,Studies!A:BR,4,FALSE),"")</f>
        <v>day 1 fed</v>
      </c>
      <c r="E626" s="112" t="str">
        <f>IF(AND(A626&lt;&gt;"",ISNUMBER(A626)),VLOOKUP(A626,Studies!A:BR,5,FALSE),"")</f>
        <v>Hydroxy-Itraconazole</v>
      </c>
      <c r="F626" s="114" t="str">
        <f>IF(AND(A626&lt;&gt;"",ISNUMBER(A626)),VLOOKUP(A626,Studies!A:BR,6,FALSE),"")</f>
        <v>Plasma</v>
      </c>
      <c r="G626" s="57">
        <v>3</v>
      </c>
      <c r="H626" s="57" t="s">
        <v>54</v>
      </c>
      <c r="I626" s="47">
        <v>258.07229614257812</v>
      </c>
      <c r="J626" s="47" t="s">
        <v>321</v>
      </c>
      <c r="K626" s="47" t="s">
        <v>50</v>
      </c>
    </row>
    <row r="627" spans="1:11" x14ac:dyDescent="0.2">
      <c r="A627" s="36">
        <v>90</v>
      </c>
      <c r="B627" s="112" t="str">
        <f>IF(AND(A627&lt;&gt;"",ISNUMBER(A627)),VLOOKUP(A627,Studies!A:BR,2,FALSE),"")</f>
        <v>Barone 1998a</v>
      </c>
      <c r="C627" s="112" t="str">
        <f>IF(AND(A627&lt;&gt;"",ISNUMBER(A627)),VLOOKUP(A627,Studies!A:BR,3,FALSE),"")</f>
        <v>https://www.ncbi.nlm.nih.gov/pubmed/9545149</v>
      </c>
      <c r="D627" s="112" t="str">
        <f>IF(AND(A627&lt;&gt;"",ISNUMBER(A627)),VLOOKUP(A627,Studies!A:BR,4,FALSE),"")</f>
        <v>day 1 fed</v>
      </c>
      <c r="E627" s="112" t="str">
        <f>IF(AND(A627&lt;&gt;"",ISNUMBER(A627)),VLOOKUP(A627,Studies!A:BR,5,FALSE),"")</f>
        <v>Hydroxy-Itraconazole</v>
      </c>
      <c r="F627" s="114" t="str">
        <f>IF(AND(A627&lt;&gt;"",ISNUMBER(A627)),VLOOKUP(A627,Studies!A:BR,6,FALSE),"")</f>
        <v>Plasma</v>
      </c>
      <c r="G627" s="57">
        <v>4</v>
      </c>
      <c r="H627" s="57" t="s">
        <v>54</v>
      </c>
      <c r="I627" s="47">
        <v>360.96383666992187</v>
      </c>
      <c r="J627" s="47" t="s">
        <v>321</v>
      </c>
      <c r="K627" s="47" t="s">
        <v>50</v>
      </c>
    </row>
    <row r="628" spans="1:11" x14ac:dyDescent="0.2">
      <c r="A628" s="36">
        <v>90</v>
      </c>
      <c r="B628" s="112" t="str">
        <f>IF(AND(A628&lt;&gt;"",ISNUMBER(A628)),VLOOKUP(A628,Studies!A:BR,2,FALSE),"")</f>
        <v>Barone 1998a</v>
      </c>
      <c r="C628" s="112" t="str">
        <f>IF(AND(A628&lt;&gt;"",ISNUMBER(A628)),VLOOKUP(A628,Studies!A:BR,3,FALSE),"")</f>
        <v>https://www.ncbi.nlm.nih.gov/pubmed/9545149</v>
      </c>
      <c r="D628" s="112" t="str">
        <f>IF(AND(A628&lt;&gt;"",ISNUMBER(A628)),VLOOKUP(A628,Studies!A:BR,4,FALSE),"")</f>
        <v>day 1 fed</v>
      </c>
      <c r="E628" s="112" t="str">
        <f>IF(AND(A628&lt;&gt;"",ISNUMBER(A628)),VLOOKUP(A628,Studies!A:BR,5,FALSE),"")</f>
        <v>Hydroxy-Itraconazole</v>
      </c>
      <c r="F628" s="114" t="str">
        <f>IF(AND(A628&lt;&gt;"",ISNUMBER(A628)),VLOOKUP(A628,Studies!A:BR,6,FALSE),"")</f>
        <v>Plasma</v>
      </c>
      <c r="G628" s="57">
        <v>5</v>
      </c>
      <c r="H628" s="57" t="s">
        <v>54</v>
      </c>
      <c r="I628" s="47">
        <v>416.62649536132813</v>
      </c>
      <c r="J628" s="47" t="s">
        <v>321</v>
      </c>
      <c r="K628" s="47" t="s">
        <v>50</v>
      </c>
    </row>
    <row r="629" spans="1:11" x14ac:dyDescent="0.2">
      <c r="A629" s="36">
        <v>90</v>
      </c>
      <c r="B629" s="112" t="str">
        <f>IF(AND(A629&lt;&gt;"",ISNUMBER(A629)),VLOOKUP(A629,Studies!A:BR,2,FALSE),"")</f>
        <v>Barone 1998a</v>
      </c>
      <c r="C629" s="112" t="str">
        <f>IF(AND(A629&lt;&gt;"",ISNUMBER(A629)),VLOOKUP(A629,Studies!A:BR,3,FALSE),"")</f>
        <v>https://www.ncbi.nlm.nih.gov/pubmed/9545149</v>
      </c>
      <c r="D629" s="112" t="str">
        <f>IF(AND(A629&lt;&gt;"",ISNUMBER(A629)),VLOOKUP(A629,Studies!A:BR,4,FALSE),"")</f>
        <v>day 1 fed</v>
      </c>
      <c r="E629" s="112" t="str">
        <f>IF(AND(A629&lt;&gt;"",ISNUMBER(A629)),VLOOKUP(A629,Studies!A:BR,5,FALSE),"")</f>
        <v>Hydroxy-Itraconazole</v>
      </c>
      <c r="F629" s="114" t="str">
        <f>IF(AND(A629&lt;&gt;"",ISNUMBER(A629)),VLOOKUP(A629,Studies!A:BR,6,FALSE),"")</f>
        <v>Plasma</v>
      </c>
      <c r="G629" s="57">
        <v>6</v>
      </c>
      <c r="H629" s="57" t="s">
        <v>54</v>
      </c>
      <c r="I629" s="47">
        <v>401.44577026367188</v>
      </c>
      <c r="J629" s="47" t="s">
        <v>321</v>
      </c>
      <c r="K629" s="47" t="s">
        <v>50</v>
      </c>
    </row>
    <row r="630" spans="1:11" x14ac:dyDescent="0.2">
      <c r="A630" s="36">
        <v>90</v>
      </c>
      <c r="B630" s="112" t="str">
        <f>IF(AND(A630&lt;&gt;"",ISNUMBER(A630)),VLOOKUP(A630,Studies!A:BR,2,FALSE),"")</f>
        <v>Barone 1998a</v>
      </c>
      <c r="C630" s="112" t="str">
        <f>IF(AND(A630&lt;&gt;"",ISNUMBER(A630)),VLOOKUP(A630,Studies!A:BR,3,FALSE),"")</f>
        <v>https://www.ncbi.nlm.nih.gov/pubmed/9545149</v>
      </c>
      <c r="D630" s="112" t="str">
        <f>IF(AND(A630&lt;&gt;"",ISNUMBER(A630)),VLOOKUP(A630,Studies!A:BR,4,FALSE),"")</f>
        <v>day 1 fed</v>
      </c>
      <c r="E630" s="112" t="str">
        <f>IF(AND(A630&lt;&gt;"",ISNUMBER(A630)),VLOOKUP(A630,Studies!A:BR,5,FALSE),"")</f>
        <v>Hydroxy-Itraconazole</v>
      </c>
      <c r="F630" s="114" t="str">
        <f>IF(AND(A630&lt;&gt;"",ISNUMBER(A630)),VLOOKUP(A630,Studies!A:BR,6,FALSE),"")</f>
        <v>Plasma</v>
      </c>
      <c r="G630" s="57">
        <v>8</v>
      </c>
      <c r="H630" s="57" t="s">
        <v>54</v>
      </c>
      <c r="I630" s="47">
        <v>384.57830810546875</v>
      </c>
      <c r="J630" s="47" t="s">
        <v>321</v>
      </c>
      <c r="K630" s="47" t="s">
        <v>50</v>
      </c>
    </row>
    <row r="631" spans="1:11" x14ac:dyDescent="0.2">
      <c r="A631" s="36">
        <v>90</v>
      </c>
      <c r="B631" s="112" t="str">
        <f>IF(AND(A631&lt;&gt;"",ISNUMBER(A631)),VLOOKUP(A631,Studies!A:BR,2,FALSE),"")</f>
        <v>Barone 1998a</v>
      </c>
      <c r="C631" s="112" t="str">
        <f>IF(AND(A631&lt;&gt;"",ISNUMBER(A631)),VLOOKUP(A631,Studies!A:BR,3,FALSE),"")</f>
        <v>https://www.ncbi.nlm.nih.gov/pubmed/9545149</v>
      </c>
      <c r="D631" s="112" t="str">
        <f>IF(AND(A631&lt;&gt;"",ISNUMBER(A631)),VLOOKUP(A631,Studies!A:BR,4,FALSE),"")</f>
        <v>day 1 fed</v>
      </c>
      <c r="E631" s="112" t="str">
        <f>IF(AND(A631&lt;&gt;"",ISNUMBER(A631)),VLOOKUP(A631,Studies!A:BR,5,FALSE),"")</f>
        <v>Hydroxy-Itraconazole</v>
      </c>
      <c r="F631" s="114" t="str">
        <f>IF(AND(A631&lt;&gt;"",ISNUMBER(A631)),VLOOKUP(A631,Studies!A:BR,6,FALSE),"")</f>
        <v>Plasma</v>
      </c>
      <c r="G631" s="57">
        <v>12</v>
      </c>
      <c r="H631" s="57" t="s">
        <v>54</v>
      </c>
      <c r="I631" s="47">
        <v>318.795166015625</v>
      </c>
      <c r="J631" s="47" t="s">
        <v>321</v>
      </c>
      <c r="K631" s="47" t="s">
        <v>50</v>
      </c>
    </row>
    <row r="632" spans="1:11" x14ac:dyDescent="0.2">
      <c r="A632" s="36">
        <v>90</v>
      </c>
      <c r="B632" s="112" t="str">
        <f>IF(AND(A632&lt;&gt;"",ISNUMBER(A632)),VLOOKUP(A632,Studies!A:BR,2,FALSE),"")</f>
        <v>Barone 1998a</v>
      </c>
      <c r="C632" s="112" t="str">
        <f>IF(AND(A632&lt;&gt;"",ISNUMBER(A632)),VLOOKUP(A632,Studies!A:BR,3,FALSE),"")</f>
        <v>https://www.ncbi.nlm.nih.gov/pubmed/9545149</v>
      </c>
      <c r="D632" s="112" t="str">
        <f>IF(AND(A632&lt;&gt;"",ISNUMBER(A632)),VLOOKUP(A632,Studies!A:BR,4,FALSE),"")</f>
        <v>day 1 fed</v>
      </c>
      <c r="E632" s="112" t="str">
        <f>IF(AND(A632&lt;&gt;"",ISNUMBER(A632)),VLOOKUP(A632,Studies!A:BR,5,FALSE),"")</f>
        <v>Hydroxy-Itraconazole</v>
      </c>
      <c r="F632" s="114" t="str">
        <f>IF(AND(A632&lt;&gt;"",ISNUMBER(A632)),VLOOKUP(A632,Studies!A:BR,6,FALSE),"")</f>
        <v>Plasma</v>
      </c>
      <c r="G632" s="57">
        <v>24</v>
      </c>
      <c r="H632" s="57" t="s">
        <v>54</v>
      </c>
      <c r="I632" s="47">
        <v>214.21685791015625</v>
      </c>
      <c r="J632" s="47" t="s">
        <v>321</v>
      </c>
      <c r="K632" s="47" t="s">
        <v>50</v>
      </c>
    </row>
    <row r="633" spans="1:11" x14ac:dyDescent="0.2">
      <c r="A633" s="36">
        <v>91</v>
      </c>
      <c r="B633" s="112" t="str">
        <f>IF(AND(A633&lt;&gt;"",ISNUMBER(A633)),VLOOKUP(A633,Studies!A:BR,2,FALSE),"")</f>
        <v>Barone 1998a</v>
      </c>
      <c r="C633" s="112" t="str">
        <f>IF(AND(A633&lt;&gt;"",ISNUMBER(A633)),VLOOKUP(A633,Studies!A:BR,3,FALSE),"")</f>
        <v>https://www.ncbi.nlm.nih.gov/pubmed/9545149</v>
      </c>
      <c r="D633" s="112" t="str">
        <f>IF(AND(A633&lt;&gt;"",ISNUMBER(A633)),VLOOKUP(A633,Studies!A:BR,4,FALSE),"")</f>
        <v>day 15 fed</v>
      </c>
      <c r="E633" s="112" t="str">
        <f>IF(AND(A633&lt;&gt;"",ISNUMBER(A633)),VLOOKUP(A633,Studies!A:BR,5,FALSE),"")</f>
        <v>Itraconazole</v>
      </c>
      <c r="F633" s="114" t="str">
        <f>IF(AND(A633&lt;&gt;"",ISNUMBER(A633)),VLOOKUP(A633,Studies!A:BR,6,FALSE),"")</f>
        <v>Plasma</v>
      </c>
      <c r="G633" s="57">
        <v>336</v>
      </c>
      <c r="H633" s="57" t="s">
        <v>54</v>
      </c>
      <c r="I633" s="47">
        <v>789.1566162109375</v>
      </c>
      <c r="J633" s="47" t="s">
        <v>321</v>
      </c>
      <c r="K633" s="47" t="s">
        <v>50</v>
      </c>
    </row>
    <row r="634" spans="1:11" x14ac:dyDescent="0.2">
      <c r="A634" s="36">
        <v>91</v>
      </c>
      <c r="B634" s="112" t="str">
        <f>IF(AND(A634&lt;&gt;"",ISNUMBER(A634)),VLOOKUP(A634,Studies!A:BR,2,FALSE),"")</f>
        <v>Barone 1998a</v>
      </c>
      <c r="C634" s="112" t="str">
        <f>IF(AND(A634&lt;&gt;"",ISNUMBER(A634)),VLOOKUP(A634,Studies!A:BR,3,FALSE),"")</f>
        <v>https://www.ncbi.nlm.nih.gov/pubmed/9545149</v>
      </c>
      <c r="D634" s="112" t="str">
        <f>IF(AND(A634&lt;&gt;"",ISNUMBER(A634)),VLOOKUP(A634,Studies!A:BR,4,FALSE),"")</f>
        <v>day 15 fed</v>
      </c>
      <c r="E634" s="112" t="str">
        <f>IF(AND(A634&lt;&gt;"",ISNUMBER(A634)),VLOOKUP(A634,Studies!A:BR,5,FALSE),"")</f>
        <v>Itraconazole</v>
      </c>
      <c r="F634" s="114" t="str">
        <f>IF(AND(A634&lt;&gt;"",ISNUMBER(A634)),VLOOKUP(A634,Studies!A:BR,6,FALSE),"")</f>
        <v>Plasma</v>
      </c>
      <c r="G634" s="57">
        <v>336.5</v>
      </c>
      <c r="H634" s="57" t="s">
        <v>54</v>
      </c>
      <c r="I634" s="47">
        <v>837.34942626953125</v>
      </c>
      <c r="J634" s="47" t="s">
        <v>321</v>
      </c>
      <c r="K634" s="47" t="s">
        <v>50</v>
      </c>
    </row>
    <row r="635" spans="1:11" x14ac:dyDescent="0.2">
      <c r="A635" s="36">
        <v>91</v>
      </c>
      <c r="B635" s="112" t="str">
        <f>IF(AND(A635&lt;&gt;"",ISNUMBER(A635)),VLOOKUP(A635,Studies!A:BR,2,FALSE),"")</f>
        <v>Barone 1998a</v>
      </c>
      <c r="C635" s="112" t="str">
        <f>IF(AND(A635&lt;&gt;"",ISNUMBER(A635)),VLOOKUP(A635,Studies!A:BR,3,FALSE),"")</f>
        <v>https://www.ncbi.nlm.nih.gov/pubmed/9545149</v>
      </c>
      <c r="D635" s="112" t="str">
        <f>IF(AND(A635&lt;&gt;"",ISNUMBER(A635)),VLOOKUP(A635,Studies!A:BR,4,FALSE),"")</f>
        <v>day 15 fed</v>
      </c>
      <c r="E635" s="112" t="str">
        <f>IF(AND(A635&lt;&gt;"",ISNUMBER(A635)),VLOOKUP(A635,Studies!A:BR,5,FALSE),"")</f>
        <v>Itraconazole</v>
      </c>
      <c r="F635" s="114" t="str">
        <f>IF(AND(A635&lt;&gt;"",ISNUMBER(A635)),VLOOKUP(A635,Studies!A:BR,6,FALSE),"")</f>
        <v>Plasma</v>
      </c>
      <c r="G635" s="57">
        <v>337</v>
      </c>
      <c r="H635" s="57" t="s">
        <v>54</v>
      </c>
      <c r="I635" s="47">
        <v>921.686767578125</v>
      </c>
      <c r="J635" s="47" t="s">
        <v>321</v>
      </c>
      <c r="K635" s="47" t="s">
        <v>50</v>
      </c>
    </row>
    <row r="636" spans="1:11" x14ac:dyDescent="0.2">
      <c r="A636" s="36">
        <v>91</v>
      </c>
      <c r="B636" s="112" t="str">
        <f>IF(AND(A636&lt;&gt;"",ISNUMBER(A636)),VLOOKUP(A636,Studies!A:BR,2,FALSE),"")</f>
        <v>Barone 1998a</v>
      </c>
      <c r="C636" s="112" t="str">
        <f>IF(AND(A636&lt;&gt;"",ISNUMBER(A636)),VLOOKUP(A636,Studies!A:BR,3,FALSE),"")</f>
        <v>https://www.ncbi.nlm.nih.gov/pubmed/9545149</v>
      </c>
      <c r="D636" s="112" t="str">
        <f>IF(AND(A636&lt;&gt;"",ISNUMBER(A636)),VLOOKUP(A636,Studies!A:BR,4,FALSE),"")</f>
        <v>day 15 fed</v>
      </c>
      <c r="E636" s="112" t="str">
        <f>IF(AND(A636&lt;&gt;"",ISNUMBER(A636)),VLOOKUP(A636,Studies!A:BR,5,FALSE),"")</f>
        <v>Itraconazole</v>
      </c>
      <c r="F636" s="114" t="str">
        <f>IF(AND(A636&lt;&gt;"",ISNUMBER(A636)),VLOOKUP(A636,Studies!A:BR,6,FALSE),"")</f>
        <v>Plasma</v>
      </c>
      <c r="G636" s="57">
        <v>338</v>
      </c>
      <c r="H636" s="57" t="s">
        <v>54</v>
      </c>
      <c r="I636" s="47">
        <v>1108.4337158203125</v>
      </c>
      <c r="J636" s="47" t="s">
        <v>321</v>
      </c>
      <c r="K636" s="47" t="s">
        <v>50</v>
      </c>
    </row>
    <row r="637" spans="1:11" x14ac:dyDescent="0.2">
      <c r="A637" s="36">
        <v>91</v>
      </c>
      <c r="B637" s="112" t="str">
        <f>IF(AND(A637&lt;&gt;"",ISNUMBER(A637)),VLOOKUP(A637,Studies!A:BR,2,FALSE),"")</f>
        <v>Barone 1998a</v>
      </c>
      <c r="C637" s="112" t="str">
        <f>IF(AND(A637&lt;&gt;"",ISNUMBER(A637)),VLOOKUP(A637,Studies!A:BR,3,FALSE),"")</f>
        <v>https://www.ncbi.nlm.nih.gov/pubmed/9545149</v>
      </c>
      <c r="D637" s="112" t="str">
        <f>IF(AND(A637&lt;&gt;"",ISNUMBER(A637)),VLOOKUP(A637,Studies!A:BR,4,FALSE),"")</f>
        <v>day 15 fed</v>
      </c>
      <c r="E637" s="112" t="str">
        <f>IF(AND(A637&lt;&gt;"",ISNUMBER(A637)),VLOOKUP(A637,Studies!A:BR,5,FALSE),"")</f>
        <v>Itraconazole</v>
      </c>
      <c r="F637" s="114" t="str">
        <f>IF(AND(A637&lt;&gt;"",ISNUMBER(A637)),VLOOKUP(A637,Studies!A:BR,6,FALSE),"")</f>
        <v>Plasma</v>
      </c>
      <c r="G637" s="57">
        <v>339</v>
      </c>
      <c r="H637" s="57" t="s">
        <v>54</v>
      </c>
      <c r="I637" s="47">
        <v>1240.9638671875</v>
      </c>
      <c r="J637" s="47" t="s">
        <v>321</v>
      </c>
      <c r="K637" s="47" t="s">
        <v>50</v>
      </c>
    </row>
    <row r="638" spans="1:11" x14ac:dyDescent="0.2">
      <c r="A638" s="36">
        <v>91</v>
      </c>
      <c r="B638" s="112" t="str">
        <f>IF(AND(A638&lt;&gt;"",ISNUMBER(A638)),VLOOKUP(A638,Studies!A:BR,2,FALSE),"")</f>
        <v>Barone 1998a</v>
      </c>
      <c r="C638" s="112" t="str">
        <f>IF(AND(A638&lt;&gt;"",ISNUMBER(A638)),VLOOKUP(A638,Studies!A:BR,3,FALSE),"")</f>
        <v>https://www.ncbi.nlm.nih.gov/pubmed/9545149</v>
      </c>
      <c r="D638" s="112" t="str">
        <f>IF(AND(A638&lt;&gt;"",ISNUMBER(A638)),VLOOKUP(A638,Studies!A:BR,4,FALSE),"")</f>
        <v>day 15 fed</v>
      </c>
      <c r="E638" s="112" t="str">
        <f>IF(AND(A638&lt;&gt;"",ISNUMBER(A638)),VLOOKUP(A638,Studies!A:BR,5,FALSE),"")</f>
        <v>Itraconazole</v>
      </c>
      <c r="F638" s="114" t="str">
        <f>IF(AND(A638&lt;&gt;"",ISNUMBER(A638)),VLOOKUP(A638,Studies!A:BR,6,FALSE),"")</f>
        <v>Plasma</v>
      </c>
      <c r="G638" s="57">
        <v>340</v>
      </c>
      <c r="H638" s="57" t="s">
        <v>54</v>
      </c>
      <c r="I638" s="47">
        <v>1373.4940185546875</v>
      </c>
      <c r="J638" s="47" t="s">
        <v>321</v>
      </c>
      <c r="K638" s="47" t="s">
        <v>50</v>
      </c>
    </row>
    <row r="639" spans="1:11" x14ac:dyDescent="0.2">
      <c r="A639" s="36">
        <v>91</v>
      </c>
      <c r="B639" s="112" t="str">
        <f>IF(AND(A639&lt;&gt;"",ISNUMBER(A639)),VLOOKUP(A639,Studies!A:BR,2,FALSE),"")</f>
        <v>Barone 1998a</v>
      </c>
      <c r="C639" s="112" t="str">
        <f>IF(AND(A639&lt;&gt;"",ISNUMBER(A639)),VLOOKUP(A639,Studies!A:BR,3,FALSE),"")</f>
        <v>https://www.ncbi.nlm.nih.gov/pubmed/9545149</v>
      </c>
      <c r="D639" s="112" t="str">
        <f>IF(AND(A639&lt;&gt;"",ISNUMBER(A639)),VLOOKUP(A639,Studies!A:BR,4,FALSE),"")</f>
        <v>day 15 fed</v>
      </c>
      <c r="E639" s="112" t="str">
        <f>IF(AND(A639&lt;&gt;"",ISNUMBER(A639)),VLOOKUP(A639,Studies!A:BR,5,FALSE),"")</f>
        <v>Itraconazole</v>
      </c>
      <c r="F639" s="114" t="str">
        <f>IF(AND(A639&lt;&gt;"",ISNUMBER(A639)),VLOOKUP(A639,Studies!A:BR,6,FALSE),"")</f>
        <v>Plasma</v>
      </c>
      <c r="G639" s="57">
        <v>341</v>
      </c>
      <c r="H639" s="57" t="s">
        <v>54</v>
      </c>
      <c r="I639" s="47">
        <v>1337.349365234375</v>
      </c>
      <c r="J639" s="47" t="s">
        <v>321</v>
      </c>
      <c r="K639" s="47" t="s">
        <v>50</v>
      </c>
    </row>
    <row r="640" spans="1:11" x14ac:dyDescent="0.2">
      <c r="A640" s="36">
        <v>91</v>
      </c>
      <c r="B640" s="112" t="str">
        <f>IF(AND(A640&lt;&gt;"",ISNUMBER(A640)),VLOOKUP(A640,Studies!A:BR,2,FALSE),"")</f>
        <v>Barone 1998a</v>
      </c>
      <c r="C640" s="112" t="str">
        <f>IF(AND(A640&lt;&gt;"",ISNUMBER(A640)),VLOOKUP(A640,Studies!A:BR,3,FALSE),"")</f>
        <v>https://www.ncbi.nlm.nih.gov/pubmed/9545149</v>
      </c>
      <c r="D640" s="112" t="str">
        <f>IF(AND(A640&lt;&gt;"",ISNUMBER(A640)),VLOOKUP(A640,Studies!A:BR,4,FALSE),"")</f>
        <v>day 15 fed</v>
      </c>
      <c r="E640" s="112" t="str">
        <f>IF(AND(A640&lt;&gt;"",ISNUMBER(A640)),VLOOKUP(A640,Studies!A:BR,5,FALSE),"")</f>
        <v>Itraconazole</v>
      </c>
      <c r="F640" s="114" t="str">
        <f>IF(AND(A640&lt;&gt;"",ISNUMBER(A640)),VLOOKUP(A640,Studies!A:BR,6,FALSE),"")</f>
        <v>Plasma</v>
      </c>
      <c r="G640" s="57">
        <v>342</v>
      </c>
      <c r="H640" s="57" t="s">
        <v>54</v>
      </c>
      <c r="I640" s="47">
        <v>1216.867431640625</v>
      </c>
      <c r="J640" s="47" t="s">
        <v>321</v>
      </c>
      <c r="K640" s="47" t="s">
        <v>50</v>
      </c>
    </row>
    <row r="641" spans="1:14" x14ac:dyDescent="0.2">
      <c r="A641" s="36">
        <v>91</v>
      </c>
      <c r="B641" s="112" t="str">
        <f>IF(AND(A641&lt;&gt;"",ISNUMBER(A641)),VLOOKUP(A641,Studies!A:BR,2,FALSE),"")</f>
        <v>Barone 1998a</v>
      </c>
      <c r="C641" s="112" t="str">
        <f>IF(AND(A641&lt;&gt;"",ISNUMBER(A641)),VLOOKUP(A641,Studies!A:BR,3,FALSE),"")</f>
        <v>https://www.ncbi.nlm.nih.gov/pubmed/9545149</v>
      </c>
      <c r="D641" s="112" t="str">
        <f>IF(AND(A641&lt;&gt;"",ISNUMBER(A641)),VLOOKUP(A641,Studies!A:BR,4,FALSE),"")</f>
        <v>day 15 fed</v>
      </c>
      <c r="E641" s="112" t="str">
        <f>IF(AND(A641&lt;&gt;"",ISNUMBER(A641)),VLOOKUP(A641,Studies!A:BR,5,FALSE),"")</f>
        <v>Itraconazole</v>
      </c>
      <c r="F641" s="114" t="str">
        <f>IF(AND(A641&lt;&gt;"",ISNUMBER(A641)),VLOOKUP(A641,Studies!A:BR,6,FALSE),"")</f>
        <v>Plasma</v>
      </c>
      <c r="G641" s="57">
        <v>344</v>
      </c>
      <c r="H641" s="57" t="s">
        <v>54</v>
      </c>
      <c r="I641" s="47">
        <v>1030.1204833984375</v>
      </c>
      <c r="J641" s="47" t="s">
        <v>321</v>
      </c>
      <c r="K641" s="47" t="s">
        <v>50</v>
      </c>
    </row>
    <row r="642" spans="1:14" x14ac:dyDescent="0.2">
      <c r="A642" s="36">
        <v>91</v>
      </c>
      <c r="B642" s="112" t="str">
        <f>IF(AND(A642&lt;&gt;"",ISNUMBER(A642)),VLOOKUP(A642,Studies!A:BR,2,FALSE),"")</f>
        <v>Barone 1998a</v>
      </c>
      <c r="C642" s="112" t="str">
        <f>IF(AND(A642&lt;&gt;"",ISNUMBER(A642)),VLOOKUP(A642,Studies!A:BR,3,FALSE),"")</f>
        <v>https://www.ncbi.nlm.nih.gov/pubmed/9545149</v>
      </c>
      <c r="D642" s="112" t="str">
        <f>IF(AND(A642&lt;&gt;"",ISNUMBER(A642)),VLOOKUP(A642,Studies!A:BR,4,FALSE),"")</f>
        <v>day 15 fed</v>
      </c>
      <c r="E642" s="112" t="str">
        <f>IF(AND(A642&lt;&gt;"",ISNUMBER(A642)),VLOOKUP(A642,Studies!A:BR,5,FALSE),"")</f>
        <v>Itraconazole</v>
      </c>
      <c r="F642" s="114" t="str">
        <f>IF(AND(A642&lt;&gt;"",ISNUMBER(A642)),VLOOKUP(A642,Studies!A:BR,6,FALSE),"")</f>
        <v>Plasma</v>
      </c>
      <c r="G642" s="57">
        <v>348</v>
      </c>
      <c r="H642" s="57" t="s">
        <v>54</v>
      </c>
      <c r="I642" s="47">
        <v>867.46990966796875</v>
      </c>
      <c r="J642" s="47" t="s">
        <v>321</v>
      </c>
      <c r="K642" s="47" t="s">
        <v>50</v>
      </c>
    </row>
    <row r="643" spans="1:14" x14ac:dyDescent="0.2">
      <c r="A643" s="36">
        <v>91</v>
      </c>
      <c r="B643" s="112" t="str">
        <f>IF(AND(A643&lt;&gt;"",ISNUMBER(A643)),VLOOKUP(A643,Studies!A:BR,2,FALSE),"")</f>
        <v>Barone 1998a</v>
      </c>
      <c r="C643" s="112" t="str">
        <f>IF(AND(A643&lt;&gt;"",ISNUMBER(A643)),VLOOKUP(A643,Studies!A:BR,3,FALSE),"")</f>
        <v>https://www.ncbi.nlm.nih.gov/pubmed/9545149</v>
      </c>
      <c r="D643" s="112" t="str">
        <f>IF(AND(A643&lt;&gt;"",ISNUMBER(A643)),VLOOKUP(A643,Studies!A:BR,4,FALSE),"")</f>
        <v>day 15 fed</v>
      </c>
      <c r="E643" s="112" t="str">
        <f>IF(AND(A643&lt;&gt;"",ISNUMBER(A643)),VLOOKUP(A643,Studies!A:BR,5,FALSE),"")</f>
        <v>Itraconazole</v>
      </c>
      <c r="F643" s="114" t="str">
        <f>IF(AND(A643&lt;&gt;"",ISNUMBER(A643)),VLOOKUP(A643,Studies!A:BR,6,FALSE),"")</f>
        <v>Plasma</v>
      </c>
      <c r="G643" s="57">
        <v>360</v>
      </c>
      <c r="H643" s="57" t="s">
        <v>54</v>
      </c>
      <c r="I643" s="47">
        <v>746.98797607421875</v>
      </c>
      <c r="J643" s="47" t="s">
        <v>321</v>
      </c>
      <c r="K643" s="47" t="s">
        <v>50</v>
      </c>
    </row>
    <row r="644" spans="1:14" x14ac:dyDescent="0.2">
      <c r="A644" s="36">
        <v>92</v>
      </c>
      <c r="B644" s="112" t="str">
        <f>IF(AND(A644&lt;&gt;"",ISNUMBER(A644)),VLOOKUP(A644,Studies!A:BR,2,FALSE),"")</f>
        <v>Barone 1998a</v>
      </c>
      <c r="C644" s="112" t="str">
        <f>IF(AND(A644&lt;&gt;"",ISNUMBER(A644)),VLOOKUP(A644,Studies!A:BR,3,FALSE),"")</f>
        <v>https://www.ncbi.nlm.nih.gov/pubmed/9545149</v>
      </c>
      <c r="D644" s="112" t="str">
        <f>IF(AND(A644&lt;&gt;"",ISNUMBER(A644)),VLOOKUP(A644,Studies!A:BR,4,FALSE),"")</f>
        <v>day 15 fed</v>
      </c>
      <c r="E644" s="112" t="str">
        <f>IF(AND(A644&lt;&gt;"",ISNUMBER(A644)),VLOOKUP(A644,Studies!A:BR,5,FALSE),"")</f>
        <v>Hydroxy-Itraconazole</v>
      </c>
      <c r="F644" s="114" t="str">
        <f>IF(AND(A644&lt;&gt;"",ISNUMBER(A644)),VLOOKUP(A644,Studies!A:BR,6,FALSE),"")</f>
        <v>Plasma</v>
      </c>
      <c r="G644" s="57">
        <v>336</v>
      </c>
      <c r="H644" s="57" t="s">
        <v>54</v>
      </c>
      <c r="I644" s="47">
        <v>1572.2891845703125</v>
      </c>
      <c r="J644" s="47" t="s">
        <v>321</v>
      </c>
      <c r="K644" s="47" t="s">
        <v>50</v>
      </c>
    </row>
    <row r="645" spans="1:14" x14ac:dyDescent="0.2">
      <c r="A645" s="36">
        <v>92</v>
      </c>
      <c r="B645" s="112" t="str">
        <f>IF(AND(A645&lt;&gt;"",ISNUMBER(A645)),VLOOKUP(A645,Studies!A:BR,2,FALSE),"")</f>
        <v>Barone 1998a</v>
      </c>
      <c r="C645" s="112" t="str">
        <f>IF(AND(A645&lt;&gt;"",ISNUMBER(A645)),VLOOKUP(A645,Studies!A:BR,3,FALSE),"")</f>
        <v>https://www.ncbi.nlm.nih.gov/pubmed/9545149</v>
      </c>
      <c r="D645" s="112" t="str">
        <f>IF(AND(A645&lt;&gt;"",ISNUMBER(A645)),VLOOKUP(A645,Studies!A:BR,4,FALSE),"")</f>
        <v>day 15 fed</v>
      </c>
      <c r="E645" s="112" t="str">
        <f>IF(AND(A645&lt;&gt;"",ISNUMBER(A645)),VLOOKUP(A645,Studies!A:BR,5,FALSE),"")</f>
        <v>Hydroxy-Itraconazole</v>
      </c>
      <c r="F645" s="114" t="str">
        <f>IF(AND(A645&lt;&gt;"",ISNUMBER(A645)),VLOOKUP(A645,Studies!A:BR,6,FALSE),"")</f>
        <v>Plasma</v>
      </c>
      <c r="G645" s="57">
        <v>336.5</v>
      </c>
      <c r="H645" s="57" t="s">
        <v>54</v>
      </c>
      <c r="I645" s="47">
        <v>1536.1446533203125</v>
      </c>
      <c r="J645" s="47" t="s">
        <v>321</v>
      </c>
      <c r="K645" s="47" t="s">
        <v>50</v>
      </c>
    </row>
    <row r="646" spans="1:14" x14ac:dyDescent="0.2">
      <c r="A646" s="36">
        <v>92</v>
      </c>
      <c r="B646" s="112" t="str">
        <f>IF(AND(A646&lt;&gt;"",ISNUMBER(A646)),VLOOKUP(A646,Studies!A:BR,2,FALSE),"")</f>
        <v>Barone 1998a</v>
      </c>
      <c r="C646" s="112" t="str">
        <f>IF(AND(A646&lt;&gt;"",ISNUMBER(A646)),VLOOKUP(A646,Studies!A:BR,3,FALSE),"")</f>
        <v>https://www.ncbi.nlm.nih.gov/pubmed/9545149</v>
      </c>
      <c r="D646" s="112" t="str">
        <f>IF(AND(A646&lt;&gt;"",ISNUMBER(A646)),VLOOKUP(A646,Studies!A:BR,4,FALSE),"")</f>
        <v>day 15 fed</v>
      </c>
      <c r="E646" s="112" t="str">
        <f>IF(AND(A646&lt;&gt;"",ISNUMBER(A646)),VLOOKUP(A646,Studies!A:BR,5,FALSE),"")</f>
        <v>Hydroxy-Itraconazole</v>
      </c>
      <c r="F646" s="114" t="str">
        <f>IF(AND(A646&lt;&gt;"",ISNUMBER(A646)),VLOOKUP(A646,Studies!A:BR,6,FALSE),"")</f>
        <v>Plasma</v>
      </c>
      <c r="G646" s="57">
        <v>337</v>
      </c>
      <c r="H646" s="57" t="s">
        <v>54</v>
      </c>
      <c r="I646" s="47">
        <v>1536.1446533203125</v>
      </c>
      <c r="J646" s="47" t="s">
        <v>321</v>
      </c>
      <c r="K646" s="47" t="s">
        <v>50</v>
      </c>
    </row>
    <row r="647" spans="1:14" x14ac:dyDescent="0.2">
      <c r="A647" s="36">
        <v>92</v>
      </c>
      <c r="B647" s="112" t="str">
        <f>IF(AND(A647&lt;&gt;"",ISNUMBER(A647)),VLOOKUP(A647,Studies!A:BR,2,FALSE),"")</f>
        <v>Barone 1998a</v>
      </c>
      <c r="C647" s="112" t="str">
        <f>IF(AND(A647&lt;&gt;"",ISNUMBER(A647)),VLOOKUP(A647,Studies!A:BR,3,FALSE),"")</f>
        <v>https://www.ncbi.nlm.nih.gov/pubmed/9545149</v>
      </c>
      <c r="D647" s="112" t="str">
        <f>IF(AND(A647&lt;&gt;"",ISNUMBER(A647)),VLOOKUP(A647,Studies!A:BR,4,FALSE),"")</f>
        <v>day 15 fed</v>
      </c>
      <c r="E647" s="112" t="str">
        <f>IF(AND(A647&lt;&gt;"",ISNUMBER(A647)),VLOOKUP(A647,Studies!A:BR,5,FALSE),"")</f>
        <v>Hydroxy-Itraconazole</v>
      </c>
      <c r="F647" s="114" t="str">
        <f>IF(AND(A647&lt;&gt;"",ISNUMBER(A647)),VLOOKUP(A647,Studies!A:BR,6,FALSE),"")</f>
        <v>Plasma</v>
      </c>
      <c r="G647" s="57">
        <v>338</v>
      </c>
      <c r="H647" s="57" t="s">
        <v>54</v>
      </c>
      <c r="I647" s="47">
        <v>1614.4578857421875</v>
      </c>
      <c r="J647" s="47" t="s">
        <v>321</v>
      </c>
      <c r="K647" s="47" t="s">
        <v>50</v>
      </c>
    </row>
    <row r="648" spans="1:14" x14ac:dyDescent="0.2">
      <c r="A648" s="36">
        <v>92</v>
      </c>
      <c r="B648" s="112" t="str">
        <f>IF(AND(A648&lt;&gt;"",ISNUMBER(A648)),VLOOKUP(A648,Studies!A:BR,2,FALSE),"")</f>
        <v>Barone 1998a</v>
      </c>
      <c r="C648" s="112" t="str">
        <f>IF(AND(A648&lt;&gt;"",ISNUMBER(A648)),VLOOKUP(A648,Studies!A:BR,3,FALSE),"")</f>
        <v>https://www.ncbi.nlm.nih.gov/pubmed/9545149</v>
      </c>
      <c r="D648" s="112" t="str">
        <f>IF(AND(A648&lt;&gt;"",ISNUMBER(A648)),VLOOKUP(A648,Studies!A:BR,4,FALSE),"")</f>
        <v>day 15 fed</v>
      </c>
      <c r="E648" s="112" t="str">
        <f>IF(AND(A648&lt;&gt;"",ISNUMBER(A648)),VLOOKUP(A648,Studies!A:BR,5,FALSE),"")</f>
        <v>Hydroxy-Itraconazole</v>
      </c>
      <c r="F648" s="114" t="str">
        <f>IF(AND(A648&lt;&gt;"",ISNUMBER(A648)),VLOOKUP(A648,Studies!A:BR,6,FALSE),"")</f>
        <v>Plasma</v>
      </c>
      <c r="G648" s="57">
        <v>339</v>
      </c>
      <c r="H648" s="57" t="s">
        <v>54</v>
      </c>
      <c r="I648" s="47">
        <v>1668.6746826171875</v>
      </c>
      <c r="J648" s="47" t="s">
        <v>321</v>
      </c>
      <c r="K648" s="47" t="s">
        <v>50</v>
      </c>
    </row>
    <row r="649" spans="1:14" x14ac:dyDescent="0.2">
      <c r="A649" s="36">
        <v>92</v>
      </c>
      <c r="B649" s="112" t="str">
        <f>IF(AND(A649&lt;&gt;"",ISNUMBER(A649)),VLOOKUP(A649,Studies!A:BR,2,FALSE),"")</f>
        <v>Barone 1998a</v>
      </c>
      <c r="C649" s="112" t="str">
        <f>IF(AND(A649&lt;&gt;"",ISNUMBER(A649)),VLOOKUP(A649,Studies!A:BR,3,FALSE),"")</f>
        <v>https://www.ncbi.nlm.nih.gov/pubmed/9545149</v>
      </c>
      <c r="D649" s="112" t="str">
        <f>IF(AND(A649&lt;&gt;"",ISNUMBER(A649)),VLOOKUP(A649,Studies!A:BR,4,FALSE),"")</f>
        <v>day 15 fed</v>
      </c>
      <c r="E649" s="112" t="str">
        <f>IF(AND(A649&lt;&gt;"",ISNUMBER(A649)),VLOOKUP(A649,Studies!A:BR,5,FALSE),"")</f>
        <v>Hydroxy-Itraconazole</v>
      </c>
      <c r="F649" s="114" t="str">
        <f>IF(AND(A649&lt;&gt;"",ISNUMBER(A649)),VLOOKUP(A649,Studies!A:BR,6,FALSE),"")</f>
        <v>Plasma</v>
      </c>
      <c r="G649" s="57">
        <v>340</v>
      </c>
      <c r="H649" s="57" t="s">
        <v>54</v>
      </c>
      <c r="I649" s="47">
        <v>1753.0120849609375</v>
      </c>
      <c r="J649" s="47" t="s">
        <v>321</v>
      </c>
      <c r="K649" s="47" t="s">
        <v>50</v>
      </c>
    </row>
    <row r="650" spans="1:14" x14ac:dyDescent="0.2">
      <c r="A650" s="36">
        <v>92</v>
      </c>
      <c r="B650" s="112" t="str">
        <f>IF(AND(A650&lt;&gt;"",ISNUMBER(A650)),VLOOKUP(A650,Studies!A:BR,2,FALSE),"")</f>
        <v>Barone 1998a</v>
      </c>
      <c r="C650" s="112" t="str">
        <f>IF(AND(A650&lt;&gt;"",ISNUMBER(A650)),VLOOKUP(A650,Studies!A:BR,3,FALSE),"")</f>
        <v>https://www.ncbi.nlm.nih.gov/pubmed/9545149</v>
      </c>
      <c r="D650" s="112" t="str">
        <f>IF(AND(A650&lt;&gt;"",ISNUMBER(A650)),VLOOKUP(A650,Studies!A:BR,4,FALSE),"")</f>
        <v>day 15 fed</v>
      </c>
      <c r="E650" s="112" t="str">
        <f>IF(AND(A650&lt;&gt;"",ISNUMBER(A650)),VLOOKUP(A650,Studies!A:BR,5,FALSE),"")</f>
        <v>Hydroxy-Itraconazole</v>
      </c>
      <c r="F650" s="114" t="str">
        <f>IF(AND(A650&lt;&gt;"",ISNUMBER(A650)),VLOOKUP(A650,Studies!A:BR,6,FALSE),"")</f>
        <v>Plasma</v>
      </c>
      <c r="G650" s="57">
        <v>341</v>
      </c>
      <c r="H650" s="57" t="s">
        <v>54</v>
      </c>
      <c r="I650" s="47">
        <v>1734.9398193359375</v>
      </c>
      <c r="J650" s="47" t="s">
        <v>321</v>
      </c>
      <c r="K650" s="47" t="s">
        <v>50</v>
      </c>
    </row>
    <row r="651" spans="1:14" x14ac:dyDescent="0.2">
      <c r="A651" s="36">
        <v>92</v>
      </c>
      <c r="B651" s="112" t="str">
        <f>IF(AND(A651&lt;&gt;"",ISNUMBER(A651)),VLOOKUP(A651,Studies!A:BR,2,FALSE),"")</f>
        <v>Barone 1998a</v>
      </c>
      <c r="C651" s="112" t="str">
        <f>IF(AND(A651&lt;&gt;"",ISNUMBER(A651)),VLOOKUP(A651,Studies!A:BR,3,FALSE),"")</f>
        <v>https://www.ncbi.nlm.nih.gov/pubmed/9545149</v>
      </c>
      <c r="D651" s="112" t="str">
        <f>IF(AND(A651&lt;&gt;"",ISNUMBER(A651)),VLOOKUP(A651,Studies!A:BR,4,FALSE),"")</f>
        <v>day 15 fed</v>
      </c>
      <c r="E651" s="112" t="str">
        <f>IF(AND(A651&lt;&gt;"",ISNUMBER(A651)),VLOOKUP(A651,Studies!A:BR,5,FALSE),"")</f>
        <v>Hydroxy-Itraconazole</v>
      </c>
      <c r="F651" s="114" t="str">
        <f>IF(AND(A651&lt;&gt;"",ISNUMBER(A651)),VLOOKUP(A651,Studies!A:BR,6,FALSE),"")</f>
        <v>Plasma</v>
      </c>
      <c r="G651" s="57">
        <v>342</v>
      </c>
      <c r="H651" s="57" t="s">
        <v>54</v>
      </c>
      <c r="I651" s="47">
        <v>1692.7711181640625</v>
      </c>
      <c r="J651" s="47" t="s">
        <v>321</v>
      </c>
      <c r="K651" s="47" t="s">
        <v>50</v>
      </c>
    </row>
    <row r="652" spans="1:14" x14ac:dyDescent="0.2">
      <c r="A652" s="36">
        <v>92</v>
      </c>
      <c r="B652" s="112" t="str">
        <f>IF(AND(A652&lt;&gt;"",ISNUMBER(A652)),VLOOKUP(A652,Studies!A:BR,2,FALSE),"")</f>
        <v>Barone 1998a</v>
      </c>
      <c r="C652" s="112" t="str">
        <f>IF(AND(A652&lt;&gt;"",ISNUMBER(A652)),VLOOKUP(A652,Studies!A:BR,3,FALSE),"")</f>
        <v>https://www.ncbi.nlm.nih.gov/pubmed/9545149</v>
      </c>
      <c r="D652" s="112" t="str">
        <f>IF(AND(A652&lt;&gt;"",ISNUMBER(A652)),VLOOKUP(A652,Studies!A:BR,4,FALSE),"")</f>
        <v>day 15 fed</v>
      </c>
      <c r="E652" s="112" t="str">
        <f>IF(AND(A652&lt;&gt;"",ISNUMBER(A652)),VLOOKUP(A652,Studies!A:BR,5,FALSE),"")</f>
        <v>Hydroxy-Itraconazole</v>
      </c>
      <c r="F652" s="114" t="str">
        <f>IF(AND(A652&lt;&gt;"",ISNUMBER(A652)),VLOOKUP(A652,Studies!A:BR,6,FALSE),"")</f>
        <v>Plasma</v>
      </c>
      <c r="G652" s="57">
        <v>344</v>
      </c>
      <c r="H652" s="57" t="s">
        <v>54</v>
      </c>
      <c r="I652" s="47">
        <v>1668.6746826171875</v>
      </c>
      <c r="J652" s="47" t="s">
        <v>321</v>
      </c>
      <c r="K652" s="47" t="s">
        <v>50</v>
      </c>
    </row>
    <row r="653" spans="1:14" x14ac:dyDescent="0.2">
      <c r="A653" s="36">
        <v>92</v>
      </c>
      <c r="B653" s="112" t="str">
        <f>IF(AND(A653&lt;&gt;"",ISNUMBER(A653)),VLOOKUP(A653,Studies!A:BR,2,FALSE),"")</f>
        <v>Barone 1998a</v>
      </c>
      <c r="C653" s="112" t="str">
        <f>IF(AND(A653&lt;&gt;"",ISNUMBER(A653)),VLOOKUP(A653,Studies!A:BR,3,FALSE),"")</f>
        <v>https://www.ncbi.nlm.nih.gov/pubmed/9545149</v>
      </c>
      <c r="D653" s="112" t="str">
        <f>IF(AND(A653&lt;&gt;"",ISNUMBER(A653)),VLOOKUP(A653,Studies!A:BR,4,FALSE),"")</f>
        <v>day 15 fed</v>
      </c>
      <c r="E653" s="112" t="str">
        <f>IF(AND(A653&lt;&gt;"",ISNUMBER(A653)),VLOOKUP(A653,Studies!A:BR,5,FALSE),"")</f>
        <v>Hydroxy-Itraconazole</v>
      </c>
      <c r="F653" s="114" t="str">
        <f>IF(AND(A653&lt;&gt;"",ISNUMBER(A653)),VLOOKUP(A653,Studies!A:BR,6,FALSE),"")</f>
        <v>Plasma</v>
      </c>
      <c r="G653" s="57">
        <v>348</v>
      </c>
      <c r="H653" s="57" t="s">
        <v>54</v>
      </c>
      <c r="I653" s="47">
        <v>1614.4578857421875</v>
      </c>
      <c r="J653" s="47" t="s">
        <v>321</v>
      </c>
      <c r="K653" s="47" t="s">
        <v>50</v>
      </c>
    </row>
    <row r="654" spans="1:14" x14ac:dyDescent="0.2">
      <c r="A654" s="36">
        <v>92</v>
      </c>
      <c r="B654" s="112" t="str">
        <f>IF(AND(A654&lt;&gt;"",ISNUMBER(A654)),VLOOKUP(A654,Studies!A:BR,2,FALSE),"")</f>
        <v>Barone 1998a</v>
      </c>
      <c r="C654" s="112" t="str">
        <f>IF(AND(A654&lt;&gt;"",ISNUMBER(A654)),VLOOKUP(A654,Studies!A:BR,3,FALSE),"")</f>
        <v>https://www.ncbi.nlm.nih.gov/pubmed/9545149</v>
      </c>
      <c r="D654" s="112" t="str">
        <f>IF(AND(A654&lt;&gt;"",ISNUMBER(A654)),VLOOKUP(A654,Studies!A:BR,4,FALSE),"")</f>
        <v>day 15 fed</v>
      </c>
      <c r="E654" s="112" t="str">
        <f>IF(AND(A654&lt;&gt;"",ISNUMBER(A654)),VLOOKUP(A654,Studies!A:BR,5,FALSE),"")</f>
        <v>Hydroxy-Itraconazole</v>
      </c>
      <c r="F654" s="114" t="str">
        <f>IF(AND(A654&lt;&gt;"",ISNUMBER(A654)),VLOOKUP(A654,Studies!A:BR,6,FALSE),"")</f>
        <v>Plasma</v>
      </c>
      <c r="G654" s="57">
        <v>360</v>
      </c>
      <c r="H654" s="57" t="s">
        <v>54</v>
      </c>
      <c r="I654" s="47">
        <v>1530.1204833984375</v>
      </c>
      <c r="J654" s="47" t="s">
        <v>321</v>
      </c>
      <c r="K654" s="47" t="s">
        <v>50</v>
      </c>
    </row>
    <row r="655" spans="1:14" x14ac:dyDescent="0.2">
      <c r="A655" s="36">
        <v>406</v>
      </c>
      <c r="B655" s="112" t="str">
        <f>IF(AND(A655&lt;&gt;"",ISNUMBER(A655)),VLOOKUP(A655,Studies!A:BR,2,FALSE),"")</f>
        <v>sanofi-aventis U.S. LLC. 2013</v>
      </c>
      <c r="C655" s="112" t="str">
        <f>IF(AND(A655&lt;&gt;"",ISNUMBER(A655)),VLOOKUP(A655,Studies!A:BR,3,FALSE),"")</f>
        <v>https://www.accessdata.fda.gov/drugsatfda_docs/label/2013/050420s075,050627s014lbl.pdf</v>
      </c>
      <c r="D655" s="112" t="str">
        <f>IF(AND(A655&lt;&gt;"",ISNUMBER(A655)),VLOOKUP(A655,Studies!A:BR,4,FALSE),"")</f>
        <v>300 mg</v>
      </c>
      <c r="E655" s="112" t="str">
        <f>IF(AND(A655&lt;&gt;"",ISNUMBER(A655)),VLOOKUP(A655,Studies!A:BR,5,FALSE),"")</f>
        <v>Rifampicin</v>
      </c>
      <c r="F655" s="114" t="str">
        <f>IF(AND(A655&lt;&gt;"",ISNUMBER(A655)),VLOOKUP(A655,Studies!A:BR,6,FALSE),"")</f>
        <v>Plasma</v>
      </c>
      <c r="G655" s="57">
        <v>0.5</v>
      </c>
      <c r="H655" s="57" t="s">
        <v>54</v>
      </c>
      <c r="I655" s="47">
        <v>8.9</v>
      </c>
      <c r="J655" s="47" t="s">
        <v>353</v>
      </c>
      <c r="K655" s="47" t="s">
        <v>50</v>
      </c>
      <c r="L655" s="59">
        <v>2.9</v>
      </c>
      <c r="M655" s="59" t="s">
        <v>353</v>
      </c>
      <c r="N655" s="59" t="s">
        <v>60</v>
      </c>
    </row>
    <row r="656" spans="1:14" x14ac:dyDescent="0.2">
      <c r="A656" s="36">
        <v>406</v>
      </c>
      <c r="B656" s="112" t="str">
        <f>IF(AND(A656&lt;&gt;"",ISNUMBER(A656)),VLOOKUP(A656,Studies!A:BR,2,FALSE),"")</f>
        <v>sanofi-aventis U.S. LLC. 2013</v>
      </c>
      <c r="C656" s="112" t="str">
        <f>IF(AND(A656&lt;&gt;"",ISNUMBER(A656)),VLOOKUP(A656,Studies!A:BR,3,FALSE),"")</f>
        <v>https://www.accessdata.fda.gov/drugsatfda_docs/label/2013/050420s075,050627s014lbl.pdf</v>
      </c>
      <c r="D656" s="112" t="str">
        <f>IF(AND(A656&lt;&gt;"",ISNUMBER(A656)),VLOOKUP(A656,Studies!A:BR,4,FALSE),"")</f>
        <v>300 mg</v>
      </c>
      <c r="E656" s="112" t="str">
        <f>IF(AND(A656&lt;&gt;"",ISNUMBER(A656)),VLOOKUP(A656,Studies!A:BR,5,FALSE),"")</f>
        <v>Rifampicin</v>
      </c>
      <c r="F656" s="114" t="str">
        <f>IF(AND(A656&lt;&gt;"",ISNUMBER(A656)),VLOOKUP(A656,Studies!A:BR,6,FALSE),"")</f>
        <v>Plasma</v>
      </c>
      <c r="G656" s="57">
        <v>1</v>
      </c>
      <c r="H656" s="57" t="s">
        <v>54</v>
      </c>
      <c r="I656" s="47">
        <v>4.9000000000000004</v>
      </c>
      <c r="J656" s="47" t="s">
        <v>353</v>
      </c>
      <c r="K656" s="47" t="s">
        <v>50</v>
      </c>
      <c r="L656" s="59">
        <v>1.3</v>
      </c>
      <c r="M656" s="59" t="s">
        <v>353</v>
      </c>
      <c r="N656" s="59" t="s">
        <v>60</v>
      </c>
    </row>
    <row r="657" spans="1:16" x14ac:dyDescent="0.2">
      <c r="A657" s="36">
        <v>406</v>
      </c>
      <c r="B657" s="112" t="str">
        <f>IF(AND(A657&lt;&gt;"",ISNUMBER(A657)),VLOOKUP(A657,Studies!A:BR,2,FALSE),"")</f>
        <v>sanofi-aventis U.S. LLC. 2013</v>
      </c>
      <c r="C657" s="112" t="str">
        <f>IF(AND(A657&lt;&gt;"",ISNUMBER(A657)),VLOOKUP(A657,Studies!A:BR,3,FALSE),"")</f>
        <v>https://www.accessdata.fda.gov/drugsatfda_docs/label/2013/050420s075,050627s014lbl.pdf</v>
      </c>
      <c r="D657" s="112" t="str">
        <f>IF(AND(A657&lt;&gt;"",ISNUMBER(A657)),VLOOKUP(A657,Studies!A:BR,4,FALSE),"")</f>
        <v>300 mg</v>
      </c>
      <c r="E657" s="112" t="str">
        <f>IF(AND(A657&lt;&gt;"",ISNUMBER(A657)),VLOOKUP(A657,Studies!A:BR,5,FALSE),"")</f>
        <v>Rifampicin</v>
      </c>
      <c r="F657" s="114" t="str">
        <f>IF(AND(A657&lt;&gt;"",ISNUMBER(A657)),VLOOKUP(A657,Studies!A:BR,6,FALSE),"")</f>
        <v>Plasma</v>
      </c>
      <c r="G657" s="57">
        <v>2</v>
      </c>
      <c r="H657" s="57" t="s">
        <v>54</v>
      </c>
      <c r="I657" s="47">
        <v>4</v>
      </c>
      <c r="J657" s="47" t="s">
        <v>353</v>
      </c>
      <c r="K657" s="47" t="s">
        <v>50</v>
      </c>
      <c r="L657" s="59">
        <v>1.3</v>
      </c>
      <c r="M657" s="59" t="s">
        <v>353</v>
      </c>
      <c r="N657" s="59" t="s">
        <v>60</v>
      </c>
    </row>
    <row r="658" spans="1:16" x14ac:dyDescent="0.2">
      <c r="A658" s="36">
        <v>406</v>
      </c>
      <c r="B658" s="112" t="str">
        <f>IF(AND(A658&lt;&gt;"",ISNUMBER(A658)),VLOOKUP(A658,Studies!A:BR,2,FALSE),"")</f>
        <v>sanofi-aventis U.S. LLC. 2013</v>
      </c>
      <c r="C658" s="112" t="str">
        <f>IF(AND(A658&lt;&gt;"",ISNUMBER(A658)),VLOOKUP(A658,Studies!A:BR,3,FALSE),"")</f>
        <v>https://www.accessdata.fda.gov/drugsatfda_docs/label/2013/050420s075,050627s014lbl.pdf</v>
      </c>
      <c r="D658" s="112" t="str">
        <f>IF(AND(A658&lt;&gt;"",ISNUMBER(A658)),VLOOKUP(A658,Studies!A:BR,4,FALSE),"")</f>
        <v>300 mg</v>
      </c>
      <c r="E658" s="112" t="str">
        <f>IF(AND(A658&lt;&gt;"",ISNUMBER(A658)),VLOOKUP(A658,Studies!A:BR,5,FALSE),"")</f>
        <v>Rifampicin</v>
      </c>
      <c r="F658" s="114" t="str">
        <f>IF(AND(A658&lt;&gt;"",ISNUMBER(A658)),VLOOKUP(A658,Studies!A:BR,6,FALSE),"")</f>
        <v>Plasma</v>
      </c>
      <c r="G658" s="57">
        <v>4</v>
      </c>
      <c r="H658" s="57" t="s">
        <v>54</v>
      </c>
      <c r="I658" s="47">
        <v>2.5</v>
      </c>
      <c r="J658" s="47" t="s">
        <v>353</v>
      </c>
      <c r="K658" s="47" t="s">
        <v>50</v>
      </c>
      <c r="L658" s="59">
        <v>1</v>
      </c>
      <c r="M658" s="59" t="s">
        <v>353</v>
      </c>
      <c r="N658" s="59" t="s">
        <v>60</v>
      </c>
    </row>
    <row r="659" spans="1:16" x14ac:dyDescent="0.2">
      <c r="A659" s="36">
        <v>406</v>
      </c>
      <c r="B659" s="112" t="str">
        <f>IF(AND(A659&lt;&gt;"",ISNUMBER(A659)),VLOOKUP(A659,Studies!A:BR,2,FALSE),"")</f>
        <v>sanofi-aventis U.S. LLC. 2013</v>
      </c>
      <c r="C659" s="112" t="str">
        <f>IF(AND(A659&lt;&gt;"",ISNUMBER(A659)),VLOOKUP(A659,Studies!A:BR,3,FALSE),"")</f>
        <v>https://www.accessdata.fda.gov/drugsatfda_docs/label/2013/050420s075,050627s014lbl.pdf</v>
      </c>
      <c r="D659" s="112" t="str">
        <f>IF(AND(A659&lt;&gt;"",ISNUMBER(A659)),VLOOKUP(A659,Studies!A:BR,4,FALSE),"")</f>
        <v>300 mg</v>
      </c>
      <c r="E659" s="112" t="str">
        <f>IF(AND(A659&lt;&gt;"",ISNUMBER(A659)),VLOOKUP(A659,Studies!A:BR,5,FALSE),"")</f>
        <v>Rifampicin</v>
      </c>
      <c r="F659" s="114" t="str">
        <f>IF(AND(A659&lt;&gt;"",ISNUMBER(A659)),VLOOKUP(A659,Studies!A:BR,6,FALSE),"")</f>
        <v>Plasma</v>
      </c>
      <c r="G659" s="57">
        <v>8</v>
      </c>
      <c r="H659" s="57" t="s">
        <v>54</v>
      </c>
      <c r="I659" s="47">
        <v>1.1000000000000001</v>
      </c>
      <c r="J659" s="47" t="s">
        <v>353</v>
      </c>
      <c r="K659" s="47" t="s">
        <v>50</v>
      </c>
      <c r="L659" s="59">
        <v>0.6</v>
      </c>
      <c r="M659" s="59" t="s">
        <v>353</v>
      </c>
      <c r="N659" s="59" t="s">
        <v>60</v>
      </c>
    </row>
    <row r="660" spans="1:16" x14ac:dyDescent="0.2">
      <c r="A660" s="36">
        <v>406</v>
      </c>
      <c r="B660" s="112" t="str">
        <f>IF(AND(A660&lt;&gt;"",ISNUMBER(A660)),VLOOKUP(A660,Studies!A:BR,2,FALSE),"")</f>
        <v>sanofi-aventis U.S. LLC. 2013</v>
      </c>
      <c r="C660" s="112" t="str">
        <f>IF(AND(A660&lt;&gt;"",ISNUMBER(A660)),VLOOKUP(A660,Studies!A:BR,3,FALSE),"")</f>
        <v>https://www.accessdata.fda.gov/drugsatfda_docs/label/2013/050420s075,050627s014lbl.pdf</v>
      </c>
      <c r="D660" s="112" t="str">
        <f>IF(AND(A660&lt;&gt;"",ISNUMBER(A660)),VLOOKUP(A660,Studies!A:BR,4,FALSE),"")</f>
        <v>300 mg</v>
      </c>
      <c r="E660" s="112" t="str">
        <f>IF(AND(A660&lt;&gt;"",ISNUMBER(A660)),VLOOKUP(A660,Studies!A:BR,5,FALSE),"")</f>
        <v>Rifampicin</v>
      </c>
      <c r="F660" s="114" t="str">
        <f>IF(AND(A660&lt;&gt;"",ISNUMBER(A660)),VLOOKUP(A660,Studies!A:BR,6,FALSE),"")</f>
        <v>Plasma</v>
      </c>
      <c r="G660" s="57">
        <v>12</v>
      </c>
      <c r="H660" s="57" t="s">
        <v>54</v>
      </c>
      <c r="I660" s="47" t="s">
        <v>579</v>
      </c>
      <c r="J660" s="47" t="s">
        <v>353</v>
      </c>
      <c r="K660" s="47" t="s">
        <v>50</v>
      </c>
      <c r="O660" s="66">
        <v>1</v>
      </c>
    </row>
    <row r="661" spans="1:16" x14ac:dyDescent="0.2">
      <c r="A661" s="36">
        <v>407</v>
      </c>
      <c r="B661" s="112" t="str">
        <f>IF(AND(A661&lt;&gt;"",ISNUMBER(A661)),VLOOKUP(A661,Studies!A:BR,2,FALSE),"")</f>
        <v>sanofi-aventis U.S. LLC. 2013</v>
      </c>
      <c r="C661" s="112" t="str">
        <f>IF(AND(A661&lt;&gt;"",ISNUMBER(A661)),VLOOKUP(A661,Studies!A:BR,3,FALSE),"")</f>
        <v>https://www.accessdata.fda.gov/drugsatfda_docs/label/2013/050420s075,050627s014lbl.pdf</v>
      </c>
      <c r="D661" s="112" t="str">
        <f>IF(AND(A661&lt;&gt;"",ISNUMBER(A661)),VLOOKUP(A661,Studies!A:BR,4,FALSE),"")</f>
        <v>600 mg</v>
      </c>
      <c r="E661" s="112" t="str">
        <f>IF(AND(A661&lt;&gt;"",ISNUMBER(A661)),VLOOKUP(A661,Studies!A:BR,5,FALSE),"")</f>
        <v>Rifampicin</v>
      </c>
      <c r="F661" s="114" t="str">
        <f>IF(AND(A661&lt;&gt;"",ISNUMBER(A661)),VLOOKUP(A661,Studies!A:BR,6,FALSE),"")</f>
        <v>Plasma</v>
      </c>
      <c r="G661" s="57">
        <v>0.5</v>
      </c>
      <c r="H661" s="57" t="s">
        <v>54</v>
      </c>
      <c r="I661" s="47">
        <v>17.399999999999999</v>
      </c>
      <c r="J661" s="47" t="s">
        <v>353</v>
      </c>
      <c r="K661" s="47" t="s">
        <v>50</v>
      </c>
      <c r="L661" s="59">
        <v>5.0999999999999996</v>
      </c>
      <c r="M661" s="59" t="s">
        <v>353</v>
      </c>
      <c r="N661" s="59" t="s">
        <v>60</v>
      </c>
    </row>
    <row r="662" spans="1:16" x14ac:dyDescent="0.2">
      <c r="A662" s="36">
        <v>407</v>
      </c>
      <c r="B662" s="112" t="str">
        <f>IF(AND(A662&lt;&gt;"",ISNUMBER(A662)),VLOOKUP(A662,Studies!A:BR,2,FALSE),"")</f>
        <v>sanofi-aventis U.S. LLC. 2013</v>
      </c>
      <c r="C662" s="112" t="str">
        <f>IF(AND(A662&lt;&gt;"",ISNUMBER(A662)),VLOOKUP(A662,Studies!A:BR,3,FALSE),"")</f>
        <v>https://www.accessdata.fda.gov/drugsatfda_docs/label/2013/050420s075,050627s014lbl.pdf</v>
      </c>
      <c r="D662" s="112" t="str">
        <f>IF(AND(A662&lt;&gt;"",ISNUMBER(A662)),VLOOKUP(A662,Studies!A:BR,4,FALSE),"")</f>
        <v>600 mg</v>
      </c>
      <c r="E662" s="112" t="str">
        <f>IF(AND(A662&lt;&gt;"",ISNUMBER(A662)),VLOOKUP(A662,Studies!A:BR,5,FALSE),"")</f>
        <v>Rifampicin</v>
      </c>
      <c r="F662" s="114" t="str">
        <f>IF(AND(A662&lt;&gt;"",ISNUMBER(A662)),VLOOKUP(A662,Studies!A:BR,6,FALSE),"")</f>
        <v>Plasma</v>
      </c>
      <c r="G662" s="57">
        <v>1</v>
      </c>
      <c r="H662" s="57" t="s">
        <v>54</v>
      </c>
      <c r="I662" s="47">
        <v>11.7</v>
      </c>
      <c r="J662" s="47" t="s">
        <v>353</v>
      </c>
      <c r="K662" s="47" t="s">
        <v>50</v>
      </c>
      <c r="L662" s="59">
        <v>2.8</v>
      </c>
      <c r="M662" s="59" t="s">
        <v>353</v>
      </c>
      <c r="N662" s="59" t="s">
        <v>60</v>
      </c>
    </row>
    <row r="663" spans="1:16" x14ac:dyDescent="0.2">
      <c r="A663" s="36">
        <v>407</v>
      </c>
      <c r="B663" s="112" t="str">
        <f>IF(AND(A663&lt;&gt;"",ISNUMBER(A663)),VLOOKUP(A663,Studies!A:BR,2,FALSE),"")</f>
        <v>sanofi-aventis U.S. LLC. 2013</v>
      </c>
      <c r="C663" s="112" t="str">
        <f>IF(AND(A663&lt;&gt;"",ISNUMBER(A663)),VLOOKUP(A663,Studies!A:BR,3,FALSE),"")</f>
        <v>https://www.accessdata.fda.gov/drugsatfda_docs/label/2013/050420s075,050627s014lbl.pdf</v>
      </c>
      <c r="D663" s="112" t="str">
        <f>IF(AND(A663&lt;&gt;"",ISNUMBER(A663)),VLOOKUP(A663,Studies!A:BR,4,FALSE),"")</f>
        <v>600 mg</v>
      </c>
      <c r="E663" s="112" t="str">
        <f>IF(AND(A663&lt;&gt;"",ISNUMBER(A663)),VLOOKUP(A663,Studies!A:BR,5,FALSE),"")</f>
        <v>Rifampicin</v>
      </c>
      <c r="F663" s="114" t="str">
        <f>IF(AND(A663&lt;&gt;"",ISNUMBER(A663)),VLOOKUP(A663,Studies!A:BR,6,FALSE),"")</f>
        <v>Plasma</v>
      </c>
      <c r="G663" s="57">
        <v>2</v>
      </c>
      <c r="H663" s="57" t="s">
        <v>54</v>
      </c>
      <c r="I663" s="47">
        <v>9.4</v>
      </c>
      <c r="J663" s="47" t="s">
        <v>353</v>
      </c>
      <c r="K663" s="47" t="s">
        <v>50</v>
      </c>
      <c r="L663" s="59">
        <v>2.2999999999999998</v>
      </c>
      <c r="M663" s="59" t="s">
        <v>353</v>
      </c>
      <c r="N663" s="59" t="s">
        <v>60</v>
      </c>
    </row>
    <row r="664" spans="1:16" x14ac:dyDescent="0.2">
      <c r="A664" s="36">
        <v>407</v>
      </c>
      <c r="B664" s="112" t="str">
        <f>IF(AND(A664&lt;&gt;"",ISNUMBER(A664)),VLOOKUP(A664,Studies!A:BR,2,FALSE),"")</f>
        <v>sanofi-aventis U.S. LLC. 2013</v>
      </c>
      <c r="C664" s="112" t="str">
        <f>IF(AND(A664&lt;&gt;"",ISNUMBER(A664)),VLOOKUP(A664,Studies!A:BR,3,FALSE),"")</f>
        <v>https://www.accessdata.fda.gov/drugsatfda_docs/label/2013/050420s075,050627s014lbl.pdf</v>
      </c>
      <c r="D664" s="112" t="str">
        <f>IF(AND(A664&lt;&gt;"",ISNUMBER(A664)),VLOOKUP(A664,Studies!A:BR,4,FALSE),"")</f>
        <v>600 mg</v>
      </c>
      <c r="E664" s="112" t="str">
        <f>IF(AND(A664&lt;&gt;"",ISNUMBER(A664)),VLOOKUP(A664,Studies!A:BR,5,FALSE),"")</f>
        <v>Rifampicin</v>
      </c>
      <c r="F664" s="114" t="str">
        <f>IF(AND(A664&lt;&gt;"",ISNUMBER(A664)),VLOOKUP(A664,Studies!A:BR,6,FALSE),"")</f>
        <v>Plasma</v>
      </c>
      <c r="G664" s="57">
        <v>4</v>
      </c>
      <c r="H664" s="57" t="s">
        <v>54</v>
      </c>
      <c r="I664" s="47">
        <v>6.4</v>
      </c>
      <c r="J664" s="47" t="s">
        <v>353</v>
      </c>
      <c r="K664" s="47" t="s">
        <v>50</v>
      </c>
      <c r="L664" s="59">
        <v>1.7</v>
      </c>
      <c r="M664" s="59" t="s">
        <v>353</v>
      </c>
      <c r="N664" s="59" t="s">
        <v>60</v>
      </c>
    </row>
    <row r="665" spans="1:16" x14ac:dyDescent="0.2">
      <c r="A665" s="36">
        <v>407</v>
      </c>
      <c r="B665" s="112" t="str">
        <f>IF(AND(A665&lt;&gt;"",ISNUMBER(A665)),VLOOKUP(A665,Studies!A:BR,2,FALSE),"")</f>
        <v>sanofi-aventis U.S. LLC. 2013</v>
      </c>
      <c r="C665" s="112" t="str">
        <f>IF(AND(A665&lt;&gt;"",ISNUMBER(A665)),VLOOKUP(A665,Studies!A:BR,3,FALSE),"")</f>
        <v>https://www.accessdata.fda.gov/drugsatfda_docs/label/2013/050420s075,050627s014lbl.pdf</v>
      </c>
      <c r="D665" s="112" t="str">
        <f>IF(AND(A665&lt;&gt;"",ISNUMBER(A665)),VLOOKUP(A665,Studies!A:BR,4,FALSE),"")</f>
        <v>600 mg</v>
      </c>
      <c r="E665" s="112" t="str">
        <f>IF(AND(A665&lt;&gt;"",ISNUMBER(A665)),VLOOKUP(A665,Studies!A:BR,5,FALSE),"")</f>
        <v>Rifampicin</v>
      </c>
      <c r="F665" s="114" t="str">
        <f>IF(AND(A665&lt;&gt;"",ISNUMBER(A665)),VLOOKUP(A665,Studies!A:BR,6,FALSE),"")</f>
        <v>Plasma</v>
      </c>
      <c r="G665" s="57">
        <v>8</v>
      </c>
      <c r="H665" s="57" t="s">
        <v>54</v>
      </c>
      <c r="I665" s="47">
        <v>3.5</v>
      </c>
      <c r="J665" s="47" t="s">
        <v>353</v>
      </c>
      <c r="K665" s="47" t="s">
        <v>50</v>
      </c>
      <c r="L665" s="59">
        <v>1.4</v>
      </c>
      <c r="M665" s="59" t="s">
        <v>353</v>
      </c>
      <c r="N665" s="59" t="s">
        <v>60</v>
      </c>
    </row>
    <row r="666" spans="1:16" x14ac:dyDescent="0.2">
      <c r="A666" s="36">
        <v>407</v>
      </c>
      <c r="B666" s="112" t="str">
        <f>IF(AND(A666&lt;&gt;"",ISNUMBER(A666)),VLOOKUP(A666,Studies!A:BR,2,FALSE),"")</f>
        <v>sanofi-aventis U.S. LLC. 2013</v>
      </c>
      <c r="C666" s="112" t="str">
        <f>IF(AND(A666&lt;&gt;"",ISNUMBER(A666)),VLOOKUP(A666,Studies!A:BR,3,FALSE),"")</f>
        <v>https://www.accessdata.fda.gov/drugsatfda_docs/label/2013/050420s075,050627s014lbl.pdf</v>
      </c>
      <c r="D666" s="112" t="str">
        <f>IF(AND(A666&lt;&gt;"",ISNUMBER(A666)),VLOOKUP(A666,Studies!A:BR,4,FALSE),"")</f>
        <v>600 mg</v>
      </c>
      <c r="E666" s="112" t="str">
        <f>IF(AND(A666&lt;&gt;"",ISNUMBER(A666)),VLOOKUP(A666,Studies!A:BR,5,FALSE),"")</f>
        <v>Rifampicin</v>
      </c>
      <c r="F666" s="114" t="str">
        <f>IF(AND(A666&lt;&gt;"",ISNUMBER(A666)),VLOOKUP(A666,Studies!A:BR,6,FALSE),"")</f>
        <v>Plasma</v>
      </c>
      <c r="G666" s="57">
        <v>12</v>
      </c>
      <c r="H666" s="57" t="s">
        <v>54</v>
      </c>
      <c r="I666" s="47">
        <v>1.2</v>
      </c>
      <c r="J666" s="47" t="s">
        <v>353</v>
      </c>
      <c r="K666" s="47" t="s">
        <v>50</v>
      </c>
      <c r="L666" s="59">
        <v>1.2</v>
      </c>
      <c r="M666" s="59" t="s">
        <v>353</v>
      </c>
      <c r="N666" s="59" t="s">
        <v>60</v>
      </c>
    </row>
    <row r="667" spans="1:16" x14ac:dyDescent="0.2">
      <c r="A667" s="36">
        <v>3</v>
      </c>
      <c r="B667" s="112" t="str">
        <f>IF(AND(A667&lt;&gt;"",ISNUMBER(A667)),VLOOKUP(A667,Studies!A:BR,2,FALSE),"")</f>
        <v>Acocella 1972a</v>
      </c>
      <c r="C667" s="112" t="str">
        <f>IF(AND(A667&lt;&gt;"",ISNUMBER(A667)),VLOOKUP(A667,Studies!A:BR,3,FALSE),"")</f>
        <v>https://doi.org/10.1007/BF00561755</v>
      </c>
      <c r="D667" s="112" t="str">
        <f>IF(AND(A667&lt;&gt;"",ISNUMBER(A667)),VLOOKUP(A667,Studies!A:BR,4,FALSE),"")</f>
        <v>day 1</v>
      </c>
      <c r="E667" s="112" t="str">
        <f>IF(AND(A667&lt;&gt;"",ISNUMBER(A667)),VLOOKUP(A667,Studies!A:BR,5,FALSE),"")</f>
        <v>Rifampicin</v>
      </c>
      <c r="F667" s="114" t="str">
        <f>IF(AND(A667&lt;&gt;"",ISNUMBER(A667)),VLOOKUP(A667,Studies!A:BR,6,FALSE),"")</f>
        <v>Bile</v>
      </c>
      <c r="G667" s="57">
        <v>3</v>
      </c>
      <c r="H667" s="57" t="s">
        <v>54</v>
      </c>
      <c r="I667" s="47">
        <v>1.1127852369099855</v>
      </c>
      <c r="J667" s="47" t="s">
        <v>52</v>
      </c>
      <c r="K667" s="47" t="s">
        <v>50</v>
      </c>
      <c r="P667" s="48" t="s">
        <v>655</v>
      </c>
    </row>
    <row r="668" spans="1:16" x14ac:dyDescent="0.2">
      <c r="A668" s="36">
        <v>3</v>
      </c>
      <c r="B668" s="112" t="str">
        <f>IF(AND(A668&lt;&gt;"",ISNUMBER(A668)),VLOOKUP(A668,Studies!A:BR,2,FALSE),"")</f>
        <v>Acocella 1972a</v>
      </c>
      <c r="C668" s="112" t="str">
        <f>IF(AND(A668&lt;&gt;"",ISNUMBER(A668)),VLOOKUP(A668,Studies!A:BR,3,FALSE),"")</f>
        <v>https://doi.org/10.1007/BF00561755</v>
      </c>
      <c r="D668" s="112" t="str">
        <f>IF(AND(A668&lt;&gt;"",ISNUMBER(A668)),VLOOKUP(A668,Studies!A:BR,4,FALSE),"")</f>
        <v>day 1</v>
      </c>
      <c r="E668" s="112" t="str">
        <f>IF(AND(A668&lt;&gt;"",ISNUMBER(A668)),VLOOKUP(A668,Studies!A:BR,5,FALSE),"")</f>
        <v>Rifampicin</v>
      </c>
      <c r="F668" s="114" t="str">
        <f>IF(AND(A668&lt;&gt;"",ISNUMBER(A668)),VLOOKUP(A668,Studies!A:BR,6,FALSE),"")</f>
        <v>Bile</v>
      </c>
      <c r="G668" s="57">
        <v>4</v>
      </c>
      <c r="H668" s="57" t="s">
        <v>54</v>
      </c>
      <c r="I668" s="47">
        <v>2.6796558871865273</v>
      </c>
      <c r="J668" s="47" t="s">
        <v>52</v>
      </c>
      <c r="K668" s="47" t="s">
        <v>50</v>
      </c>
      <c r="P668" s="48" t="s">
        <v>655</v>
      </c>
    </row>
    <row r="669" spans="1:16" x14ac:dyDescent="0.2">
      <c r="A669" s="36">
        <v>3</v>
      </c>
      <c r="B669" s="112" t="str">
        <f>IF(AND(A669&lt;&gt;"",ISNUMBER(A669)),VLOOKUP(A669,Studies!A:BR,2,FALSE),"")</f>
        <v>Acocella 1972a</v>
      </c>
      <c r="C669" s="112" t="str">
        <f>IF(AND(A669&lt;&gt;"",ISNUMBER(A669)),VLOOKUP(A669,Studies!A:BR,3,FALSE),"")</f>
        <v>https://doi.org/10.1007/BF00561755</v>
      </c>
      <c r="D669" s="112" t="str">
        <f>IF(AND(A669&lt;&gt;"",ISNUMBER(A669)),VLOOKUP(A669,Studies!A:BR,4,FALSE),"")</f>
        <v>day 1</v>
      </c>
      <c r="E669" s="112" t="str">
        <f>IF(AND(A669&lt;&gt;"",ISNUMBER(A669)),VLOOKUP(A669,Studies!A:BR,5,FALSE),"")</f>
        <v>Rifampicin</v>
      </c>
      <c r="F669" s="114" t="str">
        <f>IF(AND(A669&lt;&gt;"",ISNUMBER(A669)),VLOOKUP(A669,Studies!A:BR,6,FALSE),"")</f>
        <v>Bile</v>
      </c>
      <c r="G669" s="57">
        <v>5</v>
      </c>
      <c r="H669" s="57" t="s">
        <v>54</v>
      </c>
      <c r="I669" s="47">
        <v>4.677493404597044</v>
      </c>
      <c r="J669" s="47" t="s">
        <v>52</v>
      </c>
      <c r="K669" s="47" t="s">
        <v>50</v>
      </c>
      <c r="P669" s="48" t="s">
        <v>655</v>
      </c>
    </row>
    <row r="670" spans="1:16" x14ac:dyDescent="0.2">
      <c r="A670" s="36">
        <v>3</v>
      </c>
      <c r="B670" s="112" t="str">
        <f>IF(AND(A670&lt;&gt;"",ISNUMBER(A670)),VLOOKUP(A670,Studies!A:BR,2,FALSE),"")</f>
        <v>Acocella 1972a</v>
      </c>
      <c r="C670" s="112" t="str">
        <f>IF(AND(A670&lt;&gt;"",ISNUMBER(A670)),VLOOKUP(A670,Studies!A:BR,3,FALSE),"")</f>
        <v>https://doi.org/10.1007/BF00561755</v>
      </c>
      <c r="D670" s="112" t="str">
        <f>IF(AND(A670&lt;&gt;"",ISNUMBER(A670)),VLOOKUP(A670,Studies!A:BR,4,FALSE),"")</f>
        <v>day 1</v>
      </c>
      <c r="E670" s="112" t="str">
        <f>IF(AND(A670&lt;&gt;"",ISNUMBER(A670)),VLOOKUP(A670,Studies!A:BR,5,FALSE),"")</f>
        <v>Rifampicin</v>
      </c>
      <c r="F670" s="114" t="str">
        <f>IF(AND(A670&lt;&gt;"",ISNUMBER(A670)),VLOOKUP(A670,Studies!A:BR,6,FALSE),"")</f>
        <v>Bile</v>
      </c>
      <c r="G670" s="57">
        <v>6</v>
      </c>
      <c r="H670" s="57" t="s">
        <v>54</v>
      </c>
      <c r="I670" s="47">
        <v>7.1052630431950092</v>
      </c>
      <c r="J670" s="47" t="s">
        <v>52</v>
      </c>
      <c r="K670" s="47" t="s">
        <v>50</v>
      </c>
      <c r="P670" s="48" t="s">
        <v>655</v>
      </c>
    </row>
    <row r="671" spans="1:16" x14ac:dyDescent="0.2">
      <c r="A671" s="36">
        <v>3</v>
      </c>
      <c r="B671" s="112" t="str">
        <f>IF(AND(A671&lt;&gt;"",ISNUMBER(A671)),VLOOKUP(A671,Studies!A:BR,2,FALSE),"")</f>
        <v>Acocella 1972a</v>
      </c>
      <c r="C671" s="112" t="str">
        <f>IF(AND(A671&lt;&gt;"",ISNUMBER(A671)),VLOOKUP(A671,Studies!A:BR,3,FALSE),"")</f>
        <v>https://doi.org/10.1007/BF00561755</v>
      </c>
      <c r="D671" s="112" t="str">
        <f>IF(AND(A671&lt;&gt;"",ISNUMBER(A671)),VLOOKUP(A671,Studies!A:BR,4,FALSE),"")</f>
        <v>day 1</v>
      </c>
      <c r="E671" s="112" t="str">
        <f>IF(AND(A671&lt;&gt;"",ISNUMBER(A671)),VLOOKUP(A671,Studies!A:BR,5,FALSE),"")</f>
        <v>Rifampicin</v>
      </c>
      <c r="F671" s="114" t="str">
        <f>IF(AND(A671&lt;&gt;"",ISNUMBER(A671)),VLOOKUP(A671,Studies!A:BR,6,FALSE),"")</f>
        <v>Bile</v>
      </c>
      <c r="G671" s="57">
        <v>7</v>
      </c>
      <c r="H671" s="57" t="s">
        <v>54</v>
      </c>
      <c r="I671" s="47">
        <v>9.103100560605526</v>
      </c>
      <c r="J671" s="47" t="s">
        <v>52</v>
      </c>
      <c r="K671" s="47" t="s">
        <v>50</v>
      </c>
      <c r="P671" s="48" t="s">
        <v>655</v>
      </c>
    </row>
    <row r="672" spans="1:16" x14ac:dyDescent="0.2">
      <c r="A672" s="36">
        <v>3</v>
      </c>
      <c r="B672" s="112" t="str">
        <f>IF(AND(A672&lt;&gt;"",ISNUMBER(A672)),VLOOKUP(A672,Studies!A:BR,2,FALSE),"")</f>
        <v>Acocella 1972a</v>
      </c>
      <c r="C672" s="112" t="str">
        <f>IF(AND(A672&lt;&gt;"",ISNUMBER(A672)),VLOOKUP(A672,Studies!A:BR,3,FALSE),"")</f>
        <v>https://doi.org/10.1007/BF00561755</v>
      </c>
      <c r="D672" s="112" t="str">
        <f>IF(AND(A672&lt;&gt;"",ISNUMBER(A672)),VLOOKUP(A672,Studies!A:BR,4,FALSE),"")</f>
        <v>day 1</v>
      </c>
      <c r="E672" s="112" t="str">
        <f>IF(AND(A672&lt;&gt;"",ISNUMBER(A672)),VLOOKUP(A672,Studies!A:BR,5,FALSE),"")</f>
        <v>Rifampicin</v>
      </c>
      <c r="F672" s="114" t="str">
        <f>IF(AND(A672&lt;&gt;"",ISNUMBER(A672)),VLOOKUP(A672,Studies!A:BR,6,FALSE),"")</f>
        <v>Bile</v>
      </c>
      <c r="G672" s="57">
        <v>8</v>
      </c>
      <c r="H672" s="57" t="s">
        <v>54</v>
      </c>
      <c r="I672" s="47">
        <v>11.818641889840364</v>
      </c>
      <c r="J672" s="47" t="s">
        <v>52</v>
      </c>
      <c r="K672" s="47" t="s">
        <v>50</v>
      </c>
      <c r="P672" s="48" t="s">
        <v>655</v>
      </c>
    </row>
    <row r="673" spans="1:16" x14ac:dyDescent="0.2">
      <c r="A673" s="36">
        <v>3</v>
      </c>
      <c r="B673" s="112" t="str">
        <f>IF(AND(A673&lt;&gt;"",ISNUMBER(A673)),VLOOKUP(A673,Studies!A:BR,2,FALSE),"")</f>
        <v>Acocella 1972a</v>
      </c>
      <c r="C673" s="112" t="str">
        <f>IF(AND(A673&lt;&gt;"",ISNUMBER(A673)),VLOOKUP(A673,Studies!A:BR,3,FALSE),"")</f>
        <v>https://doi.org/10.1007/BF00561755</v>
      </c>
      <c r="D673" s="112" t="str">
        <f>IF(AND(A673&lt;&gt;"",ISNUMBER(A673)),VLOOKUP(A673,Studies!A:BR,4,FALSE),"")</f>
        <v>day 1</v>
      </c>
      <c r="E673" s="112" t="str">
        <f>IF(AND(A673&lt;&gt;"",ISNUMBER(A673)),VLOOKUP(A673,Studies!A:BR,5,FALSE),"")</f>
        <v>Rifampicin</v>
      </c>
      <c r="F673" s="114" t="str">
        <f>IF(AND(A673&lt;&gt;"",ISNUMBER(A673)),VLOOKUP(A673,Studies!A:BR,6,FALSE),"")</f>
        <v>Bile</v>
      </c>
      <c r="G673" s="57">
        <v>9</v>
      </c>
      <c r="H673" s="57" t="s">
        <v>54</v>
      </c>
      <c r="I673" s="47">
        <v>13.816134911030531</v>
      </c>
      <c r="J673" s="47" t="s">
        <v>52</v>
      </c>
      <c r="K673" s="47" t="s">
        <v>50</v>
      </c>
      <c r="P673" s="48" t="s">
        <v>655</v>
      </c>
    </row>
    <row r="674" spans="1:16" x14ac:dyDescent="0.2">
      <c r="A674" s="36">
        <v>3</v>
      </c>
      <c r="B674" s="112" t="str">
        <f>IF(AND(A674&lt;&gt;"",ISNUMBER(A674)),VLOOKUP(A674,Studies!A:BR,2,FALSE),"")</f>
        <v>Acocella 1972a</v>
      </c>
      <c r="C674" s="112" t="str">
        <f>IF(AND(A674&lt;&gt;"",ISNUMBER(A674)),VLOOKUP(A674,Studies!A:BR,3,FALSE),"")</f>
        <v>https://doi.org/10.1007/BF00561755</v>
      </c>
      <c r="D674" s="112" t="str">
        <f>IF(AND(A674&lt;&gt;"",ISNUMBER(A674)),VLOOKUP(A674,Studies!A:BR,4,FALSE),"")</f>
        <v>day 1</v>
      </c>
      <c r="E674" s="112" t="str">
        <f>IF(AND(A674&lt;&gt;"",ISNUMBER(A674)),VLOOKUP(A674,Studies!A:BR,5,FALSE),"")</f>
        <v>Rifampicin</v>
      </c>
      <c r="F674" s="114" t="str">
        <f>IF(AND(A674&lt;&gt;"",ISNUMBER(A674)),VLOOKUP(A674,Studies!A:BR,6,FALSE),"")</f>
        <v>Bile</v>
      </c>
      <c r="G674" s="57">
        <v>10</v>
      </c>
      <c r="H674" s="57" t="s">
        <v>54</v>
      </c>
      <c r="I674" s="47">
        <v>16.100708954036236</v>
      </c>
      <c r="J674" s="47" t="s">
        <v>52</v>
      </c>
      <c r="K674" s="47" t="s">
        <v>50</v>
      </c>
      <c r="P674" s="48" t="s">
        <v>655</v>
      </c>
    </row>
    <row r="675" spans="1:16" x14ac:dyDescent="0.2">
      <c r="A675" s="36">
        <v>3</v>
      </c>
      <c r="B675" s="112" t="str">
        <f>IF(AND(A675&lt;&gt;"",ISNUMBER(A675)),VLOOKUP(A675,Studies!A:BR,2,FALSE),"")</f>
        <v>Acocella 1972a</v>
      </c>
      <c r="C675" s="112" t="str">
        <f>IF(AND(A675&lt;&gt;"",ISNUMBER(A675)),VLOOKUP(A675,Studies!A:BR,3,FALSE),"")</f>
        <v>https://doi.org/10.1007/BF00561755</v>
      </c>
      <c r="D675" s="112" t="str">
        <f>IF(AND(A675&lt;&gt;"",ISNUMBER(A675)),VLOOKUP(A675,Studies!A:BR,4,FALSE),"")</f>
        <v>day 1</v>
      </c>
      <c r="E675" s="112" t="str">
        <f>IF(AND(A675&lt;&gt;"",ISNUMBER(A675)),VLOOKUP(A675,Studies!A:BR,5,FALSE),"")</f>
        <v>Rifampicin</v>
      </c>
      <c r="F675" s="114" t="str">
        <f>IF(AND(A675&lt;&gt;"",ISNUMBER(A675)),VLOOKUP(A675,Studies!A:BR,6,FALSE),"")</f>
        <v>Bile</v>
      </c>
      <c r="G675" s="57">
        <v>11</v>
      </c>
      <c r="H675" s="57" t="s">
        <v>54</v>
      </c>
      <c r="I675" s="47">
        <v>18.81590411067009</v>
      </c>
      <c r="J675" s="47" t="s">
        <v>52</v>
      </c>
      <c r="K675" s="47" t="s">
        <v>50</v>
      </c>
      <c r="P675" s="48" t="s">
        <v>655</v>
      </c>
    </row>
    <row r="676" spans="1:16" x14ac:dyDescent="0.2">
      <c r="A676" s="36">
        <v>3</v>
      </c>
      <c r="B676" s="112" t="str">
        <f>IF(AND(A676&lt;&gt;"",ISNUMBER(A676)),VLOOKUP(A676,Studies!A:BR,2,FALSE),"")</f>
        <v>Acocella 1972a</v>
      </c>
      <c r="C676" s="112" t="str">
        <f>IF(AND(A676&lt;&gt;"",ISNUMBER(A676)),VLOOKUP(A676,Studies!A:BR,3,FALSE),"")</f>
        <v>https://doi.org/10.1007/BF00561755</v>
      </c>
      <c r="D676" s="112" t="str">
        <f>IF(AND(A676&lt;&gt;"",ISNUMBER(A676)),VLOOKUP(A676,Studies!A:BR,4,FALSE),"")</f>
        <v>day 1</v>
      </c>
      <c r="E676" s="112" t="str">
        <f>IF(AND(A676&lt;&gt;"",ISNUMBER(A676)),VLOOKUP(A676,Studies!A:BR,5,FALSE),"")</f>
        <v>Rifampicin</v>
      </c>
      <c r="F676" s="114" t="str">
        <f>IF(AND(A676&lt;&gt;"",ISNUMBER(A676)),VLOOKUP(A676,Studies!A:BR,6,FALSE),"")</f>
        <v>Bile</v>
      </c>
      <c r="G676" s="57">
        <v>12</v>
      </c>
      <c r="H676" s="57" t="s">
        <v>54</v>
      </c>
      <c r="I676" s="47">
        <v>20.9</v>
      </c>
      <c r="J676" s="47" t="s">
        <v>52</v>
      </c>
      <c r="K676" s="47" t="s">
        <v>50</v>
      </c>
      <c r="P676" s="48" t="s">
        <v>656</v>
      </c>
    </row>
    <row r="677" spans="1:16" x14ac:dyDescent="0.2">
      <c r="A677" s="36">
        <v>4</v>
      </c>
      <c r="B677" s="112" t="str">
        <f>IF(AND(A677&lt;&gt;"",ISNUMBER(A677)),VLOOKUP(A677,Studies!A:BR,2,FALSE),"")</f>
        <v>Acocella 1972a</v>
      </c>
      <c r="C677" s="112" t="str">
        <f>IF(AND(A677&lt;&gt;"",ISNUMBER(A677)),VLOOKUP(A677,Studies!A:BR,3,FALSE),"")</f>
        <v>https://doi.org/10.1007/BF00561755</v>
      </c>
      <c r="D677" s="112" t="str">
        <f>IF(AND(A677&lt;&gt;"",ISNUMBER(A677)),VLOOKUP(A677,Studies!A:BR,4,FALSE),"")</f>
        <v>day 1</v>
      </c>
      <c r="E677" s="112" t="str">
        <f>IF(AND(A677&lt;&gt;"",ISNUMBER(A677)),VLOOKUP(A677,Studies!A:BR,5,FALSE),"")</f>
        <v>Rifampicin</v>
      </c>
      <c r="F677" s="114" t="str">
        <f>IF(AND(A677&lt;&gt;"",ISNUMBER(A677)),VLOOKUP(A677,Studies!A:BR,6,FALSE),"")</f>
        <v>Urine</v>
      </c>
      <c r="G677" s="57">
        <v>2</v>
      </c>
      <c r="H677" s="57" t="s">
        <v>54</v>
      </c>
      <c r="I677" s="47">
        <v>1.9811126869171858</v>
      </c>
      <c r="J677" s="47" t="s">
        <v>52</v>
      </c>
      <c r="K677" s="47" t="s">
        <v>50</v>
      </c>
      <c r="P677" s="48" t="s">
        <v>657</v>
      </c>
    </row>
    <row r="678" spans="1:16" x14ac:dyDescent="0.2">
      <c r="A678" s="36">
        <v>4</v>
      </c>
      <c r="B678" s="112" t="str">
        <f>IF(AND(A678&lt;&gt;"",ISNUMBER(A678)),VLOOKUP(A678,Studies!A:BR,2,FALSE),"")</f>
        <v>Acocella 1972a</v>
      </c>
      <c r="C678" s="112" t="str">
        <f>IF(AND(A678&lt;&gt;"",ISNUMBER(A678)),VLOOKUP(A678,Studies!A:BR,3,FALSE),"")</f>
        <v>https://doi.org/10.1007/BF00561755</v>
      </c>
      <c r="D678" s="112" t="str">
        <f>IF(AND(A678&lt;&gt;"",ISNUMBER(A678)),VLOOKUP(A678,Studies!A:BR,4,FALSE),"")</f>
        <v>day 1</v>
      </c>
      <c r="E678" s="112" t="str">
        <f>IF(AND(A678&lt;&gt;"",ISNUMBER(A678)),VLOOKUP(A678,Studies!A:BR,5,FALSE),"")</f>
        <v>Rifampicin</v>
      </c>
      <c r="F678" s="114" t="str">
        <f>IF(AND(A678&lt;&gt;"",ISNUMBER(A678)),VLOOKUP(A678,Studies!A:BR,6,FALSE),"")</f>
        <v>Urine</v>
      </c>
      <c r="G678" s="57">
        <v>3</v>
      </c>
      <c r="H678" s="57" t="s">
        <v>54</v>
      </c>
      <c r="I678" s="47">
        <v>7.9837166704237461</v>
      </c>
      <c r="J678" s="47" t="s">
        <v>52</v>
      </c>
      <c r="K678" s="47" t="s">
        <v>50</v>
      </c>
      <c r="P678" s="48" t="s">
        <v>657</v>
      </c>
    </row>
    <row r="679" spans="1:16" x14ac:dyDescent="0.2">
      <c r="A679" s="36">
        <v>4</v>
      </c>
      <c r="B679" s="112" t="str">
        <f>IF(AND(A679&lt;&gt;"",ISNUMBER(A679)),VLOOKUP(A679,Studies!A:BR,2,FALSE),"")</f>
        <v>Acocella 1972a</v>
      </c>
      <c r="C679" s="112" t="str">
        <f>IF(AND(A679&lt;&gt;"",ISNUMBER(A679)),VLOOKUP(A679,Studies!A:BR,3,FALSE),"")</f>
        <v>https://doi.org/10.1007/BF00561755</v>
      </c>
      <c r="D679" s="112" t="str">
        <f>IF(AND(A679&lt;&gt;"",ISNUMBER(A679)),VLOOKUP(A679,Studies!A:BR,4,FALSE),"")</f>
        <v>day 1</v>
      </c>
      <c r="E679" s="112" t="str">
        <f>IF(AND(A679&lt;&gt;"",ISNUMBER(A679)),VLOOKUP(A679,Studies!A:BR,5,FALSE),"")</f>
        <v>Rifampicin</v>
      </c>
      <c r="F679" s="114" t="str">
        <f>IF(AND(A679&lt;&gt;"",ISNUMBER(A679)),VLOOKUP(A679,Studies!A:BR,6,FALSE),"")</f>
        <v>Urine</v>
      </c>
      <c r="G679" s="57">
        <v>4</v>
      </c>
      <c r="H679" s="57" t="s">
        <v>54</v>
      </c>
      <c r="I679" s="47">
        <v>14.129173010587692</v>
      </c>
      <c r="J679" s="47" t="s">
        <v>52</v>
      </c>
      <c r="K679" s="47" t="s">
        <v>50</v>
      </c>
      <c r="P679" s="48" t="s">
        <v>657</v>
      </c>
    </row>
    <row r="680" spans="1:16" x14ac:dyDescent="0.2">
      <c r="A680" s="36">
        <v>4</v>
      </c>
      <c r="B680" s="112" t="str">
        <f>IF(AND(A680&lt;&gt;"",ISNUMBER(A680)),VLOOKUP(A680,Studies!A:BR,2,FALSE),"")</f>
        <v>Acocella 1972a</v>
      </c>
      <c r="C680" s="112" t="str">
        <f>IF(AND(A680&lt;&gt;"",ISNUMBER(A680)),VLOOKUP(A680,Studies!A:BR,3,FALSE),"")</f>
        <v>https://doi.org/10.1007/BF00561755</v>
      </c>
      <c r="D680" s="112" t="str">
        <f>IF(AND(A680&lt;&gt;"",ISNUMBER(A680)),VLOOKUP(A680,Studies!A:BR,4,FALSE),"")</f>
        <v>day 1</v>
      </c>
      <c r="E680" s="112" t="str">
        <f>IF(AND(A680&lt;&gt;"",ISNUMBER(A680)),VLOOKUP(A680,Studies!A:BR,5,FALSE),"")</f>
        <v>Rifampicin</v>
      </c>
      <c r="F680" s="114" t="str">
        <f>IF(AND(A680&lt;&gt;"",ISNUMBER(A680)),VLOOKUP(A680,Studies!A:BR,6,FALSE),"")</f>
        <v>Urine</v>
      </c>
      <c r="G680" s="57">
        <v>5</v>
      </c>
      <c r="H680" s="57" t="s">
        <v>54</v>
      </c>
      <c r="I680" s="47">
        <v>19.129402376711369</v>
      </c>
      <c r="J680" s="47" t="s">
        <v>52</v>
      </c>
      <c r="K680" s="47" t="s">
        <v>50</v>
      </c>
      <c r="P680" s="48" t="s">
        <v>657</v>
      </c>
    </row>
    <row r="681" spans="1:16" x14ac:dyDescent="0.2">
      <c r="A681" s="36">
        <v>4</v>
      </c>
      <c r="B681" s="112" t="str">
        <f>IF(AND(A681&lt;&gt;"",ISNUMBER(A681)),VLOOKUP(A681,Studies!A:BR,2,FALSE),"")</f>
        <v>Acocella 1972a</v>
      </c>
      <c r="C681" s="112" t="str">
        <f>IF(AND(A681&lt;&gt;"",ISNUMBER(A681)),VLOOKUP(A681,Studies!A:BR,3,FALSE),"")</f>
        <v>https://doi.org/10.1007/BF00561755</v>
      </c>
      <c r="D681" s="112" t="str">
        <f>IF(AND(A681&lt;&gt;"",ISNUMBER(A681)),VLOOKUP(A681,Studies!A:BR,4,FALSE),"")</f>
        <v>day 1</v>
      </c>
      <c r="E681" s="112" t="str">
        <f>IF(AND(A681&lt;&gt;"",ISNUMBER(A681)),VLOOKUP(A681,Studies!A:BR,5,FALSE),"")</f>
        <v>Rifampicin</v>
      </c>
      <c r="F681" s="114" t="str">
        <f>IF(AND(A681&lt;&gt;"",ISNUMBER(A681)),VLOOKUP(A681,Studies!A:BR,6,FALSE),"")</f>
        <v>Urine</v>
      </c>
      <c r="G681" s="57">
        <v>6</v>
      </c>
      <c r="H681" s="57" t="s">
        <v>54</v>
      </c>
      <c r="I681" s="47">
        <v>33.293861523270607</v>
      </c>
      <c r="J681" s="47" t="s">
        <v>52</v>
      </c>
      <c r="K681" s="47" t="s">
        <v>50</v>
      </c>
      <c r="P681" s="48" t="s">
        <v>657</v>
      </c>
    </row>
    <row r="682" spans="1:16" x14ac:dyDescent="0.2">
      <c r="A682" s="36">
        <v>4</v>
      </c>
      <c r="B682" s="112" t="str">
        <f>IF(AND(A682&lt;&gt;"",ISNUMBER(A682)),VLOOKUP(A682,Studies!A:BR,2,FALSE),"")</f>
        <v>Acocella 1972a</v>
      </c>
      <c r="C682" s="112" t="str">
        <f>IF(AND(A682&lt;&gt;"",ISNUMBER(A682)),VLOOKUP(A682,Studies!A:BR,3,FALSE),"")</f>
        <v>https://doi.org/10.1007/BF00561755</v>
      </c>
      <c r="D682" s="112" t="str">
        <f>IF(AND(A682&lt;&gt;"",ISNUMBER(A682)),VLOOKUP(A682,Studies!A:BR,4,FALSE),"")</f>
        <v>day 1</v>
      </c>
      <c r="E682" s="112" t="str">
        <f>IF(AND(A682&lt;&gt;"",ISNUMBER(A682)),VLOOKUP(A682,Studies!A:BR,5,FALSE),"")</f>
        <v>Rifampicin</v>
      </c>
      <c r="F682" s="114" t="str">
        <f>IF(AND(A682&lt;&gt;"",ISNUMBER(A682)),VLOOKUP(A682,Studies!A:BR,6,FALSE),"")</f>
        <v>Urine</v>
      </c>
      <c r="G682" s="57">
        <v>7</v>
      </c>
      <c r="H682" s="57" t="s">
        <v>54</v>
      </c>
      <c r="I682" s="47">
        <v>42.160050943493843</v>
      </c>
      <c r="J682" s="47" t="s">
        <v>52</v>
      </c>
      <c r="K682" s="47" t="s">
        <v>50</v>
      </c>
      <c r="P682" s="48" t="s">
        <v>657</v>
      </c>
    </row>
    <row r="683" spans="1:16" x14ac:dyDescent="0.2">
      <c r="A683" s="36">
        <v>4</v>
      </c>
      <c r="B683" s="112" t="str">
        <f>IF(AND(A683&lt;&gt;"",ISNUMBER(A683)),VLOOKUP(A683,Studies!A:BR,2,FALSE),"")</f>
        <v>Acocella 1972a</v>
      </c>
      <c r="C683" s="112" t="str">
        <f>IF(AND(A683&lt;&gt;"",ISNUMBER(A683)),VLOOKUP(A683,Studies!A:BR,3,FALSE),"")</f>
        <v>https://doi.org/10.1007/BF00561755</v>
      </c>
      <c r="D683" s="112" t="str">
        <f>IF(AND(A683&lt;&gt;"",ISNUMBER(A683)),VLOOKUP(A683,Studies!A:BR,4,FALSE),"")</f>
        <v>day 1</v>
      </c>
      <c r="E683" s="112" t="str">
        <f>IF(AND(A683&lt;&gt;"",ISNUMBER(A683)),VLOOKUP(A683,Studies!A:BR,5,FALSE),"")</f>
        <v>Rifampicin</v>
      </c>
      <c r="F683" s="114" t="str">
        <f>IF(AND(A683&lt;&gt;"",ISNUMBER(A683)),VLOOKUP(A683,Studies!A:BR,6,FALSE),"")</f>
        <v>Urine</v>
      </c>
      <c r="G683" s="57">
        <v>8</v>
      </c>
      <c r="H683" s="57" t="s">
        <v>54</v>
      </c>
      <c r="I683" s="47">
        <v>46.873543784022331</v>
      </c>
      <c r="J683" s="47" t="s">
        <v>52</v>
      </c>
      <c r="K683" s="47" t="s">
        <v>50</v>
      </c>
      <c r="P683" s="48" t="s">
        <v>657</v>
      </c>
    </row>
    <row r="684" spans="1:16" x14ac:dyDescent="0.2">
      <c r="A684" s="36">
        <v>4</v>
      </c>
      <c r="B684" s="112" t="str">
        <f>IF(AND(A684&lt;&gt;"",ISNUMBER(A684)),VLOOKUP(A684,Studies!A:BR,2,FALSE),"")</f>
        <v>Acocella 1972a</v>
      </c>
      <c r="C684" s="112" t="str">
        <f>IF(AND(A684&lt;&gt;"",ISNUMBER(A684)),VLOOKUP(A684,Studies!A:BR,3,FALSE),"")</f>
        <v>https://doi.org/10.1007/BF00561755</v>
      </c>
      <c r="D684" s="112" t="str">
        <f>IF(AND(A684&lt;&gt;"",ISNUMBER(A684)),VLOOKUP(A684,Studies!A:BR,4,FALSE),"")</f>
        <v>day 1</v>
      </c>
      <c r="E684" s="112" t="str">
        <f>IF(AND(A684&lt;&gt;"",ISNUMBER(A684)),VLOOKUP(A684,Studies!A:BR,5,FALSE),"")</f>
        <v>Rifampicin</v>
      </c>
      <c r="F684" s="114" t="str">
        <f>IF(AND(A684&lt;&gt;"",ISNUMBER(A684)),VLOOKUP(A684,Studies!A:BR,6,FALSE),"")</f>
        <v>Urine</v>
      </c>
      <c r="G684" s="57">
        <v>9</v>
      </c>
      <c r="H684" s="57" t="s">
        <v>54</v>
      </c>
      <c r="I684" s="47">
        <v>51.730575039982796</v>
      </c>
      <c r="J684" s="47" t="s">
        <v>52</v>
      </c>
      <c r="K684" s="47" t="s">
        <v>50</v>
      </c>
      <c r="P684" s="48" t="s">
        <v>657</v>
      </c>
    </row>
    <row r="685" spans="1:16" x14ac:dyDescent="0.2">
      <c r="A685" s="36">
        <v>4</v>
      </c>
      <c r="B685" s="112" t="str">
        <f>IF(AND(A685&lt;&gt;"",ISNUMBER(A685)),VLOOKUP(A685,Studies!A:BR,2,FALSE),"")</f>
        <v>Acocella 1972a</v>
      </c>
      <c r="C685" s="112" t="str">
        <f>IF(AND(A685&lt;&gt;"",ISNUMBER(A685)),VLOOKUP(A685,Studies!A:BR,3,FALSE),"")</f>
        <v>https://doi.org/10.1007/BF00561755</v>
      </c>
      <c r="D685" s="112" t="str">
        <f>IF(AND(A685&lt;&gt;"",ISNUMBER(A685)),VLOOKUP(A685,Studies!A:BR,4,FALSE),"")</f>
        <v>day 1</v>
      </c>
      <c r="E685" s="112" t="str">
        <f>IF(AND(A685&lt;&gt;"",ISNUMBER(A685)),VLOOKUP(A685,Studies!A:BR,5,FALSE),"")</f>
        <v>Rifampicin</v>
      </c>
      <c r="F685" s="114" t="str">
        <f>IF(AND(A685&lt;&gt;"",ISNUMBER(A685)),VLOOKUP(A685,Studies!A:BR,6,FALSE),"")</f>
        <v>Urine</v>
      </c>
      <c r="G685" s="57">
        <v>10</v>
      </c>
      <c r="H685" s="57" t="s">
        <v>54</v>
      </c>
      <c r="I685" s="47">
        <v>54.296121373772621</v>
      </c>
      <c r="J685" s="47" t="s">
        <v>52</v>
      </c>
      <c r="K685" s="47" t="s">
        <v>50</v>
      </c>
      <c r="P685" s="48" t="s">
        <v>657</v>
      </c>
    </row>
    <row r="686" spans="1:16" x14ac:dyDescent="0.2">
      <c r="A686" s="36">
        <v>4</v>
      </c>
      <c r="B686" s="112" t="str">
        <f>IF(AND(A686&lt;&gt;"",ISNUMBER(A686)),VLOOKUP(A686,Studies!A:BR,2,FALSE),"")</f>
        <v>Acocella 1972a</v>
      </c>
      <c r="C686" s="112" t="str">
        <f>IF(AND(A686&lt;&gt;"",ISNUMBER(A686)),VLOOKUP(A686,Studies!A:BR,3,FALSE),"")</f>
        <v>https://doi.org/10.1007/BF00561755</v>
      </c>
      <c r="D686" s="112" t="str">
        <f>IF(AND(A686&lt;&gt;"",ISNUMBER(A686)),VLOOKUP(A686,Studies!A:BR,4,FALSE),"")</f>
        <v>day 1</v>
      </c>
      <c r="E686" s="112" t="str">
        <f>IF(AND(A686&lt;&gt;"",ISNUMBER(A686)),VLOOKUP(A686,Studies!A:BR,5,FALSE),"")</f>
        <v>Rifampicin</v>
      </c>
      <c r="F686" s="114" t="str">
        <f>IF(AND(A686&lt;&gt;"",ISNUMBER(A686)),VLOOKUP(A686,Studies!A:BR,6,FALSE),"")</f>
        <v>Urine</v>
      </c>
      <c r="G686" s="57">
        <v>11</v>
      </c>
      <c r="H686" s="57" t="s">
        <v>54</v>
      </c>
      <c r="I686" s="47">
        <v>57.14806392788887</v>
      </c>
      <c r="J686" s="47" t="s">
        <v>52</v>
      </c>
      <c r="K686" s="47" t="s">
        <v>50</v>
      </c>
      <c r="P686" s="48" t="s">
        <v>657</v>
      </c>
    </row>
    <row r="687" spans="1:16" x14ac:dyDescent="0.2">
      <c r="A687" s="36">
        <v>4</v>
      </c>
      <c r="B687" s="112" t="str">
        <f>IF(AND(A687&lt;&gt;"",ISNUMBER(A687)),VLOOKUP(A687,Studies!A:BR,2,FALSE),"")</f>
        <v>Acocella 1972a</v>
      </c>
      <c r="C687" s="112" t="str">
        <f>IF(AND(A687&lt;&gt;"",ISNUMBER(A687)),VLOOKUP(A687,Studies!A:BR,3,FALSE),"")</f>
        <v>https://doi.org/10.1007/BF00561755</v>
      </c>
      <c r="D687" s="112" t="str">
        <f>IF(AND(A687&lt;&gt;"",ISNUMBER(A687)),VLOOKUP(A687,Studies!A:BR,4,FALSE),"")</f>
        <v>day 1</v>
      </c>
      <c r="E687" s="112" t="str">
        <f>IF(AND(A687&lt;&gt;"",ISNUMBER(A687)),VLOOKUP(A687,Studies!A:BR,5,FALSE),"")</f>
        <v>Rifampicin</v>
      </c>
      <c r="F687" s="114" t="str">
        <f>IF(AND(A687&lt;&gt;"",ISNUMBER(A687)),VLOOKUP(A687,Studies!A:BR,6,FALSE),"")</f>
        <v>Urine</v>
      </c>
      <c r="G687" s="57">
        <v>12</v>
      </c>
      <c r="H687" s="57" t="s">
        <v>54</v>
      </c>
      <c r="I687" s="47">
        <v>59.7</v>
      </c>
      <c r="J687" s="47" t="s">
        <v>52</v>
      </c>
      <c r="K687" s="47" t="s">
        <v>50</v>
      </c>
      <c r="P687" s="48" t="s">
        <v>656</v>
      </c>
    </row>
    <row r="688" spans="1:16" x14ac:dyDescent="0.2">
      <c r="A688" s="36">
        <v>1</v>
      </c>
      <c r="B688" s="112" t="str">
        <f>IF(AND(A688&lt;&gt;"",ISNUMBER(A688)),VLOOKUP(A688,Studies!A:BR,2,FALSE),"")</f>
        <v>Acocella 1972a</v>
      </c>
      <c r="C688" s="112" t="str">
        <f>IF(AND(A688&lt;&gt;"",ISNUMBER(A688)),VLOOKUP(A688,Studies!A:BR,3,FALSE),"")</f>
        <v>https://doi.org/10.1007/BF00561755</v>
      </c>
      <c r="D688" s="112" t="str">
        <f>IF(AND(A688&lt;&gt;"",ISNUMBER(A688)),VLOOKUP(A688,Studies!A:BR,4,FALSE),"")</f>
        <v>day 1</v>
      </c>
      <c r="E688" s="112" t="str">
        <f>IF(AND(A688&lt;&gt;"",ISNUMBER(A688)),VLOOKUP(A688,Studies!A:BR,5,FALSE),"")</f>
        <v>Rifampicin</v>
      </c>
      <c r="F688" s="114" t="str">
        <f>IF(AND(A688&lt;&gt;"",ISNUMBER(A688)),VLOOKUP(A688,Studies!A:BR,6,FALSE),"")</f>
        <v>Serum</v>
      </c>
      <c r="G688" s="57">
        <v>2</v>
      </c>
      <c r="H688" s="57" t="s">
        <v>54</v>
      </c>
      <c r="I688" s="47">
        <v>10.930047035217285</v>
      </c>
      <c r="J688" s="47" t="s">
        <v>353</v>
      </c>
      <c r="K688" s="47" t="s">
        <v>50</v>
      </c>
    </row>
    <row r="689" spans="1:16" x14ac:dyDescent="0.2">
      <c r="A689" s="36">
        <v>1</v>
      </c>
      <c r="B689" s="112" t="str">
        <f>IF(AND(A689&lt;&gt;"",ISNUMBER(A689)),VLOOKUP(A689,Studies!A:BR,2,FALSE),"")</f>
        <v>Acocella 1972a</v>
      </c>
      <c r="C689" s="112" t="str">
        <f>IF(AND(A689&lt;&gt;"",ISNUMBER(A689)),VLOOKUP(A689,Studies!A:BR,3,FALSE),"")</f>
        <v>https://doi.org/10.1007/BF00561755</v>
      </c>
      <c r="D689" s="112" t="str">
        <f>IF(AND(A689&lt;&gt;"",ISNUMBER(A689)),VLOOKUP(A689,Studies!A:BR,4,FALSE),"")</f>
        <v>day 1</v>
      </c>
      <c r="E689" s="112" t="str">
        <f>IF(AND(A689&lt;&gt;"",ISNUMBER(A689)),VLOOKUP(A689,Studies!A:BR,5,FALSE),"")</f>
        <v>Rifampicin</v>
      </c>
      <c r="F689" s="114" t="str">
        <f>IF(AND(A689&lt;&gt;"",ISNUMBER(A689)),VLOOKUP(A689,Studies!A:BR,6,FALSE),"")</f>
        <v>Serum</v>
      </c>
      <c r="G689" s="57">
        <v>4</v>
      </c>
      <c r="H689" s="57" t="s">
        <v>54</v>
      </c>
      <c r="I689" s="47">
        <v>13.441757202148437</v>
      </c>
      <c r="J689" s="47" t="s">
        <v>353</v>
      </c>
      <c r="K689" s="47" t="s">
        <v>50</v>
      </c>
    </row>
    <row r="690" spans="1:16" x14ac:dyDescent="0.2">
      <c r="A690" s="36">
        <v>1</v>
      </c>
      <c r="B690" s="112" t="str">
        <f>IF(AND(A690&lt;&gt;"",ISNUMBER(A690)),VLOOKUP(A690,Studies!A:BR,2,FALSE),"")</f>
        <v>Acocella 1972a</v>
      </c>
      <c r="C690" s="112" t="str">
        <f>IF(AND(A690&lt;&gt;"",ISNUMBER(A690)),VLOOKUP(A690,Studies!A:BR,3,FALSE),"")</f>
        <v>https://doi.org/10.1007/BF00561755</v>
      </c>
      <c r="D690" s="112" t="str">
        <f>IF(AND(A690&lt;&gt;"",ISNUMBER(A690)),VLOOKUP(A690,Studies!A:BR,4,FALSE),"")</f>
        <v>day 1</v>
      </c>
      <c r="E690" s="112" t="str">
        <f>IF(AND(A690&lt;&gt;"",ISNUMBER(A690)),VLOOKUP(A690,Studies!A:BR,5,FALSE),"")</f>
        <v>Rifampicin</v>
      </c>
      <c r="F690" s="114" t="str">
        <f>IF(AND(A690&lt;&gt;"",ISNUMBER(A690)),VLOOKUP(A690,Studies!A:BR,6,FALSE),"")</f>
        <v>Serum</v>
      </c>
      <c r="G690" s="57">
        <v>8</v>
      </c>
      <c r="H690" s="57" t="s">
        <v>54</v>
      </c>
      <c r="I690" s="47">
        <v>6.0616269111633301</v>
      </c>
      <c r="J690" s="47" t="s">
        <v>353</v>
      </c>
      <c r="K690" s="47" t="s">
        <v>50</v>
      </c>
    </row>
    <row r="691" spans="1:16" x14ac:dyDescent="0.2">
      <c r="A691" s="36">
        <v>1</v>
      </c>
      <c r="B691" s="112" t="str">
        <f>IF(AND(A691&lt;&gt;"",ISNUMBER(A691)),VLOOKUP(A691,Studies!A:BR,2,FALSE),"")</f>
        <v>Acocella 1972a</v>
      </c>
      <c r="C691" s="112" t="str">
        <f>IF(AND(A691&lt;&gt;"",ISNUMBER(A691)),VLOOKUP(A691,Studies!A:BR,3,FALSE),"")</f>
        <v>https://doi.org/10.1007/BF00561755</v>
      </c>
      <c r="D691" s="112" t="str">
        <f>IF(AND(A691&lt;&gt;"",ISNUMBER(A691)),VLOOKUP(A691,Studies!A:BR,4,FALSE),"")</f>
        <v>day 1</v>
      </c>
      <c r="E691" s="112" t="str">
        <f>IF(AND(A691&lt;&gt;"",ISNUMBER(A691)),VLOOKUP(A691,Studies!A:BR,5,FALSE),"")</f>
        <v>Rifampicin</v>
      </c>
      <c r="F691" s="114" t="str">
        <f>IF(AND(A691&lt;&gt;"",ISNUMBER(A691)),VLOOKUP(A691,Studies!A:BR,6,FALSE),"")</f>
        <v>Serum</v>
      </c>
      <c r="G691" s="57">
        <v>12</v>
      </c>
      <c r="H691" s="57" t="s">
        <v>54</v>
      </c>
      <c r="I691" s="47">
        <v>3.4572715759277344</v>
      </c>
      <c r="J691" s="47" t="s">
        <v>353</v>
      </c>
      <c r="K691" s="47" t="s">
        <v>50</v>
      </c>
    </row>
    <row r="692" spans="1:16" x14ac:dyDescent="0.2">
      <c r="A692" s="36">
        <v>2</v>
      </c>
      <c r="B692" s="112" t="str">
        <f>IF(AND(A692&lt;&gt;"",ISNUMBER(A692)),VLOOKUP(A692,Studies!A:BR,2,FALSE),"")</f>
        <v>Acocella 1972a</v>
      </c>
      <c r="C692" s="112" t="str">
        <f>IF(AND(A692&lt;&gt;"",ISNUMBER(A692)),VLOOKUP(A692,Studies!A:BR,3,FALSE),"")</f>
        <v>https://doi.org/10.1007/BF00561755</v>
      </c>
      <c r="D692" s="112" t="str">
        <f>IF(AND(A692&lt;&gt;"",ISNUMBER(A692)),VLOOKUP(A692,Studies!A:BR,4,FALSE),"")</f>
        <v>day 7</v>
      </c>
      <c r="E692" s="112" t="str">
        <f>IF(AND(A692&lt;&gt;"",ISNUMBER(A692)),VLOOKUP(A692,Studies!A:BR,5,FALSE),"")</f>
        <v>Rifampicin</v>
      </c>
      <c r="F692" s="114" t="str">
        <f>IF(AND(A692&lt;&gt;"",ISNUMBER(A692)),VLOOKUP(A692,Studies!A:BR,6,FALSE),"")</f>
        <v>Serum</v>
      </c>
      <c r="G692" s="57">
        <v>146</v>
      </c>
      <c r="H692" s="57" t="s">
        <v>54</v>
      </c>
      <c r="I692" s="47">
        <v>9.0095071792602539</v>
      </c>
      <c r="J692" s="47" t="s">
        <v>353</v>
      </c>
      <c r="K692" s="47" t="s">
        <v>50</v>
      </c>
    </row>
    <row r="693" spans="1:16" x14ac:dyDescent="0.2">
      <c r="A693" s="36">
        <v>2</v>
      </c>
      <c r="B693" s="112" t="str">
        <f>IF(AND(A693&lt;&gt;"",ISNUMBER(A693)),VLOOKUP(A693,Studies!A:BR,2,FALSE),"")</f>
        <v>Acocella 1972a</v>
      </c>
      <c r="C693" s="112" t="str">
        <f>IF(AND(A693&lt;&gt;"",ISNUMBER(A693)),VLOOKUP(A693,Studies!A:BR,3,FALSE),"")</f>
        <v>https://doi.org/10.1007/BF00561755</v>
      </c>
      <c r="D693" s="112" t="str">
        <f>IF(AND(A693&lt;&gt;"",ISNUMBER(A693)),VLOOKUP(A693,Studies!A:BR,4,FALSE),"")</f>
        <v>day 7</v>
      </c>
      <c r="E693" s="112" t="str">
        <f>IF(AND(A693&lt;&gt;"",ISNUMBER(A693)),VLOOKUP(A693,Studies!A:BR,5,FALSE),"")</f>
        <v>Rifampicin</v>
      </c>
      <c r="F693" s="114" t="str">
        <f>IF(AND(A693&lt;&gt;"",ISNUMBER(A693)),VLOOKUP(A693,Studies!A:BR,6,FALSE),"")</f>
        <v>Serum</v>
      </c>
      <c r="G693" s="57">
        <v>148</v>
      </c>
      <c r="H693" s="57" t="s">
        <v>54</v>
      </c>
      <c r="I693" s="47">
        <v>8.4780769348144531</v>
      </c>
      <c r="J693" s="47" t="s">
        <v>353</v>
      </c>
      <c r="K693" s="47" t="s">
        <v>50</v>
      </c>
    </row>
    <row r="694" spans="1:16" x14ac:dyDescent="0.2">
      <c r="A694" s="36">
        <v>2</v>
      </c>
      <c r="B694" s="112" t="str">
        <f>IF(AND(A694&lt;&gt;"",ISNUMBER(A694)),VLOOKUP(A694,Studies!A:BR,2,FALSE),"")</f>
        <v>Acocella 1972a</v>
      </c>
      <c r="C694" s="112" t="str">
        <f>IF(AND(A694&lt;&gt;"",ISNUMBER(A694)),VLOOKUP(A694,Studies!A:BR,3,FALSE),"")</f>
        <v>https://doi.org/10.1007/BF00561755</v>
      </c>
      <c r="D694" s="112" t="str">
        <f>IF(AND(A694&lt;&gt;"",ISNUMBER(A694)),VLOOKUP(A694,Studies!A:BR,4,FALSE),"")</f>
        <v>day 7</v>
      </c>
      <c r="E694" s="112" t="str">
        <f>IF(AND(A694&lt;&gt;"",ISNUMBER(A694)),VLOOKUP(A694,Studies!A:BR,5,FALSE),"")</f>
        <v>Rifampicin</v>
      </c>
      <c r="F694" s="114" t="str">
        <f>IF(AND(A694&lt;&gt;"",ISNUMBER(A694)),VLOOKUP(A694,Studies!A:BR,6,FALSE),"")</f>
        <v>Serum</v>
      </c>
      <c r="G694" s="57">
        <v>152</v>
      </c>
      <c r="H694" s="57" t="s">
        <v>54</v>
      </c>
      <c r="I694" s="47">
        <v>2.5073075294494629</v>
      </c>
      <c r="J694" s="47" t="s">
        <v>353</v>
      </c>
      <c r="K694" s="47" t="s">
        <v>50</v>
      </c>
    </row>
    <row r="695" spans="1:16" x14ac:dyDescent="0.2">
      <c r="A695" s="36">
        <v>2</v>
      </c>
      <c r="B695" s="112" t="str">
        <f>IF(AND(A695&lt;&gt;"",ISNUMBER(A695)),VLOOKUP(A695,Studies!A:BR,2,FALSE),"")</f>
        <v>Acocella 1972a</v>
      </c>
      <c r="C695" s="112" t="str">
        <f>IF(AND(A695&lt;&gt;"",ISNUMBER(A695)),VLOOKUP(A695,Studies!A:BR,3,FALSE),"")</f>
        <v>https://doi.org/10.1007/BF00561755</v>
      </c>
      <c r="D695" s="112" t="str">
        <f>IF(AND(A695&lt;&gt;"",ISNUMBER(A695)),VLOOKUP(A695,Studies!A:BR,4,FALSE),"")</f>
        <v>day 7</v>
      </c>
      <c r="E695" s="112" t="str">
        <f>IF(AND(A695&lt;&gt;"",ISNUMBER(A695)),VLOOKUP(A695,Studies!A:BR,5,FALSE),"")</f>
        <v>Rifampicin</v>
      </c>
      <c r="F695" s="114" t="str">
        <f>IF(AND(A695&lt;&gt;"",ISNUMBER(A695)),VLOOKUP(A695,Studies!A:BR,6,FALSE),"")</f>
        <v>Serum</v>
      </c>
      <c r="G695" s="57">
        <v>156</v>
      </c>
      <c r="H695" s="57" t="s">
        <v>54</v>
      </c>
      <c r="I695" s="47">
        <v>0.61682873964309692</v>
      </c>
      <c r="J695" s="47" t="s">
        <v>353</v>
      </c>
      <c r="K695" s="47" t="s">
        <v>50</v>
      </c>
    </row>
    <row r="696" spans="1:16" x14ac:dyDescent="0.2">
      <c r="A696" s="36">
        <v>358</v>
      </c>
      <c r="B696" s="112" t="str">
        <f>IF(AND(A696&lt;&gt;"",ISNUMBER(A696)),VLOOKUP(A696,Studies!A:BR,2,FALSE),"")</f>
        <v>Nitti 1977</v>
      </c>
      <c r="C696" s="112" t="str">
        <f>IF(AND(A696&lt;&gt;"",ISNUMBER(A696)),VLOOKUP(A696,Studies!A:BR,3,FALSE),"")</f>
        <v>https://www.ncbi.nlm.nih.gov/pubmed/832508</v>
      </c>
      <c r="D696" s="112" t="str">
        <f>IF(AND(A696&lt;&gt;"",ISNUMBER(A696)),VLOOKUP(A696,Studies!A:BR,4,FALSE),"")</f>
        <v>300 mg</v>
      </c>
      <c r="E696" s="112" t="str">
        <f>IF(AND(A696&lt;&gt;"",ISNUMBER(A696)),VLOOKUP(A696,Studies!A:BR,5,FALSE),"")</f>
        <v>Rifampicin</v>
      </c>
      <c r="F696" s="114" t="str">
        <f>IF(AND(A696&lt;&gt;"",ISNUMBER(A696)),VLOOKUP(A696,Studies!A:BR,6,FALSE),"")</f>
        <v>Urine</v>
      </c>
      <c r="G696" s="57">
        <v>3</v>
      </c>
      <c r="H696" s="57" t="s">
        <v>54</v>
      </c>
      <c r="I696" s="47">
        <v>6.23</v>
      </c>
      <c r="J696" s="47" t="s">
        <v>52</v>
      </c>
      <c r="K696" s="47" t="s">
        <v>50</v>
      </c>
      <c r="P696" s="48" t="s">
        <v>662</v>
      </c>
    </row>
    <row r="697" spans="1:16" x14ac:dyDescent="0.2">
      <c r="A697" s="36">
        <v>358</v>
      </c>
      <c r="B697" s="112" t="str">
        <f>IF(AND(A697&lt;&gt;"",ISNUMBER(A697)),VLOOKUP(A697,Studies!A:BR,2,FALSE),"")</f>
        <v>Nitti 1977</v>
      </c>
      <c r="C697" s="112" t="str">
        <f>IF(AND(A697&lt;&gt;"",ISNUMBER(A697)),VLOOKUP(A697,Studies!A:BR,3,FALSE),"")</f>
        <v>https://www.ncbi.nlm.nih.gov/pubmed/832508</v>
      </c>
      <c r="D697" s="112" t="str">
        <f>IF(AND(A697&lt;&gt;"",ISNUMBER(A697)),VLOOKUP(A697,Studies!A:BR,4,FALSE),"")</f>
        <v>300 mg</v>
      </c>
      <c r="E697" s="112" t="str">
        <f>IF(AND(A697&lt;&gt;"",ISNUMBER(A697)),VLOOKUP(A697,Studies!A:BR,5,FALSE),"")</f>
        <v>Rifampicin</v>
      </c>
      <c r="F697" s="114" t="str">
        <f>IF(AND(A697&lt;&gt;"",ISNUMBER(A697)),VLOOKUP(A697,Studies!A:BR,6,FALSE),"")</f>
        <v>Urine</v>
      </c>
      <c r="G697" s="57">
        <v>6</v>
      </c>
      <c r="H697" s="57" t="s">
        <v>54</v>
      </c>
      <c r="I697" s="47">
        <v>21.07</v>
      </c>
      <c r="J697" s="47" t="s">
        <v>52</v>
      </c>
      <c r="K697" s="47" t="s">
        <v>50</v>
      </c>
      <c r="P697" s="48" t="s">
        <v>662</v>
      </c>
    </row>
    <row r="698" spans="1:16" x14ac:dyDescent="0.2">
      <c r="A698" s="36">
        <v>358</v>
      </c>
      <c r="B698" s="112" t="str">
        <f>IF(AND(A698&lt;&gt;"",ISNUMBER(A698)),VLOOKUP(A698,Studies!A:BR,2,FALSE),"")</f>
        <v>Nitti 1977</v>
      </c>
      <c r="C698" s="112" t="str">
        <f>IF(AND(A698&lt;&gt;"",ISNUMBER(A698)),VLOOKUP(A698,Studies!A:BR,3,FALSE),"")</f>
        <v>https://www.ncbi.nlm.nih.gov/pubmed/832508</v>
      </c>
      <c r="D698" s="112" t="str">
        <f>IF(AND(A698&lt;&gt;"",ISNUMBER(A698)),VLOOKUP(A698,Studies!A:BR,4,FALSE),"")</f>
        <v>300 mg</v>
      </c>
      <c r="E698" s="112" t="str">
        <f>IF(AND(A698&lt;&gt;"",ISNUMBER(A698)),VLOOKUP(A698,Studies!A:BR,5,FALSE),"")</f>
        <v>Rifampicin</v>
      </c>
      <c r="F698" s="114" t="str">
        <f>IF(AND(A698&lt;&gt;"",ISNUMBER(A698)),VLOOKUP(A698,Studies!A:BR,6,FALSE),"")</f>
        <v>Urine</v>
      </c>
      <c r="G698" s="57">
        <v>9</v>
      </c>
      <c r="H698" s="57" t="s">
        <v>54</v>
      </c>
      <c r="I698" s="47">
        <v>26.945</v>
      </c>
      <c r="J698" s="47" t="s">
        <v>52</v>
      </c>
      <c r="K698" s="47" t="s">
        <v>50</v>
      </c>
      <c r="P698" s="48" t="s">
        <v>662</v>
      </c>
    </row>
    <row r="699" spans="1:16" x14ac:dyDescent="0.2">
      <c r="A699" s="36">
        <v>358</v>
      </c>
      <c r="B699" s="112" t="str">
        <f>IF(AND(A699&lt;&gt;"",ISNUMBER(A699)),VLOOKUP(A699,Studies!A:BR,2,FALSE),"")</f>
        <v>Nitti 1977</v>
      </c>
      <c r="C699" s="112" t="str">
        <f>IF(AND(A699&lt;&gt;"",ISNUMBER(A699)),VLOOKUP(A699,Studies!A:BR,3,FALSE),"")</f>
        <v>https://www.ncbi.nlm.nih.gov/pubmed/832508</v>
      </c>
      <c r="D699" s="112" t="str">
        <f>IF(AND(A699&lt;&gt;"",ISNUMBER(A699)),VLOOKUP(A699,Studies!A:BR,4,FALSE),"")</f>
        <v>300 mg</v>
      </c>
      <c r="E699" s="112" t="str">
        <f>IF(AND(A699&lt;&gt;"",ISNUMBER(A699)),VLOOKUP(A699,Studies!A:BR,5,FALSE),"")</f>
        <v>Rifampicin</v>
      </c>
      <c r="F699" s="114" t="str">
        <f>IF(AND(A699&lt;&gt;"",ISNUMBER(A699)),VLOOKUP(A699,Studies!A:BR,6,FALSE),"")</f>
        <v>Urine</v>
      </c>
      <c r="G699" s="57">
        <v>12</v>
      </c>
      <c r="H699" s="57" t="s">
        <v>54</v>
      </c>
      <c r="I699" s="47">
        <v>31.215</v>
      </c>
      <c r="J699" s="47" t="s">
        <v>52</v>
      </c>
      <c r="K699" s="47" t="s">
        <v>50</v>
      </c>
      <c r="P699" s="48" t="s">
        <v>662</v>
      </c>
    </row>
    <row r="700" spans="1:16" x14ac:dyDescent="0.2">
      <c r="A700" s="36">
        <v>358</v>
      </c>
      <c r="B700" s="112" t="str">
        <f>IF(AND(A700&lt;&gt;"",ISNUMBER(A700)),VLOOKUP(A700,Studies!A:BR,2,FALSE),"")</f>
        <v>Nitti 1977</v>
      </c>
      <c r="C700" s="112" t="str">
        <f>IF(AND(A700&lt;&gt;"",ISNUMBER(A700)),VLOOKUP(A700,Studies!A:BR,3,FALSE),"")</f>
        <v>https://www.ncbi.nlm.nih.gov/pubmed/832508</v>
      </c>
      <c r="D700" s="112" t="str">
        <f>IF(AND(A700&lt;&gt;"",ISNUMBER(A700)),VLOOKUP(A700,Studies!A:BR,4,FALSE),"")</f>
        <v>300 mg</v>
      </c>
      <c r="E700" s="112" t="str">
        <f>IF(AND(A700&lt;&gt;"",ISNUMBER(A700)),VLOOKUP(A700,Studies!A:BR,5,FALSE),"")</f>
        <v>Rifampicin</v>
      </c>
      <c r="F700" s="114" t="str">
        <f>IF(AND(A700&lt;&gt;"",ISNUMBER(A700)),VLOOKUP(A700,Studies!A:BR,6,FALSE),"")</f>
        <v>Urine</v>
      </c>
      <c r="G700" s="57">
        <v>24</v>
      </c>
      <c r="H700" s="57" t="s">
        <v>54</v>
      </c>
      <c r="I700" s="47">
        <v>32.96</v>
      </c>
      <c r="J700" s="47" t="s">
        <v>52</v>
      </c>
      <c r="K700" s="47" t="s">
        <v>50</v>
      </c>
      <c r="P700" s="48" t="s">
        <v>662</v>
      </c>
    </row>
    <row r="701" spans="1:16" x14ac:dyDescent="0.2">
      <c r="A701" s="36">
        <v>359</v>
      </c>
      <c r="B701" s="112" t="str">
        <f>IF(AND(A701&lt;&gt;"",ISNUMBER(A701)),VLOOKUP(A701,Studies!A:BR,2,FALSE),"")</f>
        <v>Nitti 1977</v>
      </c>
      <c r="C701" s="112" t="str">
        <f>IF(AND(A701&lt;&gt;"",ISNUMBER(A701)),VLOOKUP(A701,Studies!A:BR,3,FALSE),"")</f>
        <v>https://www.ncbi.nlm.nih.gov/pubmed/832508</v>
      </c>
      <c r="D701" s="112" t="str">
        <f>IF(AND(A701&lt;&gt;"",ISNUMBER(A701)),VLOOKUP(A701,Studies!A:BR,4,FALSE),"")</f>
        <v>450 mg</v>
      </c>
      <c r="E701" s="112" t="str">
        <f>IF(AND(A701&lt;&gt;"",ISNUMBER(A701)),VLOOKUP(A701,Studies!A:BR,5,FALSE),"")</f>
        <v>Rifampicin</v>
      </c>
      <c r="F701" s="114" t="str">
        <f>IF(AND(A701&lt;&gt;"",ISNUMBER(A701)),VLOOKUP(A701,Studies!A:BR,6,FALSE),"")</f>
        <v>Urine</v>
      </c>
      <c r="G701" s="57">
        <v>3</v>
      </c>
      <c r="H701" s="57" t="s">
        <v>54</v>
      </c>
      <c r="I701" s="47">
        <v>20.440000000000001</v>
      </c>
      <c r="J701" s="47" t="s">
        <v>52</v>
      </c>
      <c r="K701" s="47" t="s">
        <v>50</v>
      </c>
      <c r="P701" s="48" t="s">
        <v>662</v>
      </c>
    </row>
    <row r="702" spans="1:16" x14ac:dyDescent="0.2">
      <c r="A702" s="36">
        <v>359</v>
      </c>
      <c r="B702" s="112" t="str">
        <f>IF(AND(A702&lt;&gt;"",ISNUMBER(A702)),VLOOKUP(A702,Studies!A:BR,2,FALSE),"")</f>
        <v>Nitti 1977</v>
      </c>
      <c r="C702" s="112" t="str">
        <f>IF(AND(A702&lt;&gt;"",ISNUMBER(A702)),VLOOKUP(A702,Studies!A:BR,3,FALSE),"")</f>
        <v>https://www.ncbi.nlm.nih.gov/pubmed/832508</v>
      </c>
      <c r="D702" s="112" t="str">
        <f>IF(AND(A702&lt;&gt;"",ISNUMBER(A702)),VLOOKUP(A702,Studies!A:BR,4,FALSE),"")</f>
        <v>450 mg</v>
      </c>
      <c r="E702" s="112" t="str">
        <f>IF(AND(A702&lt;&gt;"",ISNUMBER(A702)),VLOOKUP(A702,Studies!A:BR,5,FALSE),"")</f>
        <v>Rifampicin</v>
      </c>
      <c r="F702" s="114" t="str">
        <f>IF(AND(A702&lt;&gt;"",ISNUMBER(A702)),VLOOKUP(A702,Studies!A:BR,6,FALSE),"")</f>
        <v>Urine</v>
      </c>
      <c r="G702" s="57">
        <v>6</v>
      </c>
      <c r="H702" s="57" t="s">
        <v>54</v>
      </c>
      <c r="I702" s="47">
        <v>46.32</v>
      </c>
      <c r="J702" s="47" t="s">
        <v>52</v>
      </c>
      <c r="K702" s="47" t="s">
        <v>50</v>
      </c>
      <c r="P702" s="48" t="s">
        <v>662</v>
      </c>
    </row>
    <row r="703" spans="1:16" x14ac:dyDescent="0.2">
      <c r="A703" s="36">
        <v>359</v>
      </c>
      <c r="B703" s="112" t="str">
        <f>IF(AND(A703&lt;&gt;"",ISNUMBER(A703)),VLOOKUP(A703,Studies!A:BR,2,FALSE),"")</f>
        <v>Nitti 1977</v>
      </c>
      <c r="C703" s="112" t="str">
        <f>IF(AND(A703&lt;&gt;"",ISNUMBER(A703)),VLOOKUP(A703,Studies!A:BR,3,FALSE),"")</f>
        <v>https://www.ncbi.nlm.nih.gov/pubmed/832508</v>
      </c>
      <c r="D703" s="112" t="str">
        <f>IF(AND(A703&lt;&gt;"",ISNUMBER(A703)),VLOOKUP(A703,Studies!A:BR,4,FALSE),"")</f>
        <v>450 mg</v>
      </c>
      <c r="E703" s="112" t="str">
        <f>IF(AND(A703&lt;&gt;"",ISNUMBER(A703)),VLOOKUP(A703,Studies!A:BR,5,FALSE),"")</f>
        <v>Rifampicin</v>
      </c>
      <c r="F703" s="114" t="str">
        <f>IF(AND(A703&lt;&gt;"",ISNUMBER(A703)),VLOOKUP(A703,Studies!A:BR,6,FALSE),"")</f>
        <v>Urine</v>
      </c>
      <c r="G703" s="57">
        <v>9</v>
      </c>
      <c r="H703" s="57" t="s">
        <v>54</v>
      </c>
      <c r="I703" s="47">
        <v>64.14</v>
      </c>
      <c r="J703" s="47" t="s">
        <v>52</v>
      </c>
      <c r="K703" s="47" t="s">
        <v>50</v>
      </c>
      <c r="P703" s="48" t="s">
        <v>662</v>
      </c>
    </row>
    <row r="704" spans="1:16" x14ac:dyDescent="0.2">
      <c r="A704" s="36">
        <v>359</v>
      </c>
      <c r="B704" s="112" t="str">
        <f>IF(AND(A704&lt;&gt;"",ISNUMBER(A704)),VLOOKUP(A704,Studies!A:BR,2,FALSE),"")</f>
        <v>Nitti 1977</v>
      </c>
      <c r="C704" s="112" t="str">
        <f>IF(AND(A704&lt;&gt;"",ISNUMBER(A704)),VLOOKUP(A704,Studies!A:BR,3,FALSE),"")</f>
        <v>https://www.ncbi.nlm.nih.gov/pubmed/832508</v>
      </c>
      <c r="D704" s="112" t="str">
        <f>IF(AND(A704&lt;&gt;"",ISNUMBER(A704)),VLOOKUP(A704,Studies!A:BR,4,FALSE),"")</f>
        <v>450 mg</v>
      </c>
      <c r="E704" s="112" t="str">
        <f>IF(AND(A704&lt;&gt;"",ISNUMBER(A704)),VLOOKUP(A704,Studies!A:BR,5,FALSE),"")</f>
        <v>Rifampicin</v>
      </c>
      <c r="F704" s="114" t="str">
        <f>IF(AND(A704&lt;&gt;"",ISNUMBER(A704)),VLOOKUP(A704,Studies!A:BR,6,FALSE),"")</f>
        <v>Urine</v>
      </c>
      <c r="G704" s="57">
        <v>12</v>
      </c>
      <c r="H704" s="57" t="s">
        <v>54</v>
      </c>
      <c r="I704" s="47">
        <v>74.045000000000002</v>
      </c>
      <c r="J704" s="47" t="s">
        <v>52</v>
      </c>
      <c r="K704" s="47" t="s">
        <v>50</v>
      </c>
      <c r="P704" s="48" t="s">
        <v>662</v>
      </c>
    </row>
    <row r="705" spans="1:16" x14ac:dyDescent="0.2">
      <c r="A705" s="36">
        <v>359</v>
      </c>
      <c r="B705" s="112" t="str">
        <f>IF(AND(A705&lt;&gt;"",ISNUMBER(A705)),VLOOKUP(A705,Studies!A:BR,2,FALSE),"")</f>
        <v>Nitti 1977</v>
      </c>
      <c r="C705" s="112" t="str">
        <f>IF(AND(A705&lt;&gt;"",ISNUMBER(A705)),VLOOKUP(A705,Studies!A:BR,3,FALSE),"")</f>
        <v>https://www.ncbi.nlm.nih.gov/pubmed/832508</v>
      </c>
      <c r="D705" s="112" t="str">
        <f>IF(AND(A705&lt;&gt;"",ISNUMBER(A705)),VLOOKUP(A705,Studies!A:BR,4,FALSE),"")</f>
        <v>450 mg</v>
      </c>
      <c r="E705" s="112" t="str">
        <f>IF(AND(A705&lt;&gt;"",ISNUMBER(A705)),VLOOKUP(A705,Studies!A:BR,5,FALSE),"")</f>
        <v>Rifampicin</v>
      </c>
      <c r="F705" s="114" t="str">
        <f>IF(AND(A705&lt;&gt;"",ISNUMBER(A705)),VLOOKUP(A705,Studies!A:BR,6,FALSE),"")</f>
        <v>Urine</v>
      </c>
      <c r="G705" s="57">
        <v>24</v>
      </c>
      <c r="H705" s="57" t="s">
        <v>54</v>
      </c>
      <c r="I705" s="47">
        <v>79.162999999999997</v>
      </c>
      <c r="J705" s="47" t="s">
        <v>52</v>
      </c>
      <c r="K705" s="47" t="s">
        <v>50</v>
      </c>
      <c r="P705" s="48" t="s">
        <v>662</v>
      </c>
    </row>
    <row r="706" spans="1:16" x14ac:dyDescent="0.2">
      <c r="A706" s="36">
        <v>360</v>
      </c>
      <c r="B706" s="112" t="str">
        <f>IF(AND(A706&lt;&gt;"",ISNUMBER(A706)),VLOOKUP(A706,Studies!A:BR,2,FALSE),"")</f>
        <v>Nitti 1977</v>
      </c>
      <c r="C706" s="112" t="str">
        <f>IF(AND(A706&lt;&gt;"",ISNUMBER(A706)),VLOOKUP(A706,Studies!A:BR,3,FALSE),"")</f>
        <v>https://www.ncbi.nlm.nih.gov/pubmed/832508</v>
      </c>
      <c r="D706" s="112" t="str">
        <f>IF(AND(A706&lt;&gt;"",ISNUMBER(A706)),VLOOKUP(A706,Studies!A:BR,4,FALSE),"")</f>
        <v>600 mg</v>
      </c>
      <c r="E706" s="112" t="str">
        <f>IF(AND(A706&lt;&gt;"",ISNUMBER(A706)),VLOOKUP(A706,Studies!A:BR,5,FALSE),"")</f>
        <v>Rifampicin</v>
      </c>
      <c r="F706" s="114" t="str">
        <f>IF(AND(A706&lt;&gt;"",ISNUMBER(A706)),VLOOKUP(A706,Studies!A:BR,6,FALSE),"")</f>
        <v>Urine</v>
      </c>
      <c r="G706" s="57">
        <v>3</v>
      </c>
      <c r="H706" s="57" t="s">
        <v>54</v>
      </c>
      <c r="I706" s="47">
        <v>25.75</v>
      </c>
      <c r="J706" s="47" t="s">
        <v>52</v>
      </c>
      <c r="K706" s="47" t="s">
        <v>50</v>
      </c>
      <c r="P706" s="48" t="s">
        <v>662</v>
      </c>
    </row>
    <row r="707" spans="1:16" x14ac:dyDescent="0.2">
      <c r="A707" s="36">
        <v>360</v>
      </c>
      <c r="B707" s="112" t="str">
        <f>IF(AND(A707&lt;&gt;"",ISNUMBER(A707)),VLOOKUP(A707,Studies!A:BR,2,FALSE),"")</f>
        <v>Nitti 1977</v>
      </c>
      <c r="C707" s="112" t="str">
        <f>IF(AND(A707&lt;&gt;"",ISNUMBER(A707)),VLOOKUP(A707,Studies!A:BR,3,FALSE),"")</f>
        <v>https://www.ncbi.nlm.nih.gov/pubmed/832508</v>
      </c>
      <c r="D707" s="112" t="str">
        <f>IF(AND(A707&lt;&gt;"",ISNUMBER(A707)),VLOOKUP(A707,Studies!A:BR,4,FALSE),"")</f>
        <v>600 mg</v>
      </c>
      <c r="E707" s="112" t="str">
        <f>IF(AND(A707&lt;&gt;"",ISNUMBER(A707)),VLOOKUP(A707,Studies!A:BR,5,FALSE),"")</f>
        <v>Rifampicin</v>
      </c>
      <c r="F707" s="114" t="str">
        <f>IF(AND(A707&lt;&gt;"",ISNUMBER(A707)),VLOOKUP(A707,Studies!A:BR,6,FALSE),"")</f>
        <v>Urine</v>
      </c>
      <c r="G707" s="57">
        <v>6</v>
      </c>
      <c r="H707" s="57" t="s">
        <v>54</v>
      </c>
      <c r="I707" s="47">
        <v>65.819999999999993</v>
      </c>
      <c r="J707" s="47" t="s">
        <v>52</v>
      </c>
      <c r="K707" s="47" t="s">
        <v>50</v>
      </c>
      <c r="P707" s="48" t="s">
        <v>662</v>
      </c>
    </row>
    <row r="708" spans="1:16" x14ac:dyDescent="0.2">
      <c r="A708" s="36">
        <v>360</v>
      </c>
      <c r="B708" s="112" t="str">
        <f>IF(AND(A708&lt;&gt;"",ISNUMBER(A708)),VLOOKUP(A708,Studies!A:BR,2,FALSE),"")</f>
        <v>Nitti 1977</v>
      </c>
      <c r="C708" s="112" t="str">
        <f>IF(AND(A708&lt;&gt;"",ISNUMBER(A708)),VLOOKUP(A708,Studies!A:BR,3,FALSE),"")</f>
        <v>https://www.ncbi.nlm.nih.gov/pubmed/832508</v>
      </c>
      <c r="D708" s="112" t="str">
        <f>IF(AND(A708&lt;&gt;"",ISNUMBER(A708)),VLOOKUP(A708,Studies!A:BR,4,FALSE),"")</f>
        <v>600 mg</v>
      </c>
      <c r="E708" s="112" t="str">
        <f>IF(AND(A708&lt;&gt;"",ISNUMBER(A708)),VLOOKUP(A708,Studies!A:BR,5,FALSE),"")</f>
        <v>Rifampicin</v>
      </c>
      <c r="F708" s="114" t="str">
        <f>IF(AND(A708&lt;&gt;"",ISNUMBER(A708)),VLOOKUP(A708,Studies!A:BR,6,FALSE),"")</f>
        <v>Urine</v>
      </c>
      <c r="G708" s="57">
        <v>9</v>
      </c>
      <c r="H708" s="57" t="s">
        <v>54</v>
      </c>
      <c r="I708" s="47">
        <v>88.725999999999999</v>
      </c>
      <c r="J708" s="47" t="s">
        <v>52</v>
      </c>
      <c r="K708" s="47" t="s">
        <v>50</v>
      </c>
      <c r="P708" s="48" t="s">
        <v>662</v>
      </c>
    </row>
    <row r="709" spans="1:16" x14ac:dyDescent="0.2">
      <c r="A709" s="36">
        <v>360</v>
      </c>
      <c r="B709" s="112" t="str">
        <f>IF(AND(A709&lt;&gt;"",ISNUMBER(A709)),VLOOKUP(A709,Studies!A:BR,2,FALSE),"")</f>
        <v>Nitti 1977</v>
      </c>
      <c r="C709" s="112" t="str">
        <f>IF(AND(A709&lt;&gt;"",ISNUMBER(A709)),VLOOKUP(A709,Studies!A:BR,3,FALSE),"")</f>
        <v>https://www.ncbi.nlm.nih.gov/pubmed/832508</v>
      </c>
      <c r="D709" s="112" t="str">
        <f>IF(AND(A709&lt;&gt;"",ISNUMBER(A709)),VLOOKUP(A709,Studies!A:BR,4,FALSE),"")</f>
        <v>600 mg</v>
      </c>
      <c r="E709" s="112" t="str">
        <f>IF(AND(A709&lt;&gt;"",ISNUMBER(A709)),VLOOKUP(A709,Studies!A:BR,5,FALSE),"")</f>
        <v>Rifampicin</v>
      </c>
      <c r="F709" s="114" t="str">
        <f>IF(AND(A709&lt;&gt;"",ISNUMBER(A709)),VLOOKUP(A709,Studies!A:BR,6,FALSE),"")</f>
        <v>Urine</v>
      </c>
      <c r="G709" s="57">
        <v>12</v>
      </c>
      <c r="H709" s="57" t="s">
        <v>54</v>
      </c>
      <c r="I709" s="47">
        <v>97.736999999999995</v>
      </c>
      <c r="J709" s="47" t="s">
        <v>52</v>
      </c>
      <c r="K709" s="47" t="s">
        <v>50</v>
      </c>
      <c r="P709" s="48" t="s">
        <v>662</v>
      </c>
    </row>
    <row r="710" spans="1:16" x14ac:dyDescent="0.2">
      <c r="A710" s="36">
        <v>360</v>
      </c>
      <c r="B710" s="112" t="str">
        <f>IF(AND(A710&lt;&gt;"",ISNUMBER(A710)),VLOOKUP(A710,Studies!A:BR,2,FALSE),"")</f>
        <v>Nitti 1977</v>
      </c>
      <c r="C710" s="112" t="str">
        <f>IF(AND(A710&lt;&gt;"",ISNUMBER(A710)),VLOOKUP(A710,Studies!A:BR,3,FALSE),"")</f>
        <v>https://www.ncbi.nlm.nih.gov/pubmed/832508</v>
      </c>
      <c r="D710" s="112" t="str">
        <f>IF(AND(A710&lt;&gt;"",ISNUMBER(A710)),VLOOKUP(A710,Studies!A:BR,4,FALSE),"")</f>
        <v>600 mg</v>
      </c>
      <c r="E710" s="112" t="str">
        <f>IF(AND(A710&lt;&gt;"",ISNUMBER(A710)),VLOOKUP(A710,Studies!A:BR,5,FALSE),"")</f>
        <v>Rifampicin</v>
      </c>
      <c r="F710" s="114" t="str">
        <f>IF(AND(A710&lt;&gt;"",ISNUMBER(A710)),VLOOKUP(A710,Studies!A:BR,6,FALSE),"")</f>
        <v>Urine</v>
      </c>
      <c r="G710" s="57">
        <v>24</v>
      </c>
      <c r="H710" s="57" t="s">
        <v>54</v>
      </c>
      <c r="I710" s="47">
        <v>109.967</v>
      </c>
      <c r="J710" s="47" t="s">
        <v>52</v>
      </c>
      <c r="K710" s="47" t="s">
        <v>50</v>
      </c>
      <c r="P710" s="48" t="s">
        <v>662</v>
      </c>
    </row>
    <row r="711" spans="1:16" x14ac:dyDescent="0.2">
      <c r="A711" s="36">
        <v>355</v>
      </c>
      <c r="B711" s="112" t="str">
        <f>IF(AND(A711&lt;&gt;"",ISNUMBER(A711)),VLOOKUP(A711,Studies!A:BR,2,FALSE),"")</f>
        <v>Nitti 1977</v>
      </c>
      <c r="C711" s="112" t="str">
        <f>IF(AND(A711&lt;&gt;"",ISNUMBER(A711)),VLOOKUP(A711,Studies!A:BR,3,FALSE),"")</f>
        <v>https://www.ncbi.nlm.nih.gov/pubmed/832508</v>
      </c>
      <c r="D711" s="112" t="str">
        <f>IF(AND(A711&lt;&gt;"",ISNUMBER(A711)),VLOOKUP(A711,Studies!A:BR,4,FALSE),"")</f>
        <v>300 mg</v>
      </c>
      <c r="E711" s="112" t="str">
        <f>IF(AND(A711&lt;&gt;"",ISNUMBER(A711)),VLOOKUP(A711,Studies!A:BR,5,FALSE),"")</f>
        <v>Rifampicin</v>
      </c>
      <c r="F711" s="114" t="str">
        <f>IF(AND(A711&lt;&gt;"",ISNUMBER(A711)),VLOOKUP(A711,Studies!A:BR,6,FALSE),"")</f>
        <v>Serum</v>
      </c>
      <c r="G711" s="57">
        <v>0.25</v>
      </c>
      <c r="H711" s="57" t="s">
        <v>54</v>
      </c>
      <c r="I711" s="47">
        <v>0.53500000000000003</v>
      </c>
      <c r="J711" s="47" t="s">
        <v>353</v>
      </c>
      <c r="K711" s="47" t="s">
        <v>50</v>
      </c>
      <c r="L711" s="59">
        <v>0.13</v>
      </c>
      <c r="M711" s="59" t="s">
        <v>353</v>
      </c>
      <c r="N711" s="59" t="s">
        <v>330</v>
      </c>
    </row>
    <row r="712" spans="1:16" x14ac:dyDescent="0.2">
      <c r="A712" s="36">
        <v>355</v>
      </c>
      <c r="B712" s="112" t="str">
        <f>IF(AND(A712&lt;&gt;"",ISNUMBER(A712)),VLOOKUP(A712,Studies!A:BR,2,FALSE),"")</f>
        <v>Nitti 1977</v>
      </c>
      <c r="C712" s="112" t="str">
        <f>IF(AND(A712&lt;&gt;"",ISNUMBER(A712)),VLOOKUP(A712,Studies!A:BR,3,FALSE),"")</f>
        <v>https://www.ncbi.nlm.nih.gov/pubmed/832508</v>
      </c>
      <c r="D712" s="112" t="str">
        <f>IF(AND(A712&lt;&gt;"",ISNUMBER(A712)),VLOOKUP(A712,Studies!A:BR,4,FALSE),"")</f>
        <v>300 mg</v>
      </c>
      <c r="E712" s="112" t="str">
        <f>IF(AND(A712&lt;&gt;"",ISNUMBER(A712)),VLOOKUP(A712,Studies!A:BR,5,FALSE),"")</f>
        <v>Rifampicin</v>
      </c>
      <c r="F712" s="114" t="str">
        <f>IF(AND(A712&lt;&gt;"",ISNUMBER(A712)),VLOOKUP(A712,Studies!A:BR,6,FALSE),"")</f>
        <v>Serum</v>
      </c>
      <c r="G712" s="57">
        <v>0.5</v>
      </c>
      <c r="H712" s="57" t="s">
        <v>54</v>
      </c>
      <c r="I712" s="47">
        <v>0.79</v>
      </c>
      <c r="J712" s="47" t="s">
        <v>353</v>
      </c>
      <c r="K712" s="47" t="s">
        <v>50</v>
      </c>
      <c r="L712" s="59">
        <v>0.3</v>
      </c>
      <c r="M712" s="59" t="s">
        <v>353</v>
      </c>
      <c r="N712" s="59" t="s">
        <v>330</v>
      </c>
    </row>
    <row r="713" spans="1:16" x14ac:dyDescent="0.2">
      <c r="A713" s="36">
        <v>355</v>
      </c>
      <c r="B713" s="112" t="str">
        <f>IF(AND(A713&lt;&gt;"",ISNUMBER(A713)),VLOOKUP(A713,Studies!A:BR,2,FALSE),"")</f>
        <v>Nitti 1977</v>
      </c>
      <c r="C713" s="112" t="str">
        <f>IF(AND(A713&lt;&gt;"",ISNUMBER(A713)),VLOOKUP(A713,Studies!A:BR,3,FALSE),"")</f>
        <v>https://www.ncbi.nlm.nih.gov/pubmed/832508</v>
      </c>
      <c r="D713" s="112" t="str">
        <f>IF(AND(A713&lt;&gt;"",ISNUMBER(A713)),VLOOKUP(A713,Studies!A:BR,4,FALSE),"")</f>
        <v>300 mg</v>
      </c>
      <c r="E713" s="112" t="str">
        <f>IF(AND(A713&lt;&gt;"",ISNUMBER(A713)),VLOOKUP(A713,Studies!A:BR,5,FALSE),"")</f>
        <v>Rifampicin</v>
      </c>
      <c r="F713" s="114" t="str">
        <f>IF(AND(A713&lt;&gt;"",ISNUMBER(A713)),VLOOKUP(A713,Studies!A:BR,6,FALSE),"")</f>
        <v>Serum</v>
      </c>
      <c r="G713" s="57">
        <v>1</v>
      </c>
      <c r="H713" s="57" t="s">
        <v>54</v>
      </c>
      <c r="I713" s="47">
        <v>1.0149999999999999</v>
      </c>
      <c r="J713" s="47" t="s">
        <v>353</v>
      </c>
      <c r="K713" s="47" t="s">
        <v>50</v>
      </c>
      <c r="L713" s="59">
        <v>0.28999999999999998</v>
      </c>
      <c r="M713" s="59" t="s">
        <v>353</v>
      </c>
      <c r="N713" s="59" t="s">
        <v>330</v>
      </c>
    </row>
    <row r="714" spans="1:16" x14ac:dyDescent="0.2">
      <c r="A714" s="36">
        <v>355</v>
      </c>
      <c r="B714" s="112" t="str">
        <f>IF(AND(A714&lt;&gt;"",ISNUMBER(A714)),VLOOKUP(A714,Studies!A:BR,2,FALSE),"")</f>
        <v>Nitti 1977</v>
      </c>
      <c r="C714" s="112" t="str">
        <f>IF(AND(A714&lt;&gt;"",ISNUMBER(A714)),VLOOKUP(A714,Studies!A:BR,3,FALSE),"")</f>
        <v>https://www.ncbi.nlm.nih.gov/pubmed/832508</v>
      </c>
      <c r="D714" s="112" t="str">
        <f>IF(AND(A714&lt;&gt;"",ISNUMBER(A714)),VLOOKUP(A714,Studies!A:BR,4,FALSE),"")</f>
        <v>300 mg</v>
      </c>
      <c r="E714" s="112" t="str">
        <f>IF(AND(A714&lt;&gt;"",ISNUMBER(A714)),VLOOKUP(A714,Studies!A:BR,5,FALSE),"")</f>
        <v>Rifampicin</v>
      </c>
      <c r="F714" s="114" t="str">
        <f>IF(AND(A714&lt;&gt;"",ISNUMBER(A714)),VLOOKUP(A714,Studies!A:BR,6,FALSE),"")</f>
        <v>Serum</v>
      </c>
      <c r="G714" s="57">
        <v>2</v>
      </c>
      <c r="H714" s="57" t="s">
        <v>54</v>
      </c>
      <c r="I714" s="47">
        <v>2.105</v>
      </c>
      <c r="J714" s="47" t="s">
        <v>353</v>
      </c>
      <c r="K714" s="47" t="s">
        <v>50</v>
      </c>
      <c r="L714" s="59">
        <v>0.65</v>
      </c>
      <c r="M714" s="59" t="s">
        <v>353</v>
      </c>
      <c r="N714" s="59" t="s">
        <v>330</v>
      </c>
    </row>
    <row r="715" spans="1:16" x14ac:dyDescent="0.2">
      <c r="A715" s="36">
        <v>355</v>
      </c>
      <c r="B715" s="112" t="str">
        <f>IF(AND(A715&lt;&gt;"",ISNUMBER(A715)),VLOOKUP(A715,Studies!A:BR,2,FALSE),"")</f>
        <v>Nitti 1977</v>
      </c>
      <c r="C715" s="112" t="str">
        <f>IF(AND(A715&lt;&gt;"",ISNUMBER(A715)),VLOOKUP(A715,Studies!A:BR,3,FALSE),"")</f>
        <v>https://www.ncbi.nlm.nih.gov/pubmed/832508</v>
      </c>
      <c r="D715" s="112" t="str">
        <f>IF(AND(A715&lt;&gt;"",ISNUMBER(A715)),VLOOKUP(A715,Studies!A:BR,4,FALSE),"")</f>
        <v>300 mg</v>
      </c>
      <c r="E715" s="112" t="str">
        <f>IF(AND(A715&lt;&gt;"",ISNUMBER(A715)),VLOOKUP(A715,Studies!A:BR,5,FALSE),"")</f>
        <v>Rifampicin</v>
      </c>
      <c r="F715" s="114" t="str">
        <f>IF(AND(A715&lt;&gt;"",ISNUMBER(A715)),VLOOKUP(A715,Studies!A:BR,6,FALSE),"")</f>
        <v>Serum</v>
      </c>
      <c r="G715" s="57">
        <v>3</v>
      </c>
      <c r="H715" s="57" t="s">
        <v>54</v>
      </c>
      <c r="I715" s="47">
        <v>4.05</v>
      </c>
      <c r="J715" s="47" t="s">
        <v>353</v>
      </c>
      <c r="K715" s="47" t="s">
        <v>50</v>
      </c>
      <c r="L715" s="59">
        <v>2.06</v>
      </c>
      <c r="M715" s="59" t="s">
        <v>353</v>
      </c>
      <c r="N715" s="59" t="s">
        <v>330</v>
      </c>
    </row>
    <row r="716" spans="1:16" x14ac:dyDescent="0.2">
      <c r="A716" s="36">
        <v>355</v>
      </c>
      <c r="B716" s="112" t="str">
        <f>IF(AND(A716&lt;&gt;"",ISNUMBER(A716)),VLOOKUP(A716,Studies!A:BR,2,FALSE),"")</f>
        <v>Nitti 1977</v>
      </c>
      <c r="C716" s="112" t="str">
        <f>IF(AND(A716&lt;&gt;"",ISNUMBER(A716)),VLOOKUP(A716,Studies!A:BR,3,FALSE),"")</f>
        <v>https://www.ncbi.nlm.nih.gov/pubmed/832508</v>
      </c>
      <c r="D716" s="112" t="str">
        <f>IF(AND(A716&lt;&gt;"",ISNUMBER(A716)),VLOOKUP(A716,Studies!A:BR,4,FALSE),"")</f>
        <v>300 mg</v>
      </c>
      <c r="E716" s="112" t="str">
        <f>IF(AND(A716&lt;&gt;"",ISNUMBER(A716)),VLOOKUP(A716,Studies!A:BR,5,FALSE),"")</f>
        <v>Rifampicin</v>
      </c>
      <c r="F716" s="114" t="str">
        <f>IF(AND(A716&lt;&gt;"",ISNUMBER(A716)),VLOOKUP(A716,Studies!A:BR,6,FALSE),"")</f>
        <v>Serum</v>
      </c>
      <c r="G716" s="57">
        <v>4</v>
      </c>
      <c r="H716" s="57" t="s">
        <v>54</v>
      </c>
      <c r="I716" s="47">
        <v>2.8650000000000002</v>
      </c>
      <c r="J716" s="47" t="s">
        <v>353</v>
      </c>
      <c r="K716" s="47" t="s">
        <v>50</v>
      </c>
      <c r="L716" s="59">
        <v>1.1299999999999999</v>
      </c>
      <c r="M716" s="59" t="s">
        <v>353</v>
      </c>
      <c r="N716" s="59" t="s">
        <v>330</v>
      </c>
    </row>
    <row r="717" spans="1:16" x14ac:dyDescent="0.2">
      <c r="A717" s="36">
        <v>355</v>
      </c>
      <c r="B717" s="112" t="str">
        <f>IF(AND(A717&lt;&gt;"",ISNUMBER(A717)),VLOOKUP(A717,Studies!A:BR,2,FALSE),"")</f>
        <v>Nitti 1977</v>
      </c>
      <c r="C717" s="112" t="str">
        <f>IF(AND(A717&lt;&gt;"",ISNUMBER(A717)),VLOOKUP(A717,Studies!A:BR,3,FALSE),"")</f>
        <v>https://www.ncbi.nlm.nih.gov/pubmed/832508</v>
      </c>
      <c r="D717" s="112" t="str">
        <f>IF(AND(A717&lt;&gt;"",ISNUMBER(A717)),VLOOKUP(A717,Studies!A:BR,4,FALSE),"")</f>
        <v>300 mg</v>
      </c>
      <c r="E717" s="112" t="str">
        <f>IF(AND(A717&lt;&gt;"",ISNUMBER(A717)),VLOOKUP(A717,Studies!A:BR,5,FALSE),"")</f>
        <v>Rifampicin</v>
      </c>
      <c r="F717" s="114" t="str">
        <f>IF(AND(A717&lt;&gt;"",ISNUMBER(A717)),VLOOKUP(A717,Studies!A:BR,6,FALSE),"")</f>
        <v>Serum</v>
      </c>
      <c r="G717" s="57">
        <v>6</v>
      </c>
      <c r="H717" s="57" t="s">
        <v>54</v>
      </c>
      <c r="I717" s="47">
        <v>1.355</v>
      </c>
      <c r="J717" s="47" t="s">
        <v>353</v>
      </c>
      <c r="K717" s="47" t="s">
        <v>50</v>
      </c>
      <c r="L717" s="59">
        <v>0.59</v>
      </c>
      <c r="M717" s="59" t="s">
        <v>353</v>
      </c>
      <c r="N717" s="59" t="s">
        <v>330</v>
      </c>
    </row>
    <row r="718" spans="1:16" x14ac:dyDescent="0.2">
      <c r="A718" s="36">
        <v>355</v>
      </c>
      <c r="B718" s="112" t="str">
        <f>IF(AND(A718&lt;&gt;"",ISNUMBER(A718)),VLOOKUP(A718,Studies!A:BR,2,FALSE),"")</f>
        <v>Nitti 1977</v>
      </c>
      <c r="C718" s="112" t="str">
        <f>IF(AND(A718&lt;&gt;"",ISNUMBER(A718)),VLOOKUP(A718,Studies!A:BR,3,FALSE),"")</f>
        <v>https://www.ncbi.nlm.nih.gov/pubmed/832508</v>
      </c>
      <c r="D718" s="112" t="str">
        <f>IF(AND(A718&lt;&gt;"",ISNUMBER(A718)),VLOOKUP(A718,Studies!A:BR,4,FALSE),"")</f>
        <v>300 mg</v>
      </c>
      <c r="E718" s="112" t="str">
        <f>IF(AND(A718&lt;&gt;"",ISNUMBER(A718)),VLOOKUP(A718,Studies!A:BR,5,FALSE),"")</f>
        <v>Rifampicin</v>
      </c>
      <c r="F718" s="114" t="str">
        <f>IF(AND(A718&lt;&gt;"",ISNUMBER(A718)),VLOOKUP(A718,Studies!A:BR,6,FALSE),"")</f>
        <v>Serum</v>
      </c>
      <c r="G718" s="57">
        <v>8</v>
      </c>
      <c r="H718" s="57" t="s">
        <v>54</v>
      </c>
      <c r="I718" s="47">
        <v>0.97499999999999998</v>
      </c>
      <c r="J718" s="47" t="s">
        <v>353</v>
      </c>
      <c r="K718" s="47" t="s">
        <v>50</v>
      </c>
      <c r="L718" s="59">
        <v>0.2</v>
      </c>
      <c r="M718" s="59" t="s">
        <v>353</v>
      </c>
      <c r="N718" s="59" t="s">
        <v>330</v>
      </c>
    </row>
    <row r="719" spans="1:16" x14ac:dyDescent="0.2">
      <c r="A719" s="36">
        <v>355</v>
      </c>
      <c r="B719" s="112" t="str">
        <f>IF(AND(A719&lt;&gt;"",ISNUMBER(A719)),VLOOKUP(A719,Studies!A:BR,2,FALSE),"")</f>
        <v>Nitti 1977</v>
      </c>
      <c r="C719" s="112" t="str">
        <f>IF(AND(A719&lt;&gt;"",ISNUMBER(A719)),VLOOKUP(A719,Studies!A:BR,3,FALSE),"")</f>
        <v>https://www.ncbi.nlm.nih.gov/pubmed/832508</v>
      </c>
      <c r="D719" s="112" t="str">
        <f>IF(AND(A719&lt;&gt;"",ISNUMBER(A719)),VLOOKUP(A719,Studies!A:BR,4,FALSE),"")</f>
        <v>300 mg</v>
      </c>
      <c r="E719" s="112" t="str">
        <f>IF(AND(A719&lt;&gt;"",ISNUMBER(A719)),VLOOKUP(A719,Studies!A:BR,5,FALSE),"")</f>
        <v>Rifampicin</v>
      </c>
      <c r="F719" s="114" t="str">
        <f>IF(AND(A719&lt;&gt;"",ISNUMBER(A719)),VLOOKUP(A719,Studies!A:BR,6,FALSE),"")</f>
        <v>Serum</v>
      </c>
      <c r="G719" s="57">
        <v>12</v>
      </c>
      <c r="H719" s="57" t="s">
        <v>54</v>
      </c>
      <c r="I719" s="47">
        <v>0.215</v>
      </c>
      <c r="J719" s="47" t="s">
        <v>353</v>
      </c>
      <c r="K719" s="47" t="s">
        <v>50</v>
      </c>
      <c r="L719" s="59">
        <v>0.1</v>
      </c>
      <c r="M719" s="59" t="s">
        <v>353</v>
      </c>
      <c r="N719" s="59" t="s">
        <v>330</v>
      </c>
    </row>
    <row r="720" spans="1:16" x14ac:dyDescent="0.2">
      <c r="A720" s="36">
        <v>356</v>
      </c>
      <c r="B720" s="112" t="str">
        <f>IF(AND(A720&lt;&gt;"",ISNUMBER(A720)),VLOOKUP(A720,Studies!A:BR,2,FALSE),"")</f>
        <v>Nitti 1977</v>
      </c>
      <c r="C720" s="112" t="str">
        <f>IF(AND(A720&lt;&gt;"",ISNUMBER(A720)),VLOOKUP(A720,Studies!A:BR,3,FALSE),"")</f>
        <v>https://www.ncbi.nlm.nih.gov/pubmed/832508</v>
      </c>
      <c r="D720" s="112" t="str">
        <f>IF(AND(A720&lt;&gt;"",ISNUMBER(A720)),VLOOKUP(A720,Studies!A:BR,4,FALSE),"")</f>
        <v>450 mg</v>
      </c>
      <c r="E720" s="112" t="str">
        <f>IF(AND(A720&lt;&gt;"",ISNUMBER(A720)),VLOOKUP(A720,Studies!A:BR,5,FALSE),"")</f>
        <v>Rifampicin</v>
      </c>
      <c r="F720" s="114" t="str">
        <f>IF(AND(A720&lt;&gt;"",ISNUMBER(A720)),VLOOKUP(A720,Studies!A:BR,6,FALSE),"")</f>
        <v>Serum</v>
      </c>
      <c r="G720" s="57">
        <v>0.25</v>
      </c>
      <c r="H720" s="57" t="s">
        <v>54</v>
      </c>
      <c r="I720" s="47">
        <v>1.23</v>
      </c>
      <c r="J720" s="47" t="s">
        <v>353</v>
      </c>
      <c r="K720" s="47" t="s">
        <v>50</v>
      </c>
      <c r="L720" s="59">
        <v>0.26</v>
      </c>
      <c r="M720" s="59" t="s">
        <v>353</v>
      </c>
      <c r="N720" s="59" t="s">
        <v>330</v>
      </c>
    </row>
    <row r="721" spans="1:14" x14ac:dyDescent="0.2">
      <c r="A721" s="36">
        <v>356</v>
      </c>
      <c r="B721" s="112" t="str">
        <f>IF(AND(A721&lt;&gt;"",ISNUMBER(A721)),VLOOKUP(A721,Studies!A:BR,2,FALSE),"")</f>
        <v>Nitti 1977</v>
      </c>
      <c r="C721" s="112" t="str">
        <f>IF(AND(A721&lt;&gt;"",ISNUMBER(A721)),VLOOKUP(A721,Studies!A:BR,3,FALSE),"")</f>
        <v>https://www.ncbi.nlm.nih.gov/pubmed/832508</v>
      </c>
      <c r="D721" s="112" t="str">
        <f>IF(AND(A721&lt;&gt;"",ISNUMBER(A721)),VLOOKUP(A721,Studies!A:BR,4,FALSE),"")</f>
        <v>450 mg</v>
      </c>
      <c r="E721" s="112" t="str">
        <f>IF(AND(A721&lt;&gt;"",ISNUMBER(A721)),VLOOKUP(A721,Studies!A:BR,5,FALSE),"")</f>
        <v>Rifampicin</v>
      </c>
      <c r="F721" s="114" t="str">
        <f>IF(AND(A721&lt;&gt;"",ISNUMBER(A721)),VLOOKUP(A721,Studies!A:BR,6,FALSE),"")</f>
        <v>Serum</v>
      </c>
      <c r="G721" s="57">
        <v>0.5</v>
      </c>
      <c r="H721" s="57" t="s">
        <v>54</v>
      </c>
      <c r="I721" s="47">
        <v>1.73</v>
      </c>
      <c r="J721" s="47" t="s">
        <v>353</v>
      </c>
      <c r="K721" s="47" t="s">
        <v>50</v>
      </c>
      <c r="L721" s="59">
        <v>0.12</v>
      </c>
      <c r="M721" s="59" t="s">
        <v>353</v>
      </c>
      <c r="N721" s="59" t="s">
        <v>330</v>
      </c>
    </row>
    <row r="722" spans="1:14" x14ac:dyDescent="0.2">
      <c r="A722" s="36">
        <v>356</v>
      </c>
      <c r="B722" s="112" t="str">
        <f>IF(AND(A722&lt;&gt;"",ISNUMBER(A722)),VLOOKUP(A722,Studies!A:BR,2,FALSE),"")</f>
        <v>Nitti 1977</v>
      </c>
      <c r="C722" s="112" t="str">
        <f>IF(AND(A722&lt;&gt;"",ISNUMBER(A722)),VLOOKUP(A722,Studies!A:BR,3,FALSE),"")</f>
        <v>https://www.ncbi.nlm.nih.gov/pubmed/832508</v>
      </c>
      <c r="D722" s="112" t="str">
        <f>IF(AND(A722&lt;&gt;"",ISNUMBER(A722)),VLOOKUP(A722,Studies!A:BR,4,FALSE),"")</f>
        <v>450 mg</v>
      </c>
      <c r="E722" s="112" t="str">
        <f>IF(AND(A722&lt;&gt;"",ISNUMBER(A722)),VLOOKUP(A722,Studies!A:BR,5,FALSE),"")</f>
        <v>Rifampicin</v>
      </c>
      <c r="F722" s="114" t="str">
        <f>IF(AND(A722&lt;&gt;"",ISNUMBER(A722)),VLOOKUP(A722,Studies!A:BR,6,FALSE),"")</f>
        <v>Serum</v>
      </c>
      <c r="G722" s="57">
        <v>1</v>
      </c>
      <c r="H722" s="57" t="s">
        <v>54</v>
      </c>
      <c r="I722" s="47">
        <v>2.5499999999999998</v>
      </c>
      <c r="J722" s="47" t="s">
        <v>353</v>
      </c>
      <c r="K722" s="47" t="s">
        <v>50</v>
      </c>
      <c r="L722" s="59">
        <v>0.56000000000000005</v>
      </c>
      <c r="M722" s="59" t="s">
        <v>353</v>
      </c>
      <c r="N722" s="59" t="s">
        <v>330</v>
      </c>
    </row>
    <row r="723" spans="1:14" x14ac:dyDescent="0.2">
      <c r="A723" s="36">
        <v>356</v>
      </c>
      <c r="B723" s="112" t="str">
        <f>IF(AND(A723&lt;&gt;"",ISNUMBER(A723)),VLOOKUP(A723,Studies!A:BR,2,FALSE),"")</f>
        <v>Nitti 1977</v>
      </c>
      <c r="C723" s="112" t="str">
        <f>IF(AND(A723&lt;&gt;"",ISNUMBER(A723)),VLOOKUP(A723,Studies!A:BR,3,FALSE),"")</f>
        <v>https://www.ncbi.nlm.nih.gov/pubmed/832508</v>
      </c>
      <c r="D723" s="112" t="str">
        <f>IF(AND(A723&lt;&gt;"",ISNUMBER(A723)),VLOOKUP(A723,Studies!A:BR,4,FALSE),"")</f>
        <v>450 mg</v>
      </c>
      <c r="E723" s="112" t="str">
        <f>IF(AND(A723&lt;&gt;"",ISNUMBER(A723)),VLOOKUP(A723,Studies!A:BR,5,FALSE),"")</f>
        <v>Rifampicin</v>
      </c>
      <c r="F723" s="114" t="str">
        <f>IF(AND(A723&lt;&gt;"",ISNUMBER(A723)),VLOOKUP(A723,Studies!A:BR,6,FALSE),"")</f>
        <v>Serum</v>
      </c>
      <c r="G723" s="57">
        <v>2</v>
      </c>
      <c r="H723" s="57" t="s">
        <v>54</v>
      </c>
      <c r="I723" s="47">
        <v>6.55</v>
      </c>
      <c r="J723" s="47" t="s">
        <v>353</v>
      </c>
      <c r="K723" s="47" t="s">
        <v>50</v>
      </c>
      <c r="L723" s="59">
        <v>0.13900000000000001</v>
      </c>
      <c r="M723" s="59" t="s">
        <v>353</v>
      </c>
      <c r="N723" s="59" t="s">
        <v>330</v>
      </c>
    </row>
    <row r="724" spans="1:14" x14ac:dyDescent="0.2">
      <c r="A724" s="36">
        <v>356</v>
      </c>
      <c r="B724" s="112" t="str">
        <f>IF(AND(A724&lt;&gt;"",ISNUMBER(A724)),VLOOKUP(A724,Studies!A:BR,2,FALSE),"")</f>
        <v>Nitti 1977</v>
      </c>
      <c r="C724" s="112" t="str">
        <f>IF(AND(A724&lt;&gt;"",ISNUMBER(A724)),VLOOKUP(A724,Studies!A:BR,3,FALSE),"")</f>
        <v>https://www.ncbi.nlm.nih.gov/pubmed/832508</v>
      </c>
      <c r="D724" s="112" t="str">
        <f>IF(AND(A724&lt;&gt;"",ISNUMBER(A724)),VLOOKUP(A724,Studies!A:BR,4,FALSE),"")</f>
        <v>450 mg</v>
      </c>
      <c r="E724" s="112" t="str">
        <f>IF(AND(A724&lt;&gt;"",ISNUMBER(A724)),VLOOKUP(A724,Studies!A:BR,5,FALSE),"")</f>
        <v>Rifampicin</v>
      </c>
      <c r="F724" s="114" t="str">
        <f>IF(AND(A724&lt;&gt;"",ISNUMBER(A724)),VLOOKUP(A724,Studies!A:BR,6,FALSE),"")</f>
        <v>Serum</v>
      </c>
      <c r="G724" s="57">
        <v>3</v>
      </c>
      <c r="H724" s="57" t="s">
        <v>54</v>
      </c>
      <c r="I724" s="47">
        <v>12.36</v>
      </c>
      <c r="J724" s="47" t="s">
        <v>353</v>
      </c>
      <c r="K724" s="47" t="s">
        <v>50</v>
      </c>
      <c r="L724" s="59">
        <v>2.38</v>
      </c>
      <c r="M724" s="59" t="s">
        <v>353</v>
      </c>
      <c r="N724" s="59" t="s">
        <v>330</v>
      </c>
    </row>
    <row r="725" spans="1:14" x14ac:dyDescent="0.2">
      <c r="A725" s="36">
        <v>356</v>
      </c>
      <c r="B725" s="112" t="str">
        <f>IF(AND(A725&lt;&gt;"",ISNUMBER(A725)),VLOOKUP(A725,Studies!A:BR,2,FALSE),"")</f>
        <v>Nitti 1977</v>
      </c>
      <c r="C725" s="112" t="str">
        <f>IF(AND(A725&lt;&gt;"",ISNUMBER(A725)),VLOOKUP(A725,Studies!A:BR,3,FALSE),"")</f>
        <v>https://www.ncbi.nlm.nih.gov/pubmed/832508</v>
      </c>
      <c r="D725" s="112" t="str">
        <f>IF(AND(A725&lt;&gt;"",ISNUMBER(A725)),VLOOKUP(A725,Studies!A:BR,4,FALSE),"")</f>
        <v>450 mg</v>
      </c>
      <c r="E725" s="112" t="str">
        <f>IF(AND(A725&lt;&gt;"",ISNUMBER(A725)),VLOOKUP(A725,Studies!A:BR,5,FALSE),"")</f>
        <v>Rifampicin</v>
      </c>
      <c r="F725" s="114" t="str">
        <f>IF(AND(A725&lt;&gt;"",ISNUMBER(A725)),VLOOKUP(A725,Studies!A:BR,6,FALSE),"")</f>
        <v>Serum</v>
      </c>
      <c r="G725" s="57">
        <v>4</v>
      </c>
      <c r="H725" s="57" t="s">
        <v>54</v>
      </c>
      <c r="I725" s="47">
        <v>6.57</v>
      </c>
      <c r="J725" s="47" t="s">
        <v>353</v>
      </c>
      <c r="K725" s="47" t="s">
        <v>50</v>
      </c>
      <c r="L725" s="59">
        <v>1.28</v>
      </c>
      <c r="M725" s="59" t="s">
        <v>353</v>
      </c>
      <c r="N725" s="59" t="s">
        <v>330</v>
      </c>
    </row>
    <row r="726" spans="1:14" x14ac:dyDescent="0.2">
      <c r="A726" s="36">
        <v>356</v>
      </c>
      <c r="B726" s="112" t="str">
        <f>IF(AND(A726&lt;&gt;"",ISNUMBER(A726)),VLOOKUP(A726,Studies!A:BR,2,FALSE),"")</f>
        <v>Nitti 1977</v>
      </c>
      <c r="C726" s="112" t="str">
        <f>IF(AND(A726&lt;&gt;"",ISNUMBER(A726)),VLOOKUP(A726,Studies!A:BR,3,FALSE),"")</f>
        <v>https://www.ncbi.nlm.nih.gov/pubmed/832508</v>
      </c>
      <c r="D726" s="112" t="str">
        <f>IF(AND(A726&lt;&gt;"",ISNUMBER(A726)),VLOOKUP(A726,Studies!A:BR,4,FALSE),"")</f>
        <v>450 mg</v>
      </c>
      <c r="E726" s="112" t="str">
        <f>IF(AND(A726&lt;&gt;"",ISNUMBER(A726)),VLOOKUP(A726,Studies!A:BR,5,FALSE),"")</f>
        <v>Rifampicin</v>
      </c>
      <c r="F726" s="114" t="str">
        <f>IF(AND(A726&lt;&gt;"",ISNUMBER(A726)),VLOOKUP(A726,Studies!A:BR,6,FALSE),"")</f>
        <v>Serum</v>
      </c>
      <c r="G726" s="57">
        <v>6</v>
      </c>
      <c r="H726" s="57" t="s">
        <v>54</v>
      </c>
      <c r="I726" s="47">
        <v>4.3600000000000003</v>
      </c>
      <c r="J726" s="47" t="s">
        <v>353</v>
      </c>
      <c r="K726" s="47" t="s">
        <v>50</v>
      </c>
      <c r="L726" s="59">
        <v>1.42</v>
      </c>
      <c r="M726" s="59" t="s">
        <v>353</v>
      </c>
      <c r="N726" s="59" t="s">
        <v>330</v>
      </c>
    </row>
    <row r="727" spans="1:14" x14ac:dyDescent="0.2">
      <c r="A727" s="36">
        <v>356</v>
      </c>
      <c r="B727" s="112" t="str">
        <f>IF(AND(A727&lt;&gt;"",ISNUMBER(A727)),VLOOKUP(A727,Studies!A:BR,2,FALSE),"")</f>
        <v>Nitti 1977</v>
      </c>
      <c r="C727" s="112" t="str">
        <f>IF(AND(A727&lt;&gt;"",ISNUMBER(A727)),VLOOKUP(A727,Studies!A:BR,3,FALSE),"")</f>
        <v>https://www.ncbi.nlm.nih.gov/pubmed/832508</v>
      </c>
      <c r="D727" s="112" t="str">
        <f>IF(AND(A727&lt;&gt;"",ISNUMBER(A727)),VLOOKUP(A727,Studies!A:BR,4,FALSE),"")</f>
        <v>450 mg</v>
      </c>
      <c r="E727" s="112" t="str">
        <f>IF(AND(A727&lt;&gt;"",ISNUMBER(A727)),VLOOKUP(A727,Studies!A:BR,5,FALSE),"")</f>
        <v>Rifampicin</v>
      </c>
      <c r="F727" s="114" t="str">
        <f>IF(AND(A727&lt;&gt;"",ISNUMBER(A727)),VLOOKUP(A727,Studies!A:BR,6,FALSE),"")</f>
        <v>Serum</v>
      </c>
      <c r="G727" s="57">
        <v>8</v>
      </c>
      <c r="H727" s="57" t="s">
        <v>54</v>
      </c>
      <c r="I727" s="47">
        <v>2.8</v>
      </c>
      <c r="J727" s="47" t="s">
        <v>353</v>
      </c>
      <c r="K727" s="47" t="s">
        <v>50</v>
      </c>
      <c r="L727" s="59">
        <v>0.76</v>
      </c>
      <c r="M727" s="59" t="s">
        <v>353</v>
      </c>
      <c r="N727" s="59" t="s">
        <v>330</v>
      </c>
    </row>
    <row r="728" spans="1:14" x14ac:dyDescent="0.2">
      <c r="A728" s="36">
        <v>356</v>
      </c>
      <c r="B728" s="112" t="str">
        <f>IF(AND(A728&lt;&gt;"",ISNUMBER(A728)),VLOOKUP(A728,Studies!A:BR,2,FALSE),"")</f>
        <v>Nitti 1977</v>
      </c>
      <c r="C728" s="112" t="str">
        <f>IF(AND(A728&lt;&gt;"",ISNUMBER(A728)),VLOOKUP(A728,Studies!A:BR,3,FALSE),"")</f>
        <v>https://www.ncbi.nlm.nih.gov/pubmed/832508</v>
      </c>
      <c r="D728" s="112" t="str">
        <f>IF(AND(A728&lt;&gt;"",ISNUMBER(A728)),VLOOKUP(A728,Studies!A:BR,4,FALSE),"")</f>
        <v>450 mg</v>
      </c>
      <c r="E728" s="112" t="str">
        <f>IF(AND(A728&lt;&gt;"",ISNUMBER(A728)),VLOOKUP(A728,Studies!A:BR,5,FALSE),"")</f>
        <v>Rifampicin</v>
      </c>
      <c r="F728" s="114" t="str">
        <f>IF(AND(A728&lt;&gt;"",ISNUMBER(A728)),VLOOKUP(A728,Studies!A:BR,6,FALSE),"")</f>
        <v>Serum</v>
      </c>
      <c r="G728" s="57">
        <v>12</v>
      </c>
      <c r="H728" s="57" t="s">
        <v>54</v>
      </c>
      <c r="I728" s="47">
        <v>0.94</v>
      </c>
      <c r="J728" s="47" t="s">
        <v>353</v>
      </c>
      <c r="K728" s="47" t="s">
        <v>50</v>
      </c>
      <c r="L728" s="59">
        <v>0.46</v>
      </c>
      <c r="M728" s="59" t="s">
        <v>353</v>
      </c>
      <c r="N728" s="59" t="s">
        <v>330</v>
      </c>
    </row>
    <row r="729" spans="1:14" x14ac:dyDescent="0.2">
      <c r="A729" s="36">
        <v>357</v>
      </c>
      <c r="B729" s="112" t="str">
        <f>IF(AND(A729&lt;&gt;"",ISNUMBER(A729)),VLOOKUP(A729,Studies!A:BR,2,FALSE),"")</f>
        <v>Nitti 1977</v>
      </c>
      <c r="C729" s="112" t="str">
        <f>IF(AND(A729&lt;&gt;"",ISNUMBER(A729)),VLOOKUP(A729,Studies!A:BR,3,FALSE),"")</f>
        <v>https://www.ncbi.nlm.nih.gov/pubmed/832508</v>
      </c>
      <c r="D729" s="112" t="str">
        <f>IF(AND(A729&lt;&gt;"",ISNUMBER(A729)),VLOOKUP(A729,Studies!A:BR,4,FALSE),"")</f>
        <v>600 mg</v>
      </c>
      <c r="E729" s="112" t="str">
        <f>IF(AND(A729&lt;&gt;"",ISNUMBER(A729)),VLOOKUP(A729,Studies!A:BR,5,FALSE),"")</f>
        <v>Rifampicin</v>
      </c>
      <c r="F729" s="114" t="str">
        <f>IF(AND(A729&lt;&gt;"",ISNUMBER(A729)),VLOOKUP(A729,Studies!A:BR,6,FALSE),"")</f>
        <v>Serum</v>
      </c>
      <c r="G729" s="57">
        <v>0.25</v>
      </c>
      <c r="H729" s="57" t="s">
        <v>54</v>
      </c>
      <c r="I729" s="47">
        <v>1.64</v>
      </c>
      <c r="J729" s="47" t="s">
        <v>353</v>
      </c>
      <c r="K729" s="47" t="s">
        <v>50</v>
      </c>
      <c r="L729" s="59">
        <v>0.18</v>
      </c>
      <c r="M729" s="59" t="s">
        <v>353</v>
      </c>
      <c r="N729" s="59" t="s">
        <v>330</v>
      </c>
    </row>
    <row r="730" spans="1:14" x14ac:dyDescent="0.2">
      <c r="A730" s="36">
        <v>357</v>
      </c>
      <c r="B730" s="112" t="str">
        <f>IF(AND(A730&lt;&gt;"",ISNUMBER(A730)),VLOOKUP(A730,Studies!A:BR,2,FALSE),"")</f>
        <v>Nitti 1977</v>
      </c>
      <c r="C730" s="112" t="str">
        <f>IF(AND(A730&lt;&gt;"",ISNUMBER(A730)),VLOOKUP(A730,Studies!A:BR,3,FALSE),"")</f>
        <v>https://www.ncbi.nlm.nih.gov/pubmed/832508</v>
      </c>
      <c r="D730" s="112" t="str">
        <f>IF(AND(A730&lt;&gt;"",ISNUMBER(A730)),VLOOKUP(A730,Studies!A:BR,4,FALSE),"")</f>
        <v>600 mg</v>
      </c>
      <c r="E730" s="112" t="str">
        <f>IF(AND(A730&lt;&gt;"",ISNUMBER(A730)),VLOOKUP(A730,Studies!A:BR,5,FALSE),"")</f>
        <v>Rifampicin</v>
      </c>
      <c r="F730" s="114" t="str">
        <f>IF(AND(A730&lt;&gt;"",ISNUMBER(A730)),VLOOKUP(A730,Studies!A:BR,6,FALSE),"")</f>
        <v>Serum</v>
      </c>
      <c r="G730" s="57">
        <v>0.5</v>
      </c>
      <c r="H730" s="57" t="s">
        <v>54</v>
      </c>
      <c r="I730" s="47">
        <v>2.4300000000000002</v>
      </c>
      <c r="J730" s="47" t="s">
        <v>353</v>
      </c>
      <c r="K730" s="47" t="s">
        <v>50</v>
      </c>
      <c r="L730" s="59">
        <v>0.31</v>
      </c>
      <c r="M730" s="59" t="s">
        <v>353</v>
      </c>
      <c r="N730" s="59" t="s">
        <v>330</v>
      </c>
    </row>
    <row r="731" spans="1:14" x14ac:dyDescent="0.2">
      <c r="A731" s="36">
        <v>357</v>
      </c>
      <c r="B731" s="112" t="str">
        <f>IF(AND(A731&lt;&gt;"",ISNUMBER(A731)),VLOOKUP(A731,Studies!A:BR,2,FALSE),"")</f>
        <v>Nitti 1977</v>
      </c>
      <c r="C731" s="112" t="str">
        <f>IF(AND(A731&lt;&gt;"",ISNUMBER(A731)),VLOOKUP(A731,Studies!A:BR,3,FALSE),"")</f>
        <v>https://www.ncbi.nlm.nih.gov/pubmed/832508</v>
      </c>
      <c r="D731" s="112" t="str">
        <f>IF(AND(A731&lt;&gt;"",ISNUMBER(A731)),VLOOKUP(A731,Studies!A:BR,4,FALSE),"")</f>
        <v>600 mg</v>
      </c>
      <c r="E731" s="112" t="str">
        <f>IF(AND(A731&lt;&gt;"",ISNUMBER(A731)),VLOOKUP(A731,Studies!A:BR,5,FALSE),"")</f>
        <v>Rifampicin</v>
      </c>
      <c r="F731" s="114" t="str">
        <f>IF(AND(A731&lt;&gt;"",ISNUMBER(A731)),VLOOKUP(A731,Studies!A:BR,6,FALSE),"")</f>
        <v>Serum</v>
      </c>
      <c r="G731" s="57">
        <v>1</v>
      </c>
      <c r="H731" s="57" t="s">
        <v>54</v>
      </c>
      <c r="I731" s="47">
        <v>4.1100000000000003</v>
      </c>
      <c r="J731" s="47" t="s">
        <v>353</v>
      </c>
      <c r="K731" s="47" t="s">
        <v>50</v>
      </c>
      <c r="L731" s="59">
        <v>0.6</v>
      </c>
      <c r="M731" s="59" t="s">
        <v>353</v>
      </c>
      <c r="N731" s="59" t="s">
        <v>330</v>
      </c>
    </row>
    <row r="732" spans="1:14" x14ac:dyDescent="0.2">
      <c r="A732" s="36">
        <v>357</v>
      </c>
      <c r="B732" s="112" t="str">
        <f>IF(AND(A732&lt;&gt;"",ISNUMBER(A732)),VLOOKUP(A732,Studies!A:BR,2,FALSE),"")</f>
        <v>Nitti 1977</v>
      </c>
      <c r="C732" s="112" t="str">
        <f>IF(AND(A732&lt;&gt;"",ISNUMBER(A732)),VLOOKUP(A732,Studies!A:BR,3,FALSE),"")</f>
        <v>https://www.ncbi.nlm.nih.gov/pubmed/832508</v>
      </c>
      <c r="D732" s="112" t="str">
        <f>IF(AND(A732&lt;&gt;"",ISNUMBER(A732)),VLOOKUP(A732,Studies!A:BR,4,FALSE),"")</f>
        <v>600 mg</v>
      </c>
      <c r="E732" s="112" t="str">
        <f>IF(AND(A732&lt;&gt;"",ISNUMBER(A732)),VLOOKUP(A732,Studies!A:BR,5,FALSE),"")</f>
        <v>Rifampicin</v>
      </c>
      <c r="F732" s="114" t="str">
        <f>IF(AND(A732&lt;&gt;"",ISNUMBER(A732)),VLOOKUP(A732,Studies!A:BR,6,FALSE),"")</f>
        <v>Serum</v>
      </c>
      <c r="G732" s="57">
        <v>2</v>
      </c>
      <c r="H732" s="57" t="s">
        <v>54</v>
      </c>
      <c r="I732" s="47">
        <v>7.56</v>
      </c>
      <c r="J732" s="47" t="s">
        <v>353</v>
      </c>
      <c r="K732" s="47" t="s">
        <v>50</v>
      </c>
      <c r="L732" s="59">
        <v>1.04</v>
      </c>
      <c r="M732" s="59" t="s">
        <v>353</v>
      </c>
      <c r="N732" s="59" t="s">
        <v>330</v>
      </c>
    </row>
    <row r="733" spans="1:14" x14ac:dyDescent="0.2">
      <c r="A733" s="36">
        <v>357</v>
      </c>
      <c r="B733" s="112" t="str">
        <f>IF(AND(A733&lt;&gt;"",ISNUMBER(A733)),VLOOKUP(A733,Studies!A:BR,2,FALSE),"")</f>
        <v>Nitti 1977</v>
      </c>
      <c r="C733" s="112" t="str">
        <f>IF(AND(A733&lt;&gt;"",ISNUMBER(A733)),VLOOKUP(A733,Studies!A:BR,3,FALSE),"")</f>
        <v>https://www.ncbi.nlm.nih.gov/pubmed/832508</v>
      </c>
      <c r="D733" s="112" t="str">
        <f>IF(AND(A733&lt;&gt;"",ISNUMBER(A733)),VLOOKUP(A733,Studies!A:BR,4,FALSE),"")</f>
        <v>600 mg</v>
      </c>
      <c r="E733" s="112" t="str">
        <f>IF(AND(A733&lt;&gt;"",ISNUMBER(A733)),VLOOKUP(A733,Studies!A:BR,5,FALSE),"")</f>
        <v>Rifampicin</v>
      </c>
      <c r="F733" s="114" t="str">
        <f>IF(AND(A733&lt;&gt;"",ISNUMBER(A733)),VLOOKUP(A733,Studies!A:BR,6,FALSE),"")</f>
        <v>Serum</v>
      </c>
      <c r="G733" s="57">
        <v>3</v>
      </c>
      <c r="H733" s="57" t="s">
        <v>54</v>
      </c>
      <c r="I733" s="47">
        <v>13.53</v>
      </c>
      <c r="J733" s="47" t="s">
        <v>353</v>
      </c>
      <c r="K733" s="47" t="s">
        <v>50</v>
      </c>
      <c r="L733" s="59">
        <v>1.43</v>
      </c>
      <c r="M733" s="59" t="s">
        <v>353</v>
      </c>
      <c r="N733" s="59" t="s">
        <v>330</v>
      </c>
    </row>
    <row r="734" spans="1:14" x14ac:dyDescent="0.2">
      <c r="A734" s="36">
        <v>357</v>
      </c>
      <c r="B734" s="112" t="str">
        <f>IF(AND(A734&lt;&gt;"",ISNUMBER(A734)),VLOOKUP(A734,Studies!A:BR,2,FALSE),"")</f>
        <v>Nitti 1977</v>
      </c>
      <c r="C734" s="112" t="str">
        <f>IF(AND(A734&lt;&gt;"",ISNUMBER(A734)),VLOOKUP(A734,Studies!A:BR,3,FALSE),"")</f>
        <v>https://www.ncbi.nlm.nih.gov/pubmed/832508</v>
      </c>
      <c r="D734" s="112" t="str">
        <f>IF(AND(A734&lt;&gt;"",ISNUMBER(A734)),VLOOKUP(A734,Studies!A:BR,4,FALSE),"")</f>
        <v>600 mg</v>
      </c>
      <c r="E734" s="112" t="str">
        <f>IF(AND(A734&lt;&gt;"",ISNUMBER(A734)),VLOOKUP(A734,Studies!A:BR,5,FALSE),"")</f>
        <v>Rifampicin</v>
      </c>
      <c r="F734" s="114" t="str">
        <f>IF(AND(A734&lt;&gt;"",ISNUMBER(A734)),VLOOKUP(A734,Studies!A:BR,6,FALSE),"")</f>
        <v>Serum</v>
      </c>
      <c r="G734" s="57">
        <v>4</v>
      </c>
      <c r="H734" s="57" t="s">
        <v>54</v>
      </c>
      <c r="I734" s="47">
        <v>9.4700000000000006</v>
      </c>
      <c r="J734" s="47" t="s">
        <v>353</v>
      </c>
      <c r="K734" s="47" t="s">
        <v>50</v>
      </c>
      <c r="L734" s="59">
        <v>0.92</v>
      </c>
      <c r="M734" s="59" t="s">
        <v>353</v>
      </c>
      <c r="N734" s="59" t="s">
        <v>330</v>
      </c>
    </row>
    <row r="735" spans="1:14" x14ac:dyDescent="0.2">
      <c r="A735" s="36">
        <v>357</v>
      </c>
      <c r="B735" s="112" t="str">
        <f>IF(AND(A735&lt;&gt;"",ISNUMBER(A735)),VLOOKUP(A735,Studies!A:BR,2,FALSE),"")</f>
        <v>Nitti 1977</v>
      </c>
      <c r="C735" s="112" t="str">
        <f>IF(AND(A735&lt;&gt;"",ISNUMBER(A735)),VLOOKUP(A735,Studies!A:BR,3,FALSE),"")</f>
        <v>https://www.ncbi.nlm.nih.gov/pubmed/832508</v>
      </c>
      <c r="D735" s="112" t="str">
        <f>IF(AND(A735&lt;&gt;"",ISNUMBER(A735)),VLOOKUP(A735,Studies!A:BR,4,FALSE),"")</f>
        <v>600 mg</v>
      </c>
      <c r="E735" s="112" t="str">
        <f>IF(AND(A735&lt;&gt;"",ISNUMBER(A735)),VLOOKUP(A735,Studies!A:BR,5,FALSE),"")</f>
        <v>Rifampicin</v>
      </c>
      <c r="F735" s="114" t="str">
        <f>IF(AND(A735&lt;&gt;"",ISNUMBER(A735)),VLOOKUP(A735,Studies!A:BR,6,FALSE),"")</f>
        <v>Serum</v>
      </c>
      <c r="G735" s="57">
        <v>6</v>
      </c>
      <c r="H735" s="57" t="s">
        <v>54</v>
      </c>
      <c r="I735" s="47">
        <v>5.26</v>
      </c>
      <c r="J735" s="47" t="s">
        <v>353</v>
      </c>
      <c r="K735" s="47" t="s">
        <v>50</v>
      </c>
      <c r="L735" s="59">
        <v>0.5</v>
      </c>
      <c r="M735" s="59" t="s">
        <v>353</v>
      </c>
      <c r="N735" s="59" t="s">
        <v>330</v>
      </c>
    </row>
    <row r="736" spans="1:14" x14ac:dyDescent="0.2">
      <c r="A736" s="36">
        <v>357</v>
      </c>
      <c r="B736" s="112" t="str">
        <f>IF(AND(A736&lt;&gt;"",ISNUMBER(A736)),VLOOKUP(A736,Studies!A:BR,2,FALSE),"")</f>
        <v>Nitti 1977</v>
      </c>
      <c r="C736" s="112" t="str">
        <f>IF(AND(A736&lt;&gt;"",ISNUMBER(A736)),VLOOKUP(A736,Studies!A:BR,3,FALSE),"")</f>
        <v>https://www.ncbi.nlm.nih.gov/pubmed/832508</v>
      </c>
      <c r="D736" s="112" t="str">
        <f>IF(AND(A736&lt;&gt;"",ISNUMBER(A736)),VLOOKUP(A736,Studies!A:BR,4,FALSE),"")</f>
        <v>600 mg</v>
      </c>
      <c r="E736" s="112" t="str">
        <f>IF(AND(A736&lt;&gt;"",ISNUMBER(A736)),VLOOKUP(A736,Studies!A:BR,5,FALSE),"")</f>
        <v>Rifampicin</v>
      </c>
      <c r="F736" s="114" t="str">
        <f>IF(AND(A736&lt;&gt;"",ISNUMBER(A736)),VLOOKUP(A736,Studies!A:BR,6,FALSE),"")</f>
        <v>Serum</v>
      </c>
      <c r="G736" s="57">
        <v>8</v>
      </c>
      <c r="H736" s="57" t="s">
        <v>54</v>
      </c>
      <c r="I736" s="47">
        <v>3.73</v>
      </c>
      <c r="J736" s="47" t="s">
        <v>353</v>
      </c>
      <c r="K736" s="47" t="s">
        <v>50</v>
      </c>
      <c r="L736" s="59">
        <v>0.52</v>
      </c>
      <c r="M736" s="59" t="s">
        <v>353</v>
      </c>
      <c r="N736" s="59" t="s">
        <v>330</v>
      </c>
    </row>
    <row r="737" spans="1:14" x14ac:dyDescent="0.2">
      <c r="A737" s="36">
        <v>357</v>
      </c>
      <c r="B737" s="112" t="str">
        <f>IF(AND(A737&lt;&gt;"",ISNUMBER(A737)),VLOOKUP(A737,Studies!A:BR,2,FALSE),"")</f>
        <v>Nitti 1977</v>
      </c>
      <c r="C737" s="112" t="str">
        <f>IF(AND(A737&lt;&gt;"",ISNUMBER(A737)),VLOOKUP(A737,Studies!A:BR,3,FALSE),"")</f>
        <v>https://www.ncbi.nlm.nih.gov/pubmed/832508</v>
      </c>
      <c r="D737" s="112" t="str">
        <f>IF(AND(A737&lt;&gt;"",ISNUMBER(A737)),VLOOKUP(A737,Studies!A:BR,4,FALSE),"")</f>
        <v>600 mg</v>
      </c>
      <c r="E737" s="112" t="str">
        <f>IF(AND(A737&lt;&gt;"",ISNUMBER(A737)),VLOOKUP(A737,Studies!A:BR,5,FALSE),"")</f>
        <v>Rifampicin</v>
      </c>
      <c r="F737" s="114" t="str">
        <f>IF(AND(A737&lt;&gt;"",ISNUMBER(A737)),VLOOKUP(A737,Studies!A:BR,6,FALSE),"")</f>
        <v>Serum</v>
      </c>
      <c r="G737" s="57">
        <v>12</v>
      </c>
      <c r="H737" s="57" t="s">
        <v>54</v>
      </c>
      <c r="I737" s="47">
        <v>1.46</v>
      </c>
      <c r="J737" s="47" t="s">
        <v>353</v>
      </c>
      <c r="K737" s="47" t="s">
        <v>50</v>
      </c>
      <c r="L737" s="59">
        <v>0.41</v>
      </c>
      <c r="M737" s="59" t="s">
        <v>353</v>
      </c>
      <c r="N737" s="59" t="s">
        <v>330</v>
      </c>
    </row>
    <row r="738" spans="1:14" x14ac:dyDescent="0.2">
      <c r="A738" s="36">
        <v>100</v>
      </c>
      <c r="B738" s="112" t="str">
        <f>IF(AND(A738&lt;&gt;"",ISNUMBER(A738)),VLOOKUP(A738,Studies!A:BR,2,FALSE),"")</f>
        <v>Blume 1989</v>
      </c>
      <c r="C738" s="112" t="str">
        <f>IF(AND(A738&lt;&gt;"",ISNUMBER(A738)),VLOOKUP(A738,Studies!A:BR,3,FALSE),"")</f>
        <v>https://doi.org/10.1002/pauz.19900190516</v>
      </c>
      <c r="D738" s="112" t="str">
        <f>IF(AND(A738&lt;&gt;"",ISNUMBER(A738)),VLOOKUP(A738,Studies!A:BR,4,FALSE),"")</f>
        <v>450 mg REFERENZ</v>
      </c>
      <c r="E738" s="112" t="str">
        <f>IF(AND(A738&lt;&gt;"",ISNUMBER(A738)),VLOOKUP(A738,Studies!A:BR,5,FALSE),"")</f>
        <v>Rifampicin</v>
      </c>
      <c r="F738" s="114" t="str">
        <f>IF(AND(A738&lt;&gt;"",ISNUMBER(A738)),VLOOKUP(A738,Studies!A:BR,6,FALSE),"")</f>
        <v>Plasma</v>
      </c>
      <c r="G738" s="57">
        <v>2</v>
      </c>
      <c r="H738" s="57" t="s">
        <v>54</v>
      </c>
      <c r="I738" s="47">
        <v>6.3965396881103516</v>
      </c>
      <c r="J738" s="47" t="s">
        <v>352</v>
      </c>
      <c r="K738" s="47" t="s">
        <v>50</v>
      </c>
    </row>
    <row r="739" spans="1:14" x14ac:dyDescent="0.2">
      <c r="A739" s="36">
        <v>100</v>
      </c>
      <c r="B739" s="112" t="str">
        <f>IF(AND(A739&lt;&gt;"",ISNUMBER(A739)),VLOOKUP(A739,Studies!A:BR,2,FALSE),"")</f>
        <v>Blume 1989</v>
      </c>
      <c r="C739" s="112" t="str">
        <f>IF(AND(A739&lt;&gt;"",ISNUMBER(A739)),VLOOKUP(A739,Studies!A:BR,3,FALSE),"")</f>
        <v>https://doi.org/10.1002/pauz.19900190516</v>
      </c>
      <c r="D739" s="112" t="str">
        <f>IF(AND(A739&lt;&gt;"",ISNUMBER(A739)),VLOOKUP(A739,Studies!A:BR,4,FALSE),"")</f>
        <v>450 mg REFERENZ</v>
      </c>
      <c r="E739" s="112" t="str">
        <f>IF(AND(A739&lt;&gt;"",ISNUMBER(A739)),VLOOKUP(A739,Studies!A:BR,5,FALSE),"")</f>
        <v>Rifampicin</v>
      </c>
      <c r="F739" s="114" t="str">
        <f>IF(AND(A739&lt;&gt;"",ISNUMBER(A739)),VLOOKUP(A739,Studies!A:BR,6,FALSE),"")</f>
        <v>Plasma</v>
      </c>
      <c r="G739" s="57">
        <v>4</v>
      </c>
      <c r="H739" s="57" t="s">
        <v>54</v>
      </c>
      <c r="I739" s="47">
        <v>4.6353535652160645</v>
      </c>
      <c r="J739" s="47" t="s">
        <v>352</v>
      </c>
      <c r="K739" s="47" t="s">
        <v>50</v>
      </c>
    </row>
    <row r="740" spans="1:14" x14ac:dyDescent="0.2">
      <c r="A740" s="36">
        <v>100</v>
      </c>
      <c r="B740" s="112" t="str">
        <f>IF(AND(A740&lt;&gt;"",ISNUMBER(A740)),VLOOKUP(A740,Studies!A:BR,2,FALSE),"")</f>
        <v>Blume 1989</v>
      </c>
      <c r="C740" s="112" t="str">
        <f>IF(AND(A740&lt;&gt;"",ISNUMBER(A740)),VLOOKUP(A740,Studies!A:BR,3,FALSE),"")</f>
        <v>https://doi.org/10.1002/pauz.19900190516</v>
      </c>
      <c r="D740" s="112" t="str">
        <f>IF(AND(A740&lt;&gt;"",ISNUMBER(A740)),VLOOKUP(A740,Studies!A:BR,4,FALSE),"")</f>
        <v>450 mg REFERENZ</v>
      </c>
      <c r="E740" s="112" t="str">
        <f>IF(AND(A740&lt;&gt;"",ISNUMBER(A740)),VLOOKUP(A740,Studies!A:BR,5,FALSE),"")</f>
        <v>Rifampicin</v>
      </c>
      <c r="F740" s="114" t="str">
        <f>IF(AND(A740&lt;&gt;"",ISNUMBER(A740)),VLOOKUP(A740,Studies!A:BR,6,FALSE),"")</f>
        <v>Plasma</v>
      </c>
      <c r="G740" s="57">
        <v>6</v>
      </c>
      <c r="H740" s="57" t="s">
        <v>54</v>
      </c>
      <c r="I740" s="47">
        <v>2.8372335433959961</v>
      </c>
      <c r="J740" s="47" t="s">
        <v>352</v>
      </c>
      <c r="K740" s="47" t="s">
        <v>50</v>
      </c>
    </row>
    <row r="741" spans="1:14" x14ac:dyDescent="0.2">
      <c r="A741" s="36">
        <v>100</v>
      </c>
      <c r="B741" s="112" t="str">
        <f>IF(AND(A741&lt;&gt;"",ISNUMBER(A741)),VLOOKUP(A741,Studies!A:BR,2,FALSE),"")</f>
        <v>Blume 1989</v>
      </c>
      <c r="C741" s="112" t="str">
        <f>IF(AND(A741&lt;&gt;"",ISNUMBER(A741)),VLOOKUP(A741,Studies!A:BR,3,FALSE),"")</f>
        <v>https://doi.org/10.1002/pauz.19900190516</v>
      </c>
      <c r="D741" s="112" t="str">
        <f>IF(AND(A741&lt;&gt;"",ISNUMBER(A741)),VLOOKUP(A741,Studies!A:BR,4,FALSE),"")</f>
        <v>450 mg REFERENZ</v>
      </c>
      <c r="E741" s="112" t="str">
        <f>IF(AND(A741&lt;&gt;"",ISNUMBER(A741)),VLOOKUP(A741,Studies!A:BR,5,FALSE),"")</f>
        <v>Rifampicin</v>
      </c>
      <c r="F741" s="114" t="str">
        <f>IF(AND(A741&lt;&gt;"",ISNUMBER(A741)),VLOOKUP(A741,Studies!A:BR,6,FALSE),"")</f>
        <v>Plasma</v>
      </c>
      <c r="G741" s="57">
        <v>8</v>
      </c>
      <c r="H741" s="57" t="s">
        <v>54</v>
      </c>
      <c r="I741" s="47">
        <v>1.8152093887329102</v>
      </c>
      <c r="J741" s="47" t="s">
        <v>352</v>
      </c>
      <c r="K741" s="47" t="s">
        <v>50</v>
      </c>
    </row>
    <row r="742" spans="1:14" x14ac:dyDescent="0.2">
      <c r="A742" s="36">
        <v>101</v>
      </c>
      <c r="B742" s="112" t="str">
        <f>IF(AND(A742&lt;&gt;"",ISNUMBER(A742)),VLOOKUP(A742,Studies!A:BR,2,FALSE),"")</f>
        <v>Blume 1989</v>
      </c>
      <c r="C742" s="112" t="str">
        <f>IF(AND(A742&lt;&gt;"",ISNUMBER(A742)),VLOOKUP(A742,Studies!A:BR,3,FALSE),"")</f>
        <v>https://doi.org/10.1002/pauz.19900190516</v>
      </c>
      <c r="D742" s="112" t="str">
        <f>IF(AND(A742&lt;&gt;"",ISNUMBER(A742)),VLOOKUP(A742,Studies!A:BR,4,FALSE),"")</f>
        <v>600 mg REFERENZ</v>
      </c>
      <c r="E742" s="112" t="str">
        <f>IF(AND(A742&lt;&gt;"",ISNUMBER(A742)),VLOOKUP(A742,Studies!A:BR,5,FALSE),"")</f>
        <v>Rifampicin</v>
      </c>
      <c r="F742" s="114" t="str">
        <f>IF(AND(A742&lt;&gt;"",ISNUMBER(A742)),VLOOKUP(A742,Studies!A:BR,6,FALSE),"")</f>
        <v>Plasma</v>
      </c>
      <c r="G742" s="57">
        <v>0.25</v>
      </c>
      <c r="H742" s="57" t="s">
        <v>54</v>
      </c>
      <c r="I742" s="47">
        <v>0.11607145518064499</v>
      </c>
      <c r="J742" s="47" t="s">
        <v>352</v>
      </c>
      <c r="K742" s="47" t="s">
        <v>50</v>
      </c>
    </row>
    <row r="743" spans="1:14" x14ac:dyDescent="0.2">
      <c r="A743" s="36">
        <v>101</v>
      </c>
      <c r="B743" s="112" t="str">
        <f>IF(AND(A743&lt;&gt;"",ISNUMBER(A743)),VLOOKUP(A743,Studies!A:BR,2,FALSE),"")</f>
        <v>Blume 1989</v>
      </c>
      <c r="C743" s="112" t="str">
        <f>IF(AND(A743&lt;&gt;"",ISNUMBER(A743)),VLOOKUP(A743,Studies!A:BR,3,FALSE),"")</f>
        <v>https://doi.org/10.1002/pauz.19900190516</v>
      </c>
      <c r="D743" s="112" t="str">
        <f>IF(AND(A743&lt;&gt;"",ISNUMBER(A743)),VLOOKUP(A743,Studies!A:BR,4,FALSE),"")</f>
        <v>600 mg REFERENZ</v>
      </c>
      <c r="E743" s="112" t="str">
        <f>IF(AND(A743&lt;&gt;"",ISNUMBER(A743)),VLOOKUP(A743,Studies!A:BR,5,FALSE),"")</f>
        <v>Rifampicin</v>
      </c>
      <c r="F743" s="114" t="str">
        <f>IF(AND(A743&lt;&gt;"",ISNUMBER(A743)),VLOOKUP(A743,Studies!A:BR,6,FALSE),"")</f>
        <v>Plasma</v>
      </c>
      <c r="G743" s="57">
        <v>0.5</v>
      </c>
      <c r="H743" s="57" t="s">
        <v>54</v>
      </c>
      <c r="I743" s="47">
        <v>1.1575995683670044</v>
      </c>
      <c r="J743" s="47" t="s">
        <v>352</v>
      </c>
      <c r="K743" s="47" t="s">
        <v>50</v>
      </c>
    </row>
    <row r="744" spans="1:14" x14ac:dyDescent="0.2">
      <c r="A744" s="36">
        <v>101</v>
      </c>
      <c r="B744" s="112" t="str">
        <f>IF(AND(A744&lt;&gt;"",ISNUMBER(A744)),VLOOKUP(A744,Studies!A:BR,2,FALSE),"")</f>
        <v>Blume 1989</v>
      </c>
      <c r="C744" s="112" t="str">
        <f>IF(AND(A744&lt;&gt;"",ISNUMBER(A744)),VLOOKUP(A744,Studies!A:BR,3,FALSE),"")</f>
        <v>https://doi.org/10.1002/pauz.19900190516</v>
      </c>
      <c r="D744" s="112" t="str">
        <f>IF(AND(A744&lt;&gt;"",ISNUMBER(A744)),VLOOKUP(A744,Studies!A:BR,4,FALSE),"")</f>
        <v>600 mg REFERENZ</v>
      </c>
      <c r="E744" s="112" t="str">
        <f>IF(AND(A744&lt;&gt;"",ISNUMBER(A744)),VLOOKUP(A744,Studies!A:BR,5,FALSE),"")</f>
        <v>Rifampicin</v>
      </c>
      <c r="F744" s="114" t="str">
        <f>IF(AND(A744&lt;&gt;"",ISNUMBER(A744)),VLOOKUP(A744,Studies!A:BR,6,FALSE),"")</f>
        <v>Plasma</v>
      </c>
      <c r="G744" s="57">
        <v>1</v>
      </c>
      <c r="H744" s="57" t="s">
        <v>54</v>
      </c>
      <c r="I744" s="47">
        <v>6.3259787559509277</v>
      </c>
      <c r="J744" s="47" t="s">
        <v>352</v>
      </c>
      <c r="K744" s="47" t="s">
        <v>50</v>
      </c>
    </row>
    <row r="745" spans="1:14" x14ac:dyDescent="0.2">
      <c r="A745" s="36">
        <v>101</v>
      </c>
      <c r="B745" s="112" t="str">
        <f>IF(AND(A745&lt;&gt;"",ISNUMBER(A745)),VLOOKUP(A745,Studies!A:BR,2,FALSE),"")</f>
        <v>Blume 1989</v>
      </c>
      <c r="C745" s="112" t="str">
        <f>IF(AND(A745&lt;&gt;"",ISNUMBER(A745)),VLOOKUP(A745,Studies!A:BR,3,FALSE),"")</f>
        <v>https://doi.org/10.1002/pauz.19900190516</v>
      </c>
      <c r="D745" s="112" t="str">
        <f>IF(AND(A745&lt;&gt;"",ISNUMBER(A745)),VLOOKUP(A745,Studies!A:BR,4,FALSE),"")</f>
        <v>600 mg REFERENZ</v>
      </c>
      <c r="E745" s="112" t="str">
        <f>IF(AND(A745&lt;&gt;"",ISNUMBER(A745)),VLOOKUP(A745,Studies!A:BR,5,FALSE),"")</f>
        <v>Rifampicin</v>
      </c>
      <c r="F745" s="114" t="str">
        <f>IF(AND(A745&lt;&gt;"",ISNUMBER(A745)),VLOOKUP(A745,Studies!A:BR,6,FALSE),"")</f>
        <v>Plasma</v>
      </c>
      <c r="G745" s="57">
        <v>2</v>
      </c>
      <c r="H745" s="57" t="s">
        <v>54</v>
      </c>
      <c r="I745" s="47">
        <v>9.1194667816162109</v>
      </c>
      <c r="J745" s="47" t="s">
        <v>352</v>
      </c>
      <c r="K745" s="47" t="s">
        <v>50</v>
      </c>
    </row>
    <row r="746" spans="1:14" x14ac:dyDescent="0.2">
      <c r="A746" s="36">
        <v>101</v>
      </c>
      <c r="B746" s="112" t="str">
        <f>IF(AND(A746&lt;&gt;"",ISNUMBER(A746)),VLOOKUP(A746,Studies!A:BR,2,FALSE),"")</f>
        <v>Blume 1989</v>
      </c>
      <c r="C746" s="112" t="str">
        <f>IF(AND(A746&lt;&gt;"",ISNUMBER(A746)),VLOOKUP(A746,Studies!A:BR,3,FALSE),"")</f>
        <v>https://doi.org/10.1002/pauz.19900190516</v>
      </c>
      <c r="D746" s="112" t="str">
        <f>IF(AND(A746&lt;&gt;"",ISNUMBER(A746)),VLOOKUP(A746,Studies!A:BR,4,FALSE),"")</f>
        <v>600 mg REFERENZ</v>
      </c>
      <c r="E746" s="112" t="str">
        <f>IF(AND(A746&lt;&gt;"",ISNUMBER(A746)),VLOOKUP(A746,Studies!A:BR,5,FALSE),"")</f>
        <v>Rifampicin</v>
      </c>
      <c r="F746" s="114" t="str">
        <f>IF(AND(A746&lt;&gt;"",ISNUMBER(A746)),VLOOKUP(A746,Studies!A:BR,6,FALSE),"")</f>
        <v>Plasma</v>
      </c>
      <c r="G746" s="57">
        <v>4</v>
      </c>
      <c r="H746" s="57" t="s">
        <v>54</v>
      </c>
      <c r="I746" s="47">
        <v>6.4628453254699707</v>
      </c>
      <c r="J746" s="47" t="s">
        <v>352</v>
      </c>
      <c r="K746" s="47" t="s">
        <v>50</v>
      </c>
    </row>
    <row r="747" spans="1:14" x14ac:dyDescent="0.2">
      <c r="A747" s="36">
        <v>101</v>
      </c>
      <c r="B747" s="112" t="str">
        <f>IF(AND(A747&lt;&gt;"",ISNUMBER(A747)),VLOOKUP(A747,Studies!A:BR,2,FALSE),"")</f>
        <v>Blume 1989</v>
      </c>
      <c r="C747" s="112" t="str">
        <f>IF(AND(A747&lt;&gt;"",ISNUMBER(A747)),VLOOKUP(A747,Studies!A:BR,3,FALSE),"")</f>
        <v>https://doi.org/10.1002/pauz.19900190516</v>
      </c>
      <c r="D747" s="112" t="str">
        <f>IF(AND(A747&lt;&gt;"",ISNUMBER(A747)),VLOOKUP(A747,Studies!A:BR,4,FALSE),"")</f>
        <v>600 mg REFERENZ</v>
      </c>
      <c r="E747" s="112" t="str">
        <f>IF(AND(A747&lt;&gt;"",ISNUMBER(A747)),VLOOKUP(A747,Studies!A:BR,5,FALSE),"")</f>
        <v>Rifampicin</v>
      </c>
      <c r="F747" s="114" t="str">
        <f>IF(AND(A747&lt;&gt;"",ISNUMBER(A747)),VLOOKUP(A747,Studies!A:BR,6,FALSE),"")</f>
        <v>Plasma</v>
      </c>
      <c r="G747" s="57">
        <v>6</v>
      </c>
      <c r="H747" s="57" t="s">
        <v>54</v>
      </c>
      <c r="I747" s="47">
        <v>4.3383388519287109</v>
      </c>
      <c r="J747" s="47" t="s">
        <v>352</v>
      </c>
      <c r="K747" s="47" t="s">
        <v>50</v>
      </c>
    </row>
    <row r="748" spans="1:14" x14ac:dyDescent="0.2">
      <c r="A748" s="36">
        <v>101</v>
      </c>
      <c r="B748" s="112" t="str">
        <f>IF(AND(A748&lt;&gt;"",ISNUMBER(A748)),VLOOKUP(A748,Studies!A:BR,2,FALSE),"")</f>
        <v>Blume 1989</v>
      </c>
      <c r="C748" s="112" t="str">
        <f>IF(AND(A748&lt;&gt;"",ISNUMBER(A748)),VLOOKUP(A748,Studies!A:BR,3,FALSE),"")</f>
        <v>https://doi.org/10.1002/pauz.19900190516</v>
      </c>
      <c r="D748" s="112" t="str">
        <f>IF(AND(A748&lt;&gt;"",ISNUMBER(A748)),VLOOKUP(A748,Studies!A:BR,4,FALSE),"")</f>
        <v>600 mg REFERENZ</v>
      </c>
      <c r="E748" s="112" t="str">
        <f>IF(AND(A748&lt;&gt;"",ISNUMBER(A748)),VLOOKUP(A748,Studies!A:BR,5,FALSE),"")</f>
        <v>Rifampicin</v>
      </c>
      <c r="F748" s="114" t="str">
        <f>IF(AND(A748&lt;&gt;"",ISNUMBER(A748)),VLOOKUP(A748,Studies!A:BR,6,FALSE),"")</f>
        <v>Plasma</v>
      </c>
      <c r="G748" s="57">
        <v>8</v>
      </c>
      <c r="H748" s="57" t="s">
        <v>54</v>
      </c>
      <c r="I748" s="47">
        <v>2.860055685043335</v>
      </c>
      <c r="J748" s="47" t="s">
        <v>352</v>
      </c>
      <c r="K748" s="47" t="s">
        <v>50</v>
      </c>
    </row>
    <row r="749" spans="1:14" x14ac:dyDescent="0.2">
      <c r="A749" s="36">
        <v>101</v>
      </c>
      <c r="B749" s="112" t="str">
        <f>IF(AND(A749&lt;&gt;"",ISNUMBER(A749)),VLOOKUP(A749,Studies!A:BR,2,FALSE),"")</f>
        <v>Blume 1989</v>
      </c>
      <c r="C749" s="112" t="str">
        <f>IF(AND(A749&lt;&gt;"",ISNUMBER(A749)),VLOOKUP(A749,Studies!A:BR,3,FALSE),"")</f>
        <v>https://doi.org/10.1002/pauz.19900190516</v>
      </c>
      <c r="D749" s="112" t="str">
        <f>IF(AND(A749&lt;&gt;"",ISNUMBER(A749)),VLOOKUP(A749,Studies!A:BR,4,FALSE),"")</f>
        <v>600 mg REFERENZ</v>
      </c>
      <c r="E749" s="112" t="str">
        <f>IF(AND(A749&lt;&gt;"",ISNUMBER(A749)),VLOOKUP(A749,Studies!A:BR,5,FALSE),"")</f>
        <v>Rifampicin</v>
      </c>
      <c r="F749" s="114" t="str">
        <f>IF(AND(A749&lt;&gt;"",ISNUMBER(A749)),VLOOKUP(A749,Studies!A:BR,6,FALSE),"")</f>
        <v>Plasma</v>
      </c>
      <c r="G749" s="57">
        <v>10</v>
      </c>
      <c r="H749" s="57" t="s">
        <v>54</v>
      </c>
      <c r="I749" s="47">
        <v>1.6610060930252075</v>
      </c>
      <c r="J749" s="47" t="s">
        <v>352</v>
      </c>
      <c r="K749" s="47" t="s">
        <v>50</v>
      </c>
    </row>
    <row r="750" spans="1:14" x14ac:dyDescent="0.2">
      <c r="A750" s="36">
        <v>101</v>
      </c>
      <c r="B750" s="112" t="str">
        <f>IF(AND(A750&lt;&gt;"",ISNUMBER(A750)),VLOOKUP(A750,Studies!A:BR,2,FALSE),"")</f>
        <v>Blume 1989</v>
      </c>
      <c r="C750" s="112" t="str">
        <f>IF(AND(A750&lt;&gt;"",ISNUMBER(A750)),VLOOKUP(A750,Studies!A:BR,3,FALSE),"")</f>
        <v>https://doi.org/10.1002/pauz.19900190516</v>
      </c>
      <c r="D750" s="112" t="str">
        <f>IF(AND(A750&lt;&gt;"",ISNUMBER(A750)),VLOOKUP(A750,Studies!A:BR,4,FALSE),"")</f>
        <v>600 mg REFERENZ</v>
      </c>
      <c r="E750" s="112" t="str">
        <f>IF(AND(A750&lt;&gt;"",ISNUMBER(A750)),VLOOKUP(A750,Studies!A:BR,5,FALSE),"")</f>
        <v>Rifampicin</v>
      </c>
      <c r="F750" s="114" t="str">
        <f>IF(AND(A750&lt;&gt;"",ISNUMBER(A750)),VLOOKUP(A750,Studies!A:BR,6,FALSE),"")</f>
        <v>Plasma</v>
      </c>
      <c r="G750" s="57">
        <v>12</v>
      </c>
      <c r="H750" s="57" t="s">
        <v>54</v>
      </c>
      <c r="I750" s="47">
        <v>1.0509854555130005</v>
      </c>
      <c r="J750" s="47" t="s">
        <v>352</v>
      </c>
      <c r="K750" s="47" t="s">
        <v>50</v>
      </c>
    </row>
    <row r="751" spans="1:14" x14ac:dyDescent="0.2">
      <c r="A751" s="36">
        <v>101</v>
      </c>
      <c r="B751" s="112" t="str">
        <f>IF(AND(A751&lt;&gt;"",ISNUMBER(A751)),VLOOKUP(A751,Studies!A:BR,2,FALSE),"")</f>
        <v>Blume 1989</v>
      </c>
      <c r="C751" s="112" t="str">
        <f>IF(AND(A751&lt;&gt;"",ISNUMBER(A751)),VLOOKUP(A751,Studies!A:BR,3,FALSE),"")</f>
        <v>https://doi.org/10.1002/pauz.19900190516</v>
      </c>
      <c r="D751" s="112" t="str">
        <f>IF(AND(A751&lt;&gt;"",ISNUMBER(A751)),VLOOKUP(A751,Studies!A:BR,4,FALSE),"")</f>
        <v>600 mg REFERENZ</v>
      </c>
      <c r="E751" s="112" t="str">
        <f>IF(AND(A751&lt;&gt;"",ISNUMBER(A751)),VLOOKUP(A751,Studies!A:BR,5,FALSE),"")</f>
        <v>Rifampicin</v>
      </c>
      <c r="F751" s="114" t="str">
        <f>IF(AND(A751&lt;&gt;"",ISNUMBER(A751)),VLOOKUP(A751,Studies!A:BR,6,FALSE),"")</f>
        <v>Plasma</v>
      </c>
      <c r="G751" s="57">
        <v>16</v>
      </c>
      <c r="H751" s="57" t="s">
        <v>54</v>
      </c>
      <c r="I751" s="47">
        <v>0.22484634816646576</v>
      </c>
      <c r="J751" s="47" t="s">
        <v>352</v>
      </c>
      <c r="K751" s="47" t="s">
        <v>50</v>
      </c>
    </row>
    <row r="752" spans="1:14" x14ac:dyDescent="0.2">
      <c r="A752" s="36">
        <v>247</v>
      </c>
      <c r="B752" s="112" t="str">
        <f>IF(AND(A752&lt;&gt;"",ISNUMBER(A752)),VLOOKUP(A752,Studies!A:BR,2,FALSE),"")</f>
        <v>Heizmann 1983</v>
      </c>
      <c r="C752" s="112" t="str">
        <f>IF(AND(A752&lt;&gt;"",ISNUMBER(A752)),VLOOKUP(A752,Studies!A:BR,3,FALSE),"")</f>
        <v>http://www.ncbi.nlm.nih.gov/pubmed/6138080</v>
      </c>
      <c r="D752" s="112" t="str">
        <f>IF(AND(A752&lt;&gt;"",ISNUMBER(A752)),VLOOKUP(A752,Studies!A:BR,4,FALSE),"")</f>
        <v>iv 0.15 mg/kg - Indiv. A.St.</v>
      </c>
      <c r="E752" s="112" t="str">
        <f>IF(AND(A752&lt;&gt;"",ISNUMBER(A752)),VLOOKUP(A752,Studies!A:BR,5,FALSE),"")</f>
        <v>Midazolam</v>
      </c>
      <c r="F752" s="114" t="str">
        <f>IF(AND(A752&lt;&gt;"",ISNUMBER(A752)),VLOOKUP(A752,Studies!A:BR,6,FALSE),"")</f>
        <v>Plasma</v>
      </c>
      <c r="G752" s="57">
        <v>8.3333329999999997E-2</v>
      </c>
      <c r="H752" s="57" t="s">
        <v>54</v>
      </c>
      <c r="I752" s="47">
        <v>314</v>
      </c>
      <c r="J752" s="47" t="s">
        <v>321</v>
      </c>
      <c r="K752" s="47" t="s">
        <v>176</v>
      </c>
    </row>
    <row r="753" spans="1:15" x14ac:dyDescent="0.2">
      <c r="A753" s="36">
        <v>247</v>
      </c>
      <c r="B753" s="112" t="str">
        <f>IF(AND(A753&lt;&gt;"",ISNUMBER(A753)),VLOOKUP(A753,Studies!A:BR,2,FALSE),"")</f>
        <v>Heizmann 1983</v>
      </c>
      <c r="C753" s="112" t="str">
        <f>IF(AND(A753&lt;&gt;"",ISNUMBER(A753)),VLOOKUP(A753,Studies!A:BR,3,FALSE),"")</f>
        <v>http://www.ncbi.nlm.nih.gov/pubmed/6138080</v>
      </c>
      <c r="D753" s="112" t="str">
        <f>IF(AND(A753&lt;&gt;"",ISNUMBER(A753)),VLOOKUP(A753,Studies!A:BR,4,FALSE),"")</f>
        <v>iv 0.15 mg/kg - Indiv. A.St.</v>
      </c>
      <c r="E753" s="112" t="str">
        <f>IF(AND(A753&lt;&gt;"",ISNUMBER(A753)),VLOOKUP(A753,Studies!A:BR,5,FALSE),"")</f>
        <v>Midazolam</v>
      </c>
      <c r="F753" s="114" t="str">
        <f>IF(AND(A753&lt;&gt;"",ISNUMBER(A753)),VLOOKUP(A753,Studies!A:BR,6,FALSE),"")</f>
        <v>Plasma</v>
      </c>
      <c r="G753" s="57">
        <v>0.16666666999999999</v>
      </c>
      <c r="H753" s="57" t="s">
        <v>54</v>
      </c>
      <c r="I753" s="47">
        <v>233</v>
      </c>
      <c r="J753" s="47" t="s">
        <v>321</v>
      </c>
      <c r="K753" s="47" t="s">
        <v>176</v>
      </c>
    </row>
    <row r="754" spans="1:15" x14ac:dyDescent="0.2">
      <c r="A754" s="36">
        <v>247</v>
      </c>
      <c r="B754" s="112" t="str">
        <f>IF(AND(A754&lt;&gt;"",ISNUMBER(A754)),VLOOKUP(A754,Studies!A:BR,2,FALSE),"")</f>
        <v>Heizmann 1983</v>
      </c>
      <c r="C754" s="112" t="str">
        <f>IF(AND(A754&lt;&gt;"",ISNUMBER(A754)),VLOOKUP(A754,Studies!A:BR,3,FALSE),"")</f>
        <v>http://www.ncbi.nlm.nih.gov/pubmed/6138080</v>
      </c>
      <c r="D754" s="112" t="str">
        <f>IF(AND(A754&lt;&gt;"",ISNUMBER(A754)),VLOOKUP(A754,Studies!A:BR,4,FALSE),"")</f>
        <v>iv 0.15 mg/kg - Indiv. A.St.</v>
      </c>
      <c r="E754" s="112" t="str">
        <f>IF(AND(A754&lt;&gt;"",ISNUMBER(A754)),VLOOKUP(A754,Studies!A:BR,5,FALSE),"")</f>
        <v>Midazolam</v>
      </c>
      <c r="F754" s="114" t="str">
        <f>IF(AND(A754&lt;&gt;"",ISNUMBER(A754)),VLOOKUP(A754,Studies!A:BR,6,FALSE),"")</f>
        <v>Plasma</v>
      </c>
      <c r="G754" s="57">
        <v>0.25</v>
      </c>
      <c r="H754" s="57" t="s">
        <v>54</v>
      </c>
      <c r="I754" s="47">
        <v>183</v>
      </c>
      <c r="J754" s="47" t="s">
        <v>321</v>
      </c>
      <c r="K754" s="47" t="s">
        <v>176</v>
      </c>
    </row>
    <row r="755" spans="1:15" x14ac:dyDescent="0.2">
      <c r="A755" s="36">
        <v>247</v>
      </c>
      <c r="B755" s="112" t="str">
        <f>IF(AND(A755&lt;&gt;"",ISNUMBER(A755)),VLOOKUP(A755,Studies!A:BR,2,FALSE),"")</f>
        <v>Heizmann 1983</v>
      </c>
      <c r="C755" s="112" t="str">
        <f>IF(AND(A755&lt;&gt;"",ISNUMBER(A755)),VLOOKUP(A755,Studies!A:BR,3,FALSE),"")</f>
        <v>http://www.ncbi.nlm.nih.gov/pubmed/6138080</v>
      </c>
      <c r="D755" s="112" t="str">
        <f>IF(AND(A755&lt;&gt;"",ISNUMBER(A755)),VLOOKUP(A755,Studies!A:BR,4,FALSE),"")</f>
        <v>iv 0.15 mg/kg - Indiv. A.St.</v>
      </c>
      <c r="E755" s="112" t="str">
        <f>IF(AND(A755&lt;&gt;"",ISNUMBER(A755)),VLOOKUP(A755,Studies!A:BR,5,FALSE),"")</f>
        <v>Midazolam</v>
      </c>
      <c r="F755" s="114" t="str">
        <f>IF(AND(A755&lt;&gt;"",ISNUMBER(A755)),VLOOKUP(A755,Studies!A:BR,6,FALSE),"")</f>
        <v>Plasma</v>
      </c>
      <c r="G755" s="57">
        <v>0.5</v>
      </c>
      <c r="H755" s="57" t="s">
        <v>54</v>
      </c>
      <c r="I755" s="47">
        <v>183</v>
      </c>
      <c r="J755" s="47" t="s">
        <v>321</v>
      </c>
      <c r="K755" s="47" t="s">
        <v>176</v>
      </c>
    </row>
    <row r="756" spans="1:15" x14ac:dyDescent="0.2">
      <c r="A756" s="36">
        <v>247</v>
      </c>
      <c r="B756" s="112" t="str">
        <f>IF(AND(A756&lt;&gt;"",ISNUMBER(A756)),VLOOKUP(A756,Studies!A:BR,2,FALSE),"")</f>
        <v>Heizmann 1983</v>
      </c>
      <c r="C756" s="112" t="str">
        <f>IF(AND(A756&lt;&gt;"",ISNUMBER(A756)),VLOOKUP(A756,Studies!A:BR,3,FALSE),"")</f>
        <v>http://www.ncbi.nlm.nih.gov/pubmed/6138080</v>
      </c>
      <c r="D756" s="112" t="str">
        <f>IF(AND(A756&lt;&gt;"",ISNUMBER(A756)),VLOOKUP(A756,Studies!A:BR,4,FALSE),"")</f>
        <v>iv 0.15 mg/kg - Indiv. A.St.</v>
      </c>
      <c r="E756" s="112" t="str">
        <f>IF(AND(A756&lt;&gt;"",ISNUMBER(A756)),VLOOKUP(A756,Studies!A:BR,5,FALSE),"")</f>
        <v>Midazolam</v>
      </c>
      <c r="F756" s="114" t="str">
        <f>IF(AND(A756&lt;&gt;"",ISNUMBER(A756)),VLOOKUP(A756,Studies!A:BR,6,FALSE),"")</f>
        <v>Plasma</v>
      </c>
      <c r="G756" s="57">
        <v>0.75</v>
      </c>
      <c r="H756" s="57" t="s">
        <v>54</v>
      </c>
      <c r="I756" s="47">
        <v>138</v>
      </c>
      <c r="J756" s="47" t="s">
        <v>321</v>
      </c>
      <c r="K756" s="47" t="s">
        <v>176</v>
      </c>
    </row>
    <row r="757" spans="1:15" x14ac:dyDescent="0.2">
      <c r="A757" s="36">
        <v>247</v>
      </c>
      <c r="B757" s="112" t="str">
        <f>IF(AND(A757&lt;&gt;"",ISNUMBER(A757)),VLOOKUP(A757,Studies!A:BR,2,FALSE),"")</f>
        <v>Heizmann 1983</v>
      </c>
      <c r="C757" s="112" t="str">
        <f>IF(AND(A757&lt;&gt;"",ISNUMBER(A757)),VLOOKUP(A757,Studies!A:BR,3,FALSE),"")</f>
        <v>http://www.ncbi.nlm.nih.gov/pubmed/6138080</v>
      </c>
      <c r="D757" s="112" t="str">
        <f>IF(AND(A757&lt;&gt;"",ISNUMBER(A757)),VLOOKUP(A757,Studies!A:BR,4,FALSE),"")</f>
        <v>iv 0.15 mg/kg - Indiv. A.St.</v>
      </c>
      <c r="E757" s="112" t="str">
        <f>IF(AND(A757&lt;&gt;"",ISNUMBER(A757)),VLOOKUP(A757,Studies!A:BR,5,FALSE),"")</f>
        <v>Midazolam</v>
      </c>
      <c r="F757" s="114" t="str">
        <f>IF(AND(A757&lt;&gt;"",ISNUMBER(A757)),VLOOKUP(A757,Studies!A:BR,6,FALSE),"")</f>
        <v>Plasma</v>
      </c>
      <c r="G757" s="57">
        <v>1</v>
      </c>
      <c r="H757" s="57" t="s">
        <v>54</v>
      </c>
      <c r="I757" s="47">
        <v>107</v>
      </c>
      <c r="J757" s="47" t="s">
        <v>321</v>
      </c>
      <c r="K757" s="47" t="s">
        <v>176</v>
      </c>
    </row>
    <row r="758" spans="1:15" x14ac:dyDescent="0.2">
      <c r="A758" s="36">
        <v>247</v>
      </c>
      <c r="B758" s="112" t="str">
        <f>IF(AND(A758&lt;&gt;"",ISNUMBER(A758)),VLOOKUP(A758,Studies!A:BR,2,FALSE),"")</f>
        <v>Heizmann 1983</v>
      </c>
      <c r="C758" s="112" t="str">
        <f>IF(AND(A758&lt;&gt;"",ISNUMBER(A758)),VLOOKUP(A758,Studies!A:BR,3,FALSE),"")</f>
        <v>http://www.ncbi.nlm.nih.gov/pubmed/6138080</v>
      </c>
      <c r="D758" s="112" t="str">
        <f>IF(AND(A758&lt;&gt;"",ISNUMBER(A758)),VLOOKUP(A758,Studies!A:BR,4,FALSE),"")</f>
        <v>iv 0.15 mg/kg - Indiv. A.St.</v>
      </c>
      <c r="E758" s="112" t="str">
        <f>IF(AND(A758&lt;&gt;"",ISNUMBER(A758)),VLOOKUP(A758,Studies!A:BR,5,FALSE),"")</f>
        <v>Midazolam</v>
      </c>
      <c r="F758" s="114" t="str">
        <f>IF(AND(A758&lt;&gt;"",ISNUMBER(A758)),VLOOKUP(A758,Studies!A:BR,6,FALSE),"")</f>
        <v>Plasma</v>
      </c>
      <c r="G758" s="57">
        <v>1.5</v>
      </c>
      <c r="H758" s="57" t="s">
        <v>54</v>
      </c>
      <c r="I758" s="47">
        <v>69</v>
      </c>
      <c r="J758" s="47" t="s">
        <v>321</v>
      </c>
      <c r="K758" s="47" t="s">
        <v>176</v>
      </c>
    </row>
    <row r="759" spans="1:15" x14ac:dyDescent="0.2">
      <c r="A759" s="36">
        <v>247</v>
      </c>
      <c r="B759" s="112" t="str">
        <f>IF(AND(A759&lt;&gt;"",ISNUMBER(A759)),VLOOKUP(A759,Studies!A:BR,2,FALSE),"")</f>
        <v>Heizmann 1983</v>
      </c>
      <c r="C759" s="112" t="str">
        <f>IF(AND(A759&lt;&gt;"",ISNUMBER(A759)),VLOOKUP(A759,Studies!A:BR,3,FALSE),"")</f>
        <v>http://www.ncbi.nlm.nih.gov/pubmed/6138080</v>
      </c>
      <c r="D759" s="112" t="str">
        <f>IF(AND(A759&lt;&gt;"",ISNUMBER(A759)),VLOOKUP(A759,Studies!A:BR,4,FALSE),"")</f>
        <v>iv 0.15 mg/kg - Indiv. A.St.</v>
      </c>
      <c r="E759" s="112" t="str">
        <f>IF(AND(A759&lt;&gt;"",ISNUMBER(A759)),VLOOKUP(A759,Studies!A:BR,5,FALSE),"")</f>
        <v>Midazolam</v>
      </c>
      <c r="F759" s="114" t="str">
        <f>IF(AND(A759&lt;&gt;"",ISNUMBER(A759)),VLOOKUP(A759,Studies!A:BR,6,FALSE),"")</f>
        <v>Plasma</v>
      </c>
      <c r="G759" s="57">
        <v>2</v>
      </c>
      <c r="H759" s="57" t="s">
        <v>54</v>
      </c>
      <c r="I759" s="47">
        <v>56</v>
      </c>
      <c r="J759" s="47" t="s">
        <v>321</v>
      </c>
      <c r="K759" s="47" t="s">
        <v>176</v>
      </c>
    </row>
    <row r="760" spans="1:15" x14ac:dyDescent="0.2">
      <c r="A760" s="36">
        <v>247</v>
      </c>
      <c r="B760" s="112" t="str">
        <f>IF(AND(A760&lt;&gt;"",ISNUMBER(A760)),VLOOKUP(A760,Studies!A:BR,2,FALSE),"")</f>
        <v>Heizmann 1983</v>
      </c>
      <c r="C760" s="112" t="str">
        <f>IF(AND(A760&lt;&gt;"",ISNUMBER(A760)),VLOOKUP(A760,Studies!A:BR,3,FALSE),"")</f>
        <v>http://www.ncbi.nlm.nih.gov/pubmed/6138080</v>
      </c>
      <c r="D760" s="112" t="str">
        <f>IF(AND(A760&lt;&gt;"",ISNUMBER(A760)),VLOOKUP(A760,Studies!A:BR,4,FALSE),"")</f>
        <v>iv 0.15 mg/kg - Indiv. A.St.</v>
      </c>
      <c r="E760" s="112" t="str">
        <f>IF(AND(A760&lt;&gt;"",ISNUMBER(A760)),VLOOKUP(A760,Studies!A:BR,5,FALSE),"")</f>
        <v>Midazolam</v>
      </c>
      <c r="F760" s="114" t="str">
        <f>IF(AND(A760&lt;&gt;"",ISNUMBER(A760)),VLOOKUP(A760,Studies!A:BR,6,FALSE),"")</f>
        <v>Plasma</v>
      </c>
      <c r="G760" s="57">
        <v>3</v>
      </c>
      <c r="H760" s="57" t="s">
        <v>54</v>
      </c>
      <c r="I760" s="47">
        <v>37</v>
      </c>
      <c r="J760" s="47" t="s">
        <v>321</v>
      </c>
      <c r="K760" s="47" t="s">
        <v>176</v>
      </c>
    </row>
    <row r="761" spans="1:15" x14ac:dyDescent="0.2">
      <c r="A761" s="36">
        <v>247</v>
      </c>
      <c r="B761" s="112" t="str">
        <f>IF(AND(A761&lt;&gt;"",ISNUMBER(A761)),VLOOKUP(A761,Studies!A:BR,2,FALSE),"")</f>
        <v>Heizmann 1983</v>
      </c>
      <c r="C761" s="112" t="str">
        <f>IF(AND(A761&lt;&gt;"",ISNUMBER(A761)),VLOOKUP(A761,Studies!A:BR,3,FALSE),"")</f>
        <v>http://www.ncbi.nlm.nih.gov/pubmed/6138080</v>
      </c>
      <c r="D761" s="112" t="str">
        <f>IF(AND(A761&lt;&gt;"",ISNUMBER(A761)),VLOOKUP(A761,Studies!A:BR,4,FALSE),"")</f>
        <v>iv 0.15 mg/kg - Indiv. A.St.</v>
      </c>
      <c r="E761" s="112" t="str">
        <f>IF(AND(A761&lt;&gt;"",ISNUMBER(A761)),VLOOKUP(A761,Studies!A:BR,5,FALSE),"")</f>
        <v>Midazolam</v>
      </c>
      <c r="F761" s="114" t="str">
        <f>IF(AND(A761&lt;&gt;"",ISNUMBER(A761)),VLOOKUP(A761,Studies!A:BR,6,FALSE),"")</f>
        <v>Plasma</v>
      </c>
      <c r="G761" s="57">
        <v>4</v>
      </c>
      <c r="H761" s="57" t="s">
        <v>54</v>
      </c>
      <c r="I761" s="47">
        <v>23</v>
      </c>
      <c r="J761" s="47" t="s">
        <v>321</v>
      </c>
      <c r="K761" s="47" t="s">
        <v>176</v>
      </c>
    </row>
    <row r="762" spans="1:15" x14ac:dyDescent="0.2">
      <c r="A762" s="36">
        <v>247</v>
      </c>
      <c r="B762" s="112" t="str">
        <f>IF(AND(A762&lt;&gt;"",ISNUMBER(A762)),VLOOKUP(A762,Studies!A:BR,2,FALSE),"")</f>
        <v>Heizmann 1983</v>
      </c>
      <c r="C762" s="112" t="str">
        <f>IF(AND(A762&lt;&gt;"",ISNUMBER(A762)),VLOOKUP(A762,Studies!A:BR,3,FALSE),"")</f>
        <v>http://www.ncbi.nlm.nih.gov/pubmed/6138080</v>
      </c>
      <c r="D762" s="112" t="str">
        <f>IF(AND(A762&lt;&gt;"",ISNUMBER(A762)),VLOOKUP(A762,Studies!A:BR,4,FALSE),"")</f>
        <v>iv 0.15 mg/kg - Indiv. A.St.</v>
      </c>
      <c r="E762" s="112" t="str">
        <f>IF(AND(A762&lt;&gt;"",ISNUMBER(A762)),VLOOKUP(A762,Studies!A:BR,5,FALSE),"")</f>
        <v>Midazolam</v>
      </c>
      <c r="F762" s="114" t="str">
        <f>IF(AND(A762&lt;&gt;"",ISNUMBER(A762)),VLOOKUP(A762,Studies!A:BR,6,FALSE),"")</f>
        <v>Plasma</v>
      </c>
      <c r="G762" s="57">
        <v>5</v>
      </c>
      <c r="H762" s="57" t="s">
        <v>54</v>
      </c>
      <c r="I762" s="47">
        <v>18</v>
      </c>
      <c r="J762" s="47" t="s">
        <v>321</v>
      </c>
      <c r="K762" s="47" t="s">
        <v>176</v>
      </c>
    </row>
    <row r="763" spans="1:15" x14ac:dyDescent="0.2">
      <c r="A763" s="36">
        <v>247</v>
      </c>
      <c r="B763" s="112" t="str">
        <f>IF(AND(A763&lt;&gt;"",ISNUMBER(A763)),VLOOKUP(A763,Studies!A:BR,2,FALSE),"")</f>
        <v>Heizmann 1983</v>
      </c>
      <c r="C763" s="112" t="str">
        <f>IF(AND(A763&lt;&gt;"",ISNUMBER(A763)),VLOOKUP(A763,Studies!A:BR,3,FALSE),"")</f>
        <v>http://www.ncbi.nlm.nih.gov/pubmed/6138080</v>
      </c>
      <c r="D763" s="112" t="str">
        <f>IF(AND(A763&lt;&gt;"",ISNUMBER(A763)),VLOOKUP(A763,Studies!A:BR,4,FALSE),"")</f>
        <v>iv 0.15 mg/kg - Indiv. A.St.</v>
      </c>
      <c r="E763" s="112" t="str">
        <f>IF(AND(A763&lt;&gt;"",ISNUMBER(A763)),VLOOKUP(A763,Studies!A:BR,5,FALSE),"")</f>
        <v>Midazolam</v>
      </c>
      <c r="F763" s="114" t="str">
        <f>IF(AND(A763&lt;&gt;"",ISNUMBER(A763)),VLOOKUP(A763,Studies!A:BR,6,FALSE),"")</f>
        <v>Plasma</v>
      </c>
      <c r="G763" s="57">
        <v>6</v>
      </c>
      <c r="H763" s="57" t="s">
        <v>54</v>
      </c>
      <c r="I763" s="47">
        <v>14</v>
      </c>
      <c r="J763" s="47" t="s">
        <v>321</v>
      </c>
      <c r="K763" s="47" t="s">
        <v>176</v>
      </c>
    </row>
    <row r="764" spans="1:15" x14ac:dyDescent="0.2">
      <c r="A764" s="36">
        <v>247</v>
      </c>
      <c r="B764" s="112" t="str">
        <f>IF(AND(A764&lt;&gt;"",ISNUMBER(A764)),VLOOKUP(A764,Studies!A:BR,2,FALSE),"")</f>
        <v>Heizmann 1983</v>
      </c>
      <c r="C764" s="112" t="str">
        <f>IF(AND(A764&lt;&gt;"",ISNUMBER(A764)),VLOOKUP(A764,Studies!A:BR,3,FALSE),"")</f>
        <v>http://www.ncbi.nlm.nih.gov/pubmed/6138080</v>
      </c>
      <c r="D764" s="112" t="str">
        <f>IF(AND(A764&lt;&gt;"",ISNUMBER(A764)),VLOOKUP(A764,Studies!A:BR,4,FALSE),"")</f>
        <v>iv 0.15 mg/kg - Indiv. A.St.</v>
      </c>
      <c r="E764" s="112" t="str">
        <f>IF(AND(A764&lt;&gt;"",ISNUMBER(A764)),VLOOKUP(A764,Studies!A:BR,5,FALSE),"")</f>
        <v>Midazolam</v>
      </c>
      <c r="F764" s="114" t="str">
        <f>IF(AND(A764&lt;&gt;"",ISNUMBER(A764)),VLOOKUP(A764,Studies!A:BR,6,FALSE),"")</f>
        <v>Plasma</v>
      </c>
      <c r="G764" s="57">
        <v>8</v>
      </c>
      <c r="H764" s="57" t="s">
        <v>54</v>
      </c>
      <c r="I764" s="47">
        <v>8</v>
      </c>
      <c r="J764" s="47" t="s">
        <v>321</v>
      </c>
      <c r="K764" s="47" t="s">
        <v>176</v>
      </c>
    </row>
    <row r="765" spans="1:15" x14ac:dyDescent="0.2">
      <c r="A765" s="36">
        <v>247</v>
      </c>
      <c r="B765" s="112" t="str">
        <f>IF(AND(A765&lt;&gt;"",ISNUMBER(A765)),VLOOKUP(A765,Studies!A:BR,2,FALSE),"")</f>
        <v>Heizmann 1983</v>
      </c>
      <c r="C765" s="112" t="str">
        <f>IF(AND(A765&lt;&gt;"",ISNUMBER(A765)),VLOOKUP(A765,Studies!A:BR,3,FALSE),"")</f>
        <v>http://www.ncbi.nlm.nih.gov/pubmed/6138080</v>
      </c>
      <c r="D765" s="112" t="str">
        <f>IF(AND(A765&lt;&gt;"",ISNUMBER(A765)),VLOOKUP(A765,Studies!A:BR,4,FALSE),"")</f>
        <v>iv 0.15 mg/kg - Indiv. A.St.</v>
      </c>
      <c r="E765" s="112" t="str">
        <f>IF(AND(A765&lt;&gt;"",ISNUMBER(A765)),VLOOKUP(A765,Studies!A:BR,5,FALSE),"")</f>
        <v>Midazolam</v>
      </c>
      <c r="F765" s="114" t="str">
        <f>IF(AND(A765&lt;&gt;"",ISNUMBER(A765)),VLOOKUP(A765,Studies!A:BR,6,FALSE),"")</f>
        <v>Plasma</v>
      </c>
      <c r="G765" s="57">
        <v>10</v>
      </c>
      <c r="H765" s="57" t="s">
        <v>54</v>
      </c>
      <c r="I765" s="47">
        <v>5</v>
      </c>
      <c r="J765" s="47" t="s">
        <v>321</v>
      </c>
      <c r="K765" s="47" t="s">
        <v>176</v>
      </c>
    </row>
    <row r="766" spans="1:15" x14ac:dyDescent="0.2">
      <c r="A766" s="36">
        <v>247</v>
      </c>
      <c r="B766" s="112" t="str">
        <f>IF(AND(A766&lt;&gt;"",ISNUMBER(A766)),VLOOKUP(A766,Studies!A:BR,2,FALSE),"")</f>
        <v>Heizmann 1983</v>
      </c>
      <c r="C766" s="112" t="str">
        <f>IF(AND(A766&lt;&gt;"",ISNUMBER(A766)),VLOOKUP(A766,Studies!A:BR,3,FALSE),"")</f>
        <v>http://www.ncbi.nlm.nih.gov/pubmed/6138080</v>
      </c>
      <c r="D766" s="112" t="str">
        <f>IF(AND(A766&lt;&gt;"",ISNUMBER(A766)),VLOOKUP(A766,Studies!A:BR,4,FALSE),"")</f>
        <v>iv 0.15 mg/kg - Indiv. A.St.</v>
      </c>
      <c r="E766" s="112" t="str">
        <f>IF(AND(A766&lt;&gt;"",ISNUMBER(A766)),VLOOKUP(A766,Studies!A:BR,5,FALSE),"")</f>
        <v>Midazolam</v>
      </c>
      <c r="F766" s="114" t="str">
        <f>IF(AND(A766&lt;&gt;"",ISNUMBER(A766)),VLOOKUP(A766,Studies!A:BR,6,FALSE),"")</f>
        <v>Plasma</v>
      </c>
      <c r="G766" s="57">
        <v>12</v>
      </c>
      <c r="H766" s="57" t="s">
        <v>54</v>
      </c>
      <c r="I766" s="47" t="s">
        <v>924</v>
      </c>
      <c r="J766" s="47" t="s">
        <v>321</v>
      </c>
      <c r="K766" s="47" t="s">
        <v>176</v>
      </c>
      <c r="O766" s="66">
        <v>1</v>
      </c>
    </row>
    <row r="767" spans="1:15" x14ac:dyDescent="0.2">
      <c r="A767" s="36">
        <v>252</v>
      </c>
      <c r="B767" s="112" t="str">
        <f>IF(AND(A767&lt;&gt;"",ISNUMBER(A767)),VLOOKUP(A767,Studies!A:BR,2,FALSE),"")</f>
        <v>Heizmann 1983</v>
      </c>
      <c r="C767" s="112" t="str">
        <f>IF(AND(A767&lt;&gt;"",ISNUMBER(A767)),VLOOKUP(A767,Studies!A:BR,3,FALSE),"")</f>
        <v>http://www.ncbi.nlm.nih.gov/pubmed/6138080</v>
      </c>
      <c r="D767" s="112" t="str">
        <f>IF(AND(A767&lt;&gt;"",ISNUMBER(A767)),VLOOKUP(A767,Studies!A:BR,4,FALSE),"")</f>
        <v>po 20 mg - Indiv. A.St.</v>
      </c>
      <c r="E767" s="112" t="str">
        <f>IF(AND(A767&lt;&gt;"",ISNUMBER(A767)),VLOOKUP(A767,Studies!A:BR,5,FALSE),"")</f>
        <v>Midazolam</v>
      </c>
      <c r="F767" s="114" t="str">
        <f>IF(AND(A767&lt;&gt;"",ISNUMBER(A767)),VLOOKUP(A767,Studies!A:BR,6,FALSE),"")</f>
        <v>Plasma</v>
      </c>
      <c r="G767" s="57">
        <v>0.25</v>
      </c>
      <c r="H767" s="57" t="s">
        <v>54</v>
      </c>
      <c r="I767" s="47">
        <v>142</v>
      </c>
      <c r="J767" s="47" t="s">
        <v>321</v>
      </c>
      <c r="K767" s="47" t="s">
        <v>176</v>
      </c>
    </row>
    <row r="768" spans="1:15" x14ac:dyDescent="0.2">
      <c r="A768" s="36">
        <v>252</v>
      </c>
      <c r="B768" s="112" t="str">
        <f>IF(AND(A768&lt;&gt;"",ISNUMBER(A768)),VLOOKUP(A768,Studies!A:BR,2,FALSE),"")</f>
        <v>Heizmann 1983</v>
      </c>
      <c r="C768" s="112" t="str">
        <f>IF(AND(A768&lt;&gt;"",ISNUMBER(A768)),VLOOKUP(A768,Studies!A:BR,3,FALSE),"")</f>
        <v>http://www.ncbi.nlm.nih.gov/pubmed/6138080</v>
      </c>
      <c r="D768" s="112" t="str">
        <f>IF(AND(A768&lt;&gt;"",ISNUMBER(A768)),VLOOKUP(A768,Studies!A:BR,4,FALSE),"")</f>
        <v>po 20 mg - Indiv. A.St.</v>
      </c>
      <c r="E768" s="112" t="str">
        <f>IF(AND(A768&lt;&gt;"",ISNUMBER(A768)),VLOOKUP(A768,Studies!A:BR,5,FALSE),"")</f>
        <v>Midazolam</v>
      </c>
      <c r="F768" s="114" t="str">
        <f>IF(AND(A768&lt;&gt;"",ISNUMBER(A768)),VLOOKUP(A768,Studies!A:BR,6,FALSE),"")</f>
        <v>Plasma</v>
      </c>
      <c r="G768" s="57">
        <v>0.5</v>
      </c>
      <c r="H768" s="57" t="s">
        <v>54</v>
      </c>
      <c r="I768" s="47">
        <v>75</v>
      </c>
      <c r="J768" s="47" t="s">
        <v>321</v>
      </c>
      <c r="K768" s="47" t="s">
        <v>176</v>
      </c>
    </row>
    <row r="769" spans="1:15" x14ac:dyDescent="0.2">
      <c r="A769" s="36">
        <v>252</v>
      </c>
      <c r="B769" s="112" t="str">
        <f>IF(AND(A769&lt;&gt;"",ISNUMBER(A769)),VLOOKUP(A769,Studies!A:BR,2,FALSE),"")</f>
        <v>Heizmann 1983</v>
      </c>
      <c r="C769" s="112" t="str">
        <f>IF(AND(A769&lt;&gt;"",ISNUMBER(A769)),VLOOKUP(A769,Studies!A:BR,3,FALSE),"")</f>
        <v>http://www.ncbi.nlm.nih.gov/pubmed/6138080</v>
      </c>
      <c r="D769" s="112" t="str">
        <f>IF(AND(A769&lt;&gt;"",ISNUMBER(A769)),VLOOKUP(A769,Studies!A:BR,4,FALSE),"")</f>
        <v>po 20 mg - Indiv. A.St.</v>
      </c>
      <c r="E769" s="112" t="str">
        <f>IF(AND(A769&lt;&gt;"",ISNUMBER(A769)),VLOOKUP(A769,Studies!A:BR,5,FALSE),"")</f>
        <v>Midazolam</v>
      </c>
      <c r="F769" s="114" t="str">
        <f>IF(AND(A769&lt;&gt;"",ISNUMBER(A769)),VLOOKUP(A769,Studies!A:BR,6,FALSE),"")</f>
        <v>Plasma</v>
      </c>
      <c r="G769" s="57">
        <v>0.75</v>
      </c>
      <c r="H769" s="57" t="s">
        <v>54</v>
      </c>
      <c r="I769" s="47">
        <v>53</v>
      </c>
      <c r="J769" s="47" t="s">
        <v>321</v>
      </c>
      <c r="K769" s="47" t="s">
        <v>176</v>
      </c>
    </row>
    <row r="770" spans="1:15" x14ac:dyDescent="0.2">
      <c r="A770" s="36">
        <v>252</v>
      </c>
      <c r="B770" s="112" t="str">
        <f>IF(AND(A770&lt;&gt;"",ISNUMBER(A770)),VLOOKUP(A770,Studies!A:BR,2,FALSE),"")</f>
        <v>Heizmann 1983</v>
      </c>
      <c r="C770" s="112" t="str">
        <f>IF(AND(A770&lt;&gt;"",ISNUMBER(A770)),VLOOKUP(A770,Studies!A:BR,3,FALSE),"")</f>
        <v>http://www.ncbi.nlm.nih.gov/pubmed/6138080</v>
      </c>
      <c r="D770" s="112" t="str">
        <f>IF(AND(A770&lt;&gt;"",ISNUMBER(A770)),VLOOKUP(A770,Studies!A:BR,4,FALSE),"")</f>
        <v>po 20 mg - Indiv. A.St.</v>
      </c>
      <c r="E770" s="112" t="str">
        <f>IF(AND(A770&lt;&gt;"",ISNUMBER(A770)),VLOOKUP(A770,Studies!A:BR,5,FALSE),"")</f>
        <v>Midazolam</v>
      </c>
      <c r="F770" s="114" t="str">
        <f>IF(AND(A770&lt;&gt;"",ISNUMBER(A770)),VLOOKUP(A770,Studies!A:BR,6,FALSE),"")</f>
        <v>Plasma</v>
      </c>
      <c r="G770" s="57">
        <v>1</v>
      </c>
      <c r="H770" s="57" t="s">
        <v>54</v>
      </c>
      <c r="I770" s="47">
        <v>45</v>
      </c>
      <c r="J770" s="47" t="s">
        <v>321</v>
      </c>
      <c r="K770" s="47" t="s">
        <v>176</v>
      </c>
    </row>
    <row r="771" spans="1:15" x14ac:dyDescent="0.2">
      <c r="A771" s="36">
        <v>252</v>
      </c>
      <c r="B771" s="112" t="str">
        <f>IF(AND(A771&lt;&gt;"",ISNUMBER(A771)),VLOOKUP(A771,Studies!A:BR,2,FALSE),"")</f>
        <v>Heizmann 1983</v>
      </c>
      <c r="C771" s="112" t="str">
        <f>IF(AND(A771&lt;&gt;"",ISNUMBER(A771)),VLOOKUP(A771,Studies!A:BR,3,FALSE),"")</f>
        <v>http://www.ncbi.nlm.nih.gov/pubmed/6138080</v>
      </c>
      <c r="D771" s="112" t="str">
        <f>IF(AND(A771&lt;&gt;"",ISNUMBER(A771)),VLOOKUP(A771,Studies!A:BR,4,FALSE),"")</f>
        <v>po 20 mg - Indiv. A.St.</v>
      </c>
      <c r="E771" s="112" t="str">
        <f>IF(AND(A771&lt;&gt;"",ISNUMBER(A771)),VLOOKUP(A771,Studies!A:BR,5,FALSE),"")</f>
        <v>Midazolam</v>
      </c>
      <c r="F771" s="114" t="str">
        <f>IF(AND(A771&lt;&gt;"",ISNUMBER(A771)),VLOOKUP(A771,Studies!A:BR,6,FALSE),"")</f>
        <v>Plasma</v>
      </c>
      <c r="G771" s="57">
        <v>1.5</v>
      </c>
      <c r="H771" s="57" t="s">
        <v>54</v>
      </c>
      <c r="I771" s="47">
        <v>26</v>
      </c>
      <c r="J771" s="47" t="s">
        <v>321</v>
      </c>
      <c r="K771" s="47" t="s">
        <v>176</v>
      </c>
    </row>
    <row r="772" spans="1:15" x14ac:dyDescent="0.2">
      <c r="A772" s="36">
        <v>252</v>
      </c>
      <c r="B772" s="112" t="str">
        <f>IF(AND(A772&lt;&gt;"",ISNUMBER(A772)),VLOOKUP(A772,Studies!A:BR,2,FALSE),"")</f>
        <v>Heizmann 1983</v>
      </c>
      <c r="C772" s="112" t="str">
        <f>IF(AND(A772&lt;&gt;"",ISNUMBER(A772)),VLOOKUP(A772,Studies!A:BR,3,FALSE),"")</f>
        <v>http://www.ncbi.nlm.nih.gov/pubmed/6138080</v>
      </c>
      <c r="D772" s="112" t="str">
        <f>IF(AND(A772&lt;&gt;"",ISNUMBER(A772)),VLOOKUP(A772,Studies!A:BR,4,FALSE),"")</f>
        <v>po 20 mg - Indiv. A.St.</v>
      </c>
      <c r="E772" s="112" t="str">
        <f>IF(AND(A772&lt;&gt;"",ISNUMBER(A772)),VLOOKUP(A772,Studies!A:BR,5,FALSE),"")</f>
        <v>Midazolam</v>
      </c>
      <c r="F772" s="114" t="str">
        <f>IF(AND(A772&lt;&gt;"",ISNUMBER(A772)),VLOOKUP(A772,Studies!A:BR,6,FALSE),"")</f>
        <v>Plasma</v>
      </c>
      <c r="G772" s="57">
        <v>2</v>
      </c>
      <c r="H772" s="57" t="s">
        <v>54</v>
      </c>
      <c r="I772" s="47">
        <v>19</v>
      </c>
      <c r="J772" s="47" t="s">
        <v>321</v>
      </c>
      <c r="K772" s="47" t="s">
        <v>176</v>
      </c>
    </row>
    <row r="773" spans="1:15" x14ac:dyDescent="0.2">
      <c r="A773" s="36">
        <v>252</v>
      </c>
      <c r="B773" s="112" t="str">
        <f>IF(AND(A773&lt;&gt;"",ISNUMBER(A773)),VLOOKUP(A773,Studies!A:BR,2,FALSE),"")</f>
        <v>Heizmann 1983</v>
      </c>
      <c r="C773" s="112" t="str">
        <f>IF(AND(A773&lt;&gt;"",ISNUMBER(A773)),VLOOKUP(A773,Studies!A:BR,3,FALSE),"")</f>
        <v>http://www.ncbi.nlm.nih.gov/pubmed/6138080</v>
      </c>
      <c r="D773" s="112" t="str">
        <f>IF(AND(A773&lt;&gt;"",ISNUMBER(A773)),VLOOKUP(A773,Studies!A:BR,4,FALSE),"")</f>
        <v>po 20 mg - Indiv. A.St.</v>
      </c>
      <c r="E773" s="112" t="str">
        <f>IF(AND(A773&lt;&gt;"",ISNUMBER(A773)),VLOOKUP(A773,Studies!A:BR,5,FALSE),"")</f>
        <v>Midazolam</v>
      </c>
      <c r="F773" s="114" t="str">
        <f>IF(AND(A773&lt;&gt;"",ISNUMBER(A773)),VLOOKUP(A773,Studies!A:BR,6,FALSE),"")</f>
        <v>Plasma</v>
      </c>
      <c r="G773" s="57">
        <v>3</v>
      </c>
      <c r="H773" s="57" t="s">
        <v>54</v>
      </c>
      <c r="I773" s="47">
        <v>13</v>
      </c>
      <c r="J773" s="47" t="s">
        <v>321</v>
      </c>
      <c r="K773" s="47" t="s">
        <v>176</v>
      </c>
    </row>
    <row r="774" spans="1:15" x14ac:dyDescent="0.2">
      <c r="A774" s="36">
        <v>252</v>
      </c>
      <c r="B774" s="112" t="str">
        <f>IF(AND(A774&lt;&gt;"",ISNUMBER(A774)),VLOOKUP(A774,Studies!A:BR,2,FALSE),"")</f>
        <v>Heizmann 1983</v>
      </c>
      <c r="C774" s="112" t="str">
        <f>IF(AND(A774&lt;&gt;"",ISNUMBER(A774)),VLOOKUP(A774,Studies!A:BR,3,FALSE),"")</f>
        <v>http://www.ncbi.nlm.nih.gov/pubmed/6138080</v>
      </c>
      <c r="D774" s="112" t="str">
        <f>IF(AND(A774&lt;&gt;"",ISNUMBER(A774)),VLOOKUP(A774,Studies!A:BR,4,FALSE),"")</f>
        <v>po 20 mg - Indiv. A.St.</v>
      </c>
      <c r="E774" s="112" t="str">
        <f>IF(AND(A774&lt;&gt;"",ISNUMBER(A774)),VLOOKUP(A774,Studies!A:BR,5,FALSE),"")</f>
        <v>Midazolam</v>
      </c>
      <c r="F774" s="114" t="str">
        <f>IF(AND(A774&lt;&gt;"",ISNUMBER(A774)),VLOOKUP(A774,Studies!A:BR,6,FALSE),"")</f>
        <v>Plasma</v>
      </c>
      <c r="G774" s="57">
        <v>4</v>
      </c>
      <c r="H774" s="57" t="s">
        <v>54</v>
      </c>
      <c r="I774" s="47">
        <v>8</v>
      </c>
      <c r="J774" s="47" t="s">
        <v>321</v>
      </c>
      <c r="K774" s="47" t="s">
        <v>176</v>
      </c>
    </row>
    <row r="775" spans="1:15" x14ac:dyDescent="0.2">
      <c r="A775" s="36">
        <v>252</v>
      </c>
      <c r="B775" s="112" t="str">
        <f>IF(AND(A775&lt;&gt;"",ISNUMBER(A775)),VLOOKUP(A775,Studies!A:BR,2,FALSE),"")</f>
        <v>Heizmann 1983</v>
      </c>
      <c r="C775" s="112" t="str">
        <f>IF(AND(A775&lt;&gt;"",ISNUMBER(A775)),VLOOKUP(A775,Studies!A:BR,3,FALSE),"")</f>
        <v>http://www.ncbi.nlm.nih.gov/pubmed/6138080</v>
      </c>
      <c r="D775" s="112" t="str">
        <f>IF(AND(A775&lt;&gt;"",ISNUMBER(A775)),VLOOKUP(A775,Studies!A:BR,4,FALSE),"")</f>
        <v>po 20 mg - Indiv. A.St.</v>
      </c>
      <c r="E775" s="112" t="str">
        <f>IF(AND(A775&lt;&gt;"",ISNUMBER(A775)),VLOOKUP(A775,Studies!A:BR,5,FALSE),"")</f>
        <v>Midazolam</v>
      </c>
      <c r="F775" s="114" t="str">
        <f>IF(AND(A775&lt;&gt;"",ISNUMBER(A775)),VLOOKUP(A775,Studies!A:BR,6,FALSE),"")</f>
        <v>Plasma</v>
      </c>
      <c r="G775" s="57">
        <v>5</v>
      </c>
      <c r="H775" s="57" t="s">
        <v>54</v>
      </c>
      <c r="I775" s="47">
        <v>6</v>
      </c>
      <c r="J775" s="47" t="s">
        <v>321</v>
      </c>
      <c r="K775" s="47" t="s">
        <v>176</v>
      </c>
    </row>
    <row r="776" spans="1:15" x14ac:dyDescent="0.2">
      <c r="A776" s="36">
        <v>252</v>
      </c>
      <c r="B776" s="112" t="str">
        <f>IF(AND(A776&lt;&gt;"",ISNUMBER(A776)),VLOOKUP(A776,Studies!A:BR,2,FALSE),"")</f>
        <v>Heizmann 1983</v>
      </c>
      <c r="C776" s="112" t="str">
        <f>IF(AND(A776&lt;&gt;"",ISNUMBER(A776)),VLOOKUP(A776,Studies!A:BR,3,FALSE),"")</f>
        <v>http://www.ncbi.nlm.nih.gov/pubmed/6138080</v>
      </c>
      <c r="D776" s="112" t="str">
        <f>IF(AND(A776&lt;&gt;"",ISNUMBER(A776)),VLOOKUP(A776,Studies!A:BR,4,FALSE),"")</f>
        <v>po 20 mg - Indiv. A.St.</v>
      </c>
      <c r="E776" s="112" t="str">
        <f>IF(AND(A776&lt;&gt;"",ISNUMBER(A776)),VLOOKUP(A776,Studies!A:BR,5,FALSE),"")</f>
        <v>Midazolam</v>
      </c>
      <c r="F776" s="114" t="str">
        <f>IF(AND(A776&lt;&gt;"",ISNUMBER(A776)),VLOOKUP(A776,Studies!A:BR,6,FALSE),"")</f>
        <v>Plasma</v>
      </c>
      <c r="G776" s="57">
        <v>6</v>
      </c>
      <c r="H776" s="57" t="s">
        <v>54</v>
      </c>
      <c r="I776" s="47">
        <v>5</v>
      </c>
      <c r="J776" s="47" t="s">
        <v>321</v>
      </c>
      <c r="K776" s="47" t="s">
        <v>176</v>
      </c>
    </row>
    <row r="777" spans="1:15" x14ac:dyDescent="0.2">
      <c r="A777" s="36">
        <v>252</v>
      </c>
      <c r="B777" s="112" t="str">
        <f>IF(AND(A777&lt;&gt;"",ISNUMBER(A777)),VLOOKUP(A777,Studies!A:BR,2,FALSE),"")</f>
        <v>Heizmann 1983</v>
      </c>
      <c r="C777" s="112" t="str">
        <f>IF(AND(A777&lt;&gt;"",ISNUMBER(A777)),VLOOKUP(A777,Studies!A:BR,3,FALSE),"")</f>
        <v>http://www.ncbi.nlm.nih.gov/pubmed/6138080</v>
      </c>
      <c r="D777" s="112" t="str">
        <f>IF(AND(A777&lt;&gt;"",ISNUMBER(A777)),VLOOKUP(A777,Studies!A:BR,4,FALSE),"")</f>
        <v>po 20 mg - Indiv. A.St.</v>
      </c>
      <c r="E777" s="112" t="str">
        <f>IF(AND(A777&lt;&gt;"",ISNUMBER(A777)),VLOOKUP(A777,Studies!A:BR,5,FALSE),"")</f>
        <v>Midazolam</v>
      </c>
      <c r="F777" s="114" t="str">
        <f>IF(AND(A777&lt;&gt;"",ISNUMBER(A777)),VLOOKUP(A777,Studies!A:BR,6,FALSE),"")</f>
        <v>Plasma</v>
      </c>
      <c r="G777" s="57">
        <v>8</v>
      </c>
      <c r="H777" s="57" t="s">
        <v>54</v>
      </c>
      <c r="I777" s="47" t="s">
        <v>924</v>
      </c>
      <c r="J777" s="47" t="s">
        <v>321</v>
      </c>
      <c r="K777" s="47" t="s">
        <v>176</v>
      </c>
      <c r="O777" s="66">
        <v>1</v>
      </c>
    </row>
    <row r="778" spans="1:15" x14ac:dyDescent="0.2">
      <c r="A778" s="36">
        <v>252</v>
      </c>
      <c r="B778" s="112" t="str">
        <f>IF(AND(A778&lt;&gt;"",ISNUMBER(A778)),VLOOKUP(A778,Studies!A:BR,2,FALSE),"")</f>
        <v>Heizmann 1983</v>
      </c>
      <c r="C778" s="112" t="str">
        <f>IF(AND(A778&lt;&gt;"",ISNUMBER(A778)),VLOOKUP(A778,Studies!A:BR,3,FALSE),"")</f>
        <v>http://www.ncbi.nlm.nih.gov/pubmed/6138080</v>
      </c>
      <c r="D778" s="112" t="str">
        <f>IF(AND(A778&lt;&gt;"",ISNUMBER(A778)),VLOOKUP(A778,Studies!A:BR,4,FALSE),"")</f>
        <v>po 20 mg - Indiv. A.St.</v>
      </c>
      <c r="E778" s="112" t="str">
        <f>IF(AND(A778&lt;&gt;"",ISNUMBER(A778)),VLOOKUP(A778,Studies!A:BR,5,FALSE),"")</f>
        <v>Midazolam</v>
      </c>
      <c r="F778" s="114" t="str">
        <f>IF(AND(A778&lt;&gt;"",ISNUMBER(A778)),VLOOKUP(A778,Studies!A:BR,6,FALSE),"")</f>
        <v>Plasma</v>
      </c>
      <c r="G778" s="57">
        <v>10</v>
      </c>
      <c r="H778" s="57" t="s">
        <v>54</v>
      </c>
      <c r="I778" s="47" t="s">
        <v>924</v>
      </c>
      <c r="J778" s="47" t="s">
        <v>321</v>
      </c>
      <c r="K778" s="47" t="s">
        <v>176</v>
      </c>
      <c r="O778" s="66">
        <v>1</v>
      </c>
    </row>
    <row r="779" spans="1:15" x14ac:dyDescent="0.2">
      <c r="A779" s="36">
        <v>252</v>
      </c>
      <c r="B779" s="112" t="str">
        <f>IF(AND(A779&lt;&gt;"",ISNUMBER(A779)),VLOOKUP(A779,Studies!A:BR,2,FALSE),"")</f>
        <v>Heizmann 1983</v>
      </c>
      <c r="C779" s="112" t="str">
        <f>IF(AND(A779&lt;&gt;"",ISNUMBER(A779)),VLOOKUP(A779,Studies!A:BR,3,FALSE),"")</f>
        <v>http://www.ncbi.nlm.nih.gov/pubmed/6138080</v>
      </c>
      <c r="D779" s="112" t="str">
        <f>IF(AND(A779&lt;&gt;"",ISNUMBER(A779)),VLOOKUP(A779,Studies!A:BR,4,FALSE),"")</f>
        <v>po 20 mg - Indiv. A.St.</v>
      </c>
      <c r="E779" s="112" t="str">
        <f>IF(AND(A779&lt;&gt;"",ISNUMBER(A779)),VLOOKUP(A779,Studies!A:BR,5,FALSE),"")</f>
        <v>Midazolam</v>
      </c>
      <c r="F779" s="114" t="str">
        <f>IF(AND(A779&lt;&gt;"",ISNUMBER(A779)),VLOOKUP(A779,Studies!A:BR,6,FALSE),"")</f>
        <v>Plasma</v>
      </c>
      <c r="G779" s="57">
        <v>12</v>
      </c>
      <c r="H779" s="57" t="s">
        <v>54</v>
      </c>
      <c r="I779" s="47" t="s">
        <v>924</v>
      </c>
      <c r="J779" s="47" t="s">
        <v>321</v>
      </c>
      <c r="K779" s="47" t="s">
        <v>176</v>
      </c>
      <c r="O779" s="66">
        <v>1</v>
      </c>
    </row>
    <row r="780" spans="1:15" x14ac:dyDescent="0.2">
      <c r="A780" s="36">
        <v>258</v>
      </c>
      <c r="B780" s="112" t="str">
        <f>IF(AND(A780&lt;&gt;"",ISNUMBER(A780)),VLOOKUP(A780,Studies!A:BR,2,FALSE),"")</f>
        <v>Heizmann 1983</v>
      </c>
      <c r="C780" s="112" t="str">
        <f>IF(AND(A780&lt;&gt;"",ISNUMBER(A780)),VLOOKUP(A780,Studies!A:BR,3,FALSE),"")</f>
        <v>http://www.ncbi.nlm.nih.gov/pubmed/6138080</v>
      </c>
      <c r="D780" s="112" t="str">
        <f>IF(AND(A780&lt;&gt;"",ISNUMBER(A780)),VLOOKUP(A780,Studies!A:BR,4,FALSE),"")</f>
        <v>po 40 mg - Indiv. A.St.</v>
      </c>
      <c r="E780" s="112" t="str">
        <f>IF(AND(A780&lt;&gt;"",ISNUMBER(A780)),VLOOKUP(A780,Studies!A:BR,5,FALSE),"")</f>
        <v>Midazolam</v>
      </c>
      <c r="F780" s="114" t="str">
        <f>IF(AND(A780&lt;&gt;"",ISNUMBER(A780)),VLOOKUP(A780,Studies!A:BR,6,FALSE),"")</f>
        <v>Plasma</v>
      </c>
      <c r="G780" s="57">
        <v>0.25</v>
      </c>
      <c r="H780" s="57" t="s">
        <v>54</v>
      </c>
      <c r="I780" s="47">
        <v>368</v>
      </c>
      <c r="J780" s="47" t="s">
        <v>321</v>
      </c>
      <c r="K780" s="47" t="s">
        <v>176</v>
      </c>
    </row>
    <row r="781" spans="1:15" x14ac:dyDescent="0.2">
      <c r="A781" s="36">
        <v>258</v>
      </c>
      <c r="B781" s="112" t="str">
        <f>IF(AND(A781&lt;&gt;"",ISNUMBER(A781)),VLOOKUP(A781,Studies!A:BR,2,FALSE),"")</f>
        <v>Heizmann 1983</v>
      </c>
      <c r="C781" s="112" t="str">
        <f>IF(AND(A781&lt;&gt;"",ISNUMBER(A781)),VLOOKUP(A781,Studies!A:BR,3,FALSE),"")</f>
        <v>http://www.ncbi.nlm.nih.gov/pubmed/6138080</v>
      </c>
      <c r="D781" s="112" t="str">
        <f>IF(AND(A781&lt;&gt;"",ISNUMBER(A781)),VLOOKUP(A781,Studies!A:BR,4,FALSE),"")</f>
        <v>po 40 mg - Indiv. A.St.</v>
      </c>
      <c r="E781" s="112" t="str">
        <f>IF(AND(A781&lt;&gt;"",ISNUMBER(A781)),VLOOKUP(A781,Studies!A:BR,5,FALSE),"")</f>
        <v>Midazolam</v>
      </c>
      <c r="F781" s="114" t="str">
        <f>IF(AND(A781&lt;&gt;"",ISNUMBER(A781)),VLOOKUP(A781,Studies!A:BR,6,FALSE),"")</f>
        <v>Plasma</v>
      </c>
      <c r="G781" s="57">
        <v>0.5</v>
      </c>
      <c r="H781" s="57" t="s">
        <v>54</v>
      </c>
      <c r="I781" s="47">
        <v>163</v>
      </c>
      <c r="J781" s="47" t="s">
        <v>321</v>
      </c>
      <c r="K781" s="47" t="s">
        <v>176</v>
      </c>
    </row>
    <row r="782" spans="1:15" x14ac:dyDescent="0.2">
      <c r="A782" s="36">
        <v>258</v>
      </c>
      <c r="B782" s="112" t="str">
        <f>IF(AND(A782&lt;&gt;"",ISNUMBER(A782)),VLOOKUP(A782,Studies!A:BR,2,FALSE),"")</f>
        <v>Heizmann 1983</v>
      </c>
      <c r="C782" s="112" t="str">
        <f>IF(AND(A782&lt;&gt;"",ISNUMBER(A782)),VLOOKUP(A782,Studies!A:BR,3,FALSE),"")</f>
        <v>http://www.ncbi.nlm.nih.gov/pubmed/6138080</v>
      </c>
      <c r="D782" s="112" t="str">
        <f>IF(AND(A782&lt;&gt;"",ISNUMBER(A782)),VLOOKUP(A782,Studies!A:BR,4,FALSE),"")</f>
        <v>po 40 mg - Indiv. A.St.</v>
      </c>
      <c r="E782" s="112" t="str">
        <f>IF(AND(A782&lt;&gt;"",ISNUMBER(A782)),VLOOKUP(A782,Studies!A:BR,5,FALSE),"")</f>
        <v>Midazolam</v>
      </c>
      <c r="F782" s="114" t="str">
        <f>IF(AND(A782&lt;&gt;"",ISNUMBER(A782)),VLOOKUP(A782,Studies!A:BR,6,FALSE),"")</f>
        <v>Plasma</v>
      </c>
      <c r="G782" s="57">
        <v>0.75</v>
      </c>
      <c r="H782" s="57" t="s">
        <v>54</v>
      </c>
      <c r="I782" s="47">
        <v>104</v>
      </c>
      <c r="J782" s="47" t="s">
        <v>321</v>
      </c>
      <c r="K782" s="47" t="s">
        <v>176</v>
      </c>
    </row>
    <row r="783" spans="1:15" x14ac:dyDescent="0.2">
      <c r="A783" s="36">
        <v>258</v>
      </c>
      <c r="B783" s="112" t="str">
        <f>IF(AND(A783&lt;&gt;"",ISNUMBER(A783)),VLOOKUP(A783,Studies!A:BR,2,FALSE),"")</f>
        <v>Heizmann 1983</v>
      </c>
      <c r="C783" s="112" t="str">
        <f>IF(AND(A783&lt;&gt;"",ISNUMBER(A783)),VLOOKUP(A783,Studies!A:BR,3,FALSE),"")</f>
        <v>http://www.ncbi.nlm.nih.gov/pubmed/6138080</v>
      </c>
      <c r="D783" s="112" t="str">
        <f>IF(AND(A783&lt;&gt;"",ISNUMBER(A783)),VLOOKUP(A783,Studies!A:BR,4,FALSE),"")</f>
        <v>po 40 mg - Indiv. A.St.</v>
      </c>
      <c r="E783" s="112" t="str">
        <f>IF(AND(A783&lt;&gt;"",ISNUMBER(A783)),VLOOKUP(A783,Studies!A:BR,5,FALSE),"")</f>
        <v>Midazolam</v>
      </c>
      <c r="F783" s="114" t="str">
        <f>IF(AND(A783&lt;&gt;"",ISNUMBER(A783)),VLOOKUP(A783,Studies!A:BR,6,FALSE),"")</f>
        <v>Plasma</v>
      </c>
      <c r="G783" s="57">
        <v>1</v>
      </c>
      <c r="H783" s="57" t="s">
        <v>54</v>
      </c>
      <c r="I783" s="47">
        <v>98</v>
      </c>
      <c r="J783" s="47" t="s">
        <v>321</v>
      </c>
      <c r="K783" s="47" t="s">
        <v>176</v>
      </c>
    </row>
    <row r="784" spans="1:15" x14ac:dyDescent="0.2">
      <c r="A784" s="36">
        <v>258</v>
      </c>
      <c r="B784" s="112" t="str">
        <f>IF(AND(A784&lt;&gt;"",ISNUMBER(A784)),VLOOKUP(A784,Studies!A:BR,2,FALSE),"")</f>
        <v>Heizmann 1983</v>
      </c>
      <c r="C784" s="112" t="str">
        <f>IF(AND(A784&lt;&gt;"",ISNUMBER(A784)),VLOOKUP(A784,Studies!A:BR,3,FALSE),"")</f>
        <v>http://www.ncbi.nlm.nih.gov/pubmed/6138080</v>
      </c>
      <c r="D784" s="112" t="str">
        <f>IF(AND(A784&lt;&gt;"",ISNUMBER(A784)),VLOOKUP(A784,Studies!A:BR,4,FALSE),"")</f>
        <v>po 40 mg - Indiv. A.St.</v>
      </c>
      <c r="E784" s="112" t="str">
        <f>IF(AND(A784&lt;&gt;"",ISNUMBER(A784)),VLOOKUP(A784,Studies!A:BR,5,FALSE),"")</f>
        <v>Midazolam</v>
      </c>
      <c r="F784" s="114" t="str">
        <f>IF(AND(A784&lt;&gt;"",ISNUMBER(A784)),VLOOKUP(A784,Studies!A:BR,6,FALSE),"")</f>
        <v>Plasma</v>
      </c>
      <c r="G784" s="57">
        <v>1.5</v>
      </c>
      <c r="H784" s="57" t="s">
        <v>54</v>
      </c>
      <c r="I784" s="47">
        <v>57</v>
      </c>
      <c r="J784" s="47" t="s">
        <v>321</v>
      </c>
      <c r="K784" s="47" t="s">
        <v>176</v>
      </c>
    </row>
    <row r="785" spans="1:15" x14ac:dyDescent="0.2">
      <c r="A785" s="36">
        <v>258</v>
      </c>
      <c r="B785" s="112" t="str">
        <f>IF(AND(A785&lt;&gt;"",ISNUMBER(A785)),VLOOKUP(A785,Studies!A:BR,2,FALSE),"")</f>
        <v>Heizmann 1983</v>
      </c>
      <c r="C785" s="112" t="str">
        <f>IF(AND(A785&lt;&gt;"",ISNUMBER(A785)),VLOOKUP(A785,Studies!A:BR,3,FALSE),"")</f>
        <v>http://www.ncbi.nlm.nih.gov/pubmed/6138080</v>
      </c>
      <c r="D785" s="112" t="str">
        <f>IF(AND(A785&lt;&gt;"",ISNUMBER(A785)),VLOOKUP(A785,Studies!A:BR,4,FALSE),"")</f>
        <v>po 40 mg - Indiv. A.St.</v>
      </c>
      <c r="E785" s="112" t="str">
        <f>IF(AND(A785&lt;&gt;"",ISNUMBER(A785)),VLOOKUP(A785,Studies!A:BR,5,FALSE),"")</f>
        <v>Midazolam</v>
      </c>
      <c r="F785" s="114" t="str">
        <f>IF(AND(A785&lt;&gt;"",ISNUMBER(A785)),VLOOKUP(A785,Studies!A:BR,6,FALSE),"")</f>
        <v>Plasma</v>
      </c>
      <c r="G785" s="57">
        <v>2</v>
      </c>
      <c r="H785" s="57" t="s">
        <v>54</v>
      </c>
      <c r="I785" s="47">
        <v>42</v>
      </c>
      <c r="J785" s="47" t="s">
        <v>321</v>
      </c>
      <c r="K785" s="47" t="s">
        <v>176</v>
      </c>
    </row>
    <row r="786" spans="1:15" x14ac:dyDescent="0.2">
      <c r="A786" s="36">
        <v>258</v>
      </c>
      <c r="B786" s="112" t="str">
        <f>IF(AND(A786&lt;&gt;"",ISNUMBER(A786)),VLOOKUP(A786,Studies!A:BR,2,FALSE),"")</f>
        <v>Heizmann 1983</v>
      </c>
      <c r="C786" s="112" t="str">
        <f>IF(AND(A786&lt;&gt;"",ISNUMBER(A786)),VLOOKUP(A786,Studies!A:BR,3,FALSE),"")</f>
        <v>http://www.ncbi.nlm.nih.gov/pubmed/6138080</v>
      </c>
      <c r="D786" s="112" t="str">
        <f>IF(AND(A786&lt;&gt;"",ISNUMBER(A786)),VLOOKUP(A786,Studies!A:BR,4,FALSE),"")</f>
        <v>po 40 mg - Indiv. A.St.</v>
      </c>
      <c r="E786" s="112" t="str">
        <f>IF(AND(A786&lt;&gt;"",ISNUMBER(A786)),VLOOKUP(A786,Studies!A:BR,5,FALSE),"")</f>
        <v>Midazolam</v>
      </c>
      <c r="F786" s="114" t="str">
        <f>IF(AND(A786&lt;&gt;"",ISNUMBER(A786)),VLOOKUP(A786,Studies!A:BR,6,FALSE),"")</f>
        <v>Plasma</v>
      </c>
      <c r="G786" s="57">
        <v>3</v>
      </c>
      <c r="H786" s="57" t="s">
        <v>54</v>
      </c>
      <c r="I786" s="47">
        <v>25</v>
      </c>
      <c r="J786" s="47" t="s">
        <v>321</v>
      </c>
      <c r="K786" s="47" t="s">
        <v>176</v>
      </c>
    </row>
    <row r="787" spans="1:15" x14ac:dyDescent="0.2">
      <c r="A787" s="36">
        <v>258</v>
      </c>
      <c r="B787" s="112" t="str">
        <f>IF(AND(A787&lt;&gt;"",ISNUMBER(A787)),VLOOKUP(A787,Studies!A:BR,2,FALSE),"")</f>
        <v>Heizmann 1983</v>
      </c>
      <c r="C787" s="112" t="str">
        <f>IF(AND(A787&lt;&gt;"",ISNUMBER(A787)),VLOOKUP(A787,Studies!A:BR,3,FALSE),"")</f>
        <v>http://www.ncbi.nlm.nih.gov/pubmed/6138080</v>
      </c>
      <c r="D787" s="112" t="str">
        <f>IF(AND(A787&lt;&gt;"",ISNUMBER(A787)),VLOOKUP(A787,Studies!A:BR,4,FALSE),"")</f>
        <v>po 40 mg - Indiv. A.St.</v>
      </c>
      <c r="E787" s="112" t="str">
        <f>IF(AND(A787&lt;&gt;"",ISNUMBER(A787)),VLOOKUP(A787,Studies!A:BR,5,FALSE),"")</f>
        <v>Midazolam</v>
      </c>
      <c r="F787" s="114" t="str">
        <f>IF(AND(A787&lt;&gt;"",ISNUMBER(A787)),VLOOKUP(A787,Studies!A:BR,6,FALSE),"")</f>
        <v>Plasma</v>
      </c>
      <c r="G787" s="57">
        <v>4</v>
      </c>
      <c r="H787" s="57" t="s">
        <v>54</v>
      </c>
      <c r="I787" s="47">
        <v>16</v>
      </c>
      <c r="J787" s="47" t="s">
        <v>321</v>
      </c>
      <c r="K787" s="47" t="s">
        <v>176</v>
      </c>
    </row>
    <row r="788" spans="1:15" x14ac:dyDescent="0.2">
      <c r="A788" s="36">
        <v>258</v>
      </c>
      <c r="B788" s="112" t="str">
        <f>IF(AND(A788&lt;&gt;"",ISNUMBER(A788)),VLOOKUP(A788,Studies!A:BR,2,FALSE),"")</f>
        <v>Heizmann 1983</v>
      </c>
      <c r="C788" s="112" t="str">
        <f>IF(AND(A788&lt;&gt;"",ISNUMBER(A788)),VLOOKUP(A788,Studies!A:BR,3,FALSE),"")</f>
        <v>http://www.ncbi.nlm.nih.gov/pubmed/6138080</v>
      </c>
      <c r="D788" s="112" t="str">
        <f>IF(AND(A788&lt;&gt;"",ISNUMBER(A788)),VLOOKUP(A788,Studies!A:BR,4,FALSE),"")</f>
        <v>po 40 mg - Indiv. A.St.</v>
      </c>
      <c r="E788" s="112" t="str">
        <f>IF(AND(A788&lt;&gt;"",ISNUMBER(A788)),VLOOKUP(A788,Studies!A:BR,5,FALSE),"")</f>
        <v>Midazolam</v>
      </c>
      <c r="F788" s="114" t="str">
        <f>IF(AND(A788&lt;&gt;"",ISNUMBER(A788)),VLOOKUP(A788,Studies!A:BR,6,FALSE),"")</f>
        <v>Plasma</v>
      </c>
      <c r="G788" s="57">
        <v>5</v>
      </c>
      <c r="H788" s="57" t="s">
        <v>54</v>
      </c>
      <c r="I788" s="47">
        <v>9</v>
      </c>
      <c r="J788" s="47" t="s">
        <v>321</v>
      </c>
      <c r="K788" s="47" t="s">
        <v>176</v>
      </c>
    </row>
    <row r="789" spans="1:15" x14ac:dyDescent="0.2">
      <c r="A789" s="36">
        <v>258</v>
      </c>
      <c r="B789" s="112" t="str">
        <f>IF(AND(A789&lt;&gt;"",ISNUMBER(A789)),VLOOKUP(A789,Studies!A:BR,2,FALSE),"")</f>
        <v>Heizmann 1983</v>
      </c>
      <c r="C789" s="112" t="str">
        <f>IF(AND(A789&lt;&gt;"",ISNUMBER(A789)),VLOOKUP(A789,Studies!A:BR,3,FALSE),"")</f>
        <v>http://www.ncbi.nlm.nih.gov/pubmed/6138080</v>
      </c>
      <c r="D789" s="112" t="str">
        <f>IF(AND(A789&lt;&gt;"",ISNUMBER(A789)),VLOOKUP(A789,Studies!A:BR,4,FALSE),"")</f>
        <v>po 40 mg - Indiv. A.St.</v>
      </c>
      <c r="E789" s="112" t="str">
        <f>IF(AND(A789&lt;&gt;"",ISNUMBER(A789)),VLOOKUP(A789,Studies!A:BR,5,FALSE),"")</f>
        <v>Midazolam</v>
      </c>
      <c r="F789" s="114" t="str">
        <f>IF(AND(A789&lt;&gt;"",ISNUMBER(A789)),VLOOKUP(A789,Studies!A:BR,6,FALSE),"")</f>
        <v>Plasma</v>
      </c>
      <c r="G789" s="57">
        <v>6</v>
      </c>
      <c r="H789" s="57" t="s">
        <v>54</v>
      </c>
      <c r="I789" s="47">
        <v>7</v>
      </c>
      <c r="J789" s="47" t="s">
        <v>321</v>
      </c>
      <c r="K789" s="47" t="s">
        <v>176</v>
      </c>
    </row>
    <row r="790" spans="1:15" x14ac:dyDescent="0.2">
      <c r="A790" s="36">
        <v>258</v>
      </c>
      <c r="B790" s="112" t="str">
        <f>IF(AND(A790&lt;&gt;"",ISNUMBER(A790)),VLOOKUP(A790,Studies!A:BR,2,FALSE),"")</f>
        <v>Heizmann 1983</v>
      </c>
      <c r="C790" s="112" t="str">
        <f>IF(AND(A790&lt;&gt;"",ISNUMBER(A790)),VLOOKUP(A790,Studies!A:BR,3,FALSE),"")</f>
        <v>http://www.ncbi.nlm.nih.gov/pubmed/6138080</v>
      </c>
      <c r="D790" s="112" t="str">
        <f>IF(AND(A790&lt;&gt;"",ISNUMBER(A790)),VLOOKUP(A790,Studies!A:BR,4,FALSE),"")</f>
        <v>po 40 mg - Indiv. A.St.</v>
      </c>
      <c r="E790" s="112" t="str">
        <f>IF(AND(A790&lt;&gt;"",ISNUMBER(A790)),VLOOKUP(A790,Studies!A:BR,5,FALSE),"")</f>
        <v>Midazolam</v>
      </c>
      <c r="F790" s="114" t="str">
        <f>IF(AND(A790&lt;&gt;"",ISNUMBER(A790)),VLOOKUP(A790,Studies!A:BR,6,FALSE),"")</f>
        <v>Plasma</v>
      </c>
      <c r="G790" s="57">
        <v>8</v>
      </c>
      <c r="H790" s="57" t="s">
        <v>54</v>
      </c>
      <c r="I790" s="47">
        <v>4</v>
      </c>
      <c r="J790" s="47" t="s">
        <v>321</v>
      </c>
      <c r="K790" s="47" t="s">
        <v>176</v>
      </c>
    </row>
    <row r="791" spans="1:15" x14ac:dyDescent="0.2">
      <c r="A791" s="36">
        <v>258</v>
      </c>
      <c r="B791" s="112" t="str">
        <f>IF(AND(A791&lt;&gt;"",ISNUMBER(A791)),VLOOKUP(A791,Studies!A:BR,2,FALSE),"")</f>
        <v>Heizmann 1983</v>
      </c>
      <c r="C791" s="112" t="str">
        <f>IF(AND(A791&lt;&gt;"",ISNUMBER(A791)),VLOOKUP(A791,Studies!A:BR,3,FALSE),"")</f>
        <v>http://www.ncbi.nlm.nih.gov/pubmed/6138080</v>
      </c>
      <c r="D791" s="112" t="str">
        <f>IF(AND(A791&lt;&gt;"",ISNUMBER(A791)),VLOOKUP(A791,Studies!A:BR,4,FALSE),"")</f>
        <v>po 40 mg - Indiv. A.St.</v>
      </c>
      <c r="E791" s="112" t="str">
        <f>IF(AND(A791&lt;&gt;"",ISNUMBER(A791)),VLOOKUP(A791,Studies!A:BR,5,FALSE),"")</f>
        <v>Midazolam</v>
      </c>
      <c r="F791" s="114" t="str">
        <f>IF(AND(A791&lt;&gt;"",ISNUMBER(A791)),VLOOKUP(A791,Studies!A:BR,6,FALSE),"")</f>
        <v>Plasma</v>
      </c>
      <c r="G791" s="57">
        <v>10</v>
      </c>
      <c r="H791" s="57" t="s">
        <v>54</v>
      </c>
      <c r="I791" s="47" t="s">
        <v>924</v>
      </c>
      <c r="J791" s="47" t="s">
        <v>321</v>
      </c>
      <c r="K791" s="47" t="s">
        <v>176</v>
      </c>
      <c r="O791" s="66">
        <v>1</v>
      </c>
    </row>
    <row r="792" spans="1:15" x14ac:dyDescent="0.2">
      <c r="A792" s="36">
        <v>258</v>
      </c>
      <c r="B792" s="112" t="str">
        <f>IF(AND(A792&lt;&gt;"",ISNUMBER(A792)),VLOOKUP(A792,Studies!A:BR,2,FALSE),"")</f>
        <v>Heizmann 1983</v>
      </c>
      <c r="C792" s="112" t="str">
        <f>IF(AND(A792&lt;&gt;"",ISNUMBER(A792)),VLOOKUP(A792,Studies!A:BR,3,FALSE),"")</f>
        <v>http://www.ncbi.nlm.nih.gov/pubmed/6138080</v>
      </c>
      <c r="D792" s="112" t="str">
        <f>IF(AND(A792&lt;&gt;"",ISNUMBER(A792)),VLOOKUP(A792,Studies!A:BR,4,FALSE),"")</f>
        <v>po 40 mg - Indiv. A.St.</v>
      </c>
      <c r="E792" s="112" t="str">
        <f>IF(AND(A792&lt;&gt;"",ISNUMBER(A792)),VLOOKUP(A792,Studies!A:BR,5,FALSE),"")</f>
        <v>Midazolam</v>
      </c>
      <c r="F792" s="114" t="str">
        <f>IF(AND(A792&lt;&gt;"",ISNUMBER(A792)),VLOOKUP(A792,Studies!A:BR,6,FALSE),"")</f>
        <v>Plasma</v>
      </c>
      <c r="G792" s="57">
        <v>12</v>
      </c>
      <c r="H792" s="57" t="s">
        <v>54</v>
      </c>
      <c r="I792" s="47" t="s">
        <v>924</v>
      </c>
      <c r="J792" s="47" t="s">
        <v>321</v>
      </c>
      <c r="K792" s="47" t="s">
        <v>176</v>
      </c>
      <c r="O792" s="66">
        <v>1</v>
      </c>
    </row>
    <row r="793" spans="1:15" x14ac:dyDescent="0.2">
      <c r="A793" s="36">
        <v>243</v>
      </c>
      <c r="B793" s="112" t="str">
        <f>IF(AND(A793&lt;&gt;"",ISNUMBER(A793)),VLOOKUP(A793,Studies!A:BR,2,FALSE),"")</f>
        <v>Heizmann 1983</v>
      </c>
      <c r="C793" s="112" t="str">
        <f>IF(AND(A793&lt;&gt;"",ISNUMBER(A793)),VLOOKUP(A793,Studies!A:BR,3,FALSE),"")</f>
        <v>http://www.ncbi.nlm.nih.gov/pubmed/6138080</v>
      </c>
      <c r="D793" s="112" t="str">
        <f>IF(AND(A793&lt;&gt;"",ISNUMBER(A793)),VLOOKUP(A793,Studies!A:BR,4,FALSE),"")</f>
        <v>iv 0.15 mg/kg - Indiv. CH.B.</v>
      </c>
      <c r="E793" s="112" t="str">
        <f>IF(AND(A793&lt;&gt;"",ISNUMBER(A793)),VLOOKUP(A793,Studies!A:BR,5,FALSE),"")</f>
        <v>Midazolam</v>
      </c>
      <c r="F793" s="114" t="str">
        <f>IF(AND(A793&lt;&gt;"",ISNUMBER(A793)),VLOOKUP(A793,Studies!A:BR,6,FALSE),"")</f>
        <v>Plasma</v>
      </c>
      <c r="G793" s="57">
        <v>8.3333329999999997E-2</v>
      </c>
      <c r="H793" s="57" t="s">
        <v>54</v>
      </c>
      <c r="I793" s="47">
        <v>305</v>
      </c>
      <c r="J793" s="47" t="s">
        <v>321</v>
      </c>
      <c r="K793" s="47" t="s">
        <v>176</v>
      </c>
    </row>
    <row r="794" spans="1:15" x14ac:dyDescent="0.2">
      <c r="A794" s="36">
        <v>243</v>
      </c>
      <c r="B794" s="112" t="str">
        <f>IF(AND(A794&lt;&gt;"",ISNUMBER(A794)),VLOOKUP(A794,Studies!A:BR,2,FALSE),"")</f>
        <v>Heizmann 1983</v>
      </c>
      <c r="C794" s="112" t="str">
        <f>IF(AND(A794&lt;&gt;"",ISNUMBER(A794)),VLOOKUP(A794,Studies!A:BR,3,FALSE),"")</f>
        <v>http://www.ncbi.nlm.nih.gov/pubmed/6138080</v>
      </c>
      <c r="D794" s="112" t="str">
        <f>IF(AND(A794&lt;&gt;"",ISNUMBER(A794)),VLOOKUP(A794,Studies!A:BR,4,FALSE),"")</f>
        <v>iv 0.15 mg/kg - Indiv. CH.B.</v>
      </c>
      <c r="E794" s="112" t="str">
        <f>IF(AND(A794&lt;&gt;"",ISNUMBER(A794)),VLOOKUP(A794,Studies!A:BR,5,FALSE),"")</f>
        <v>Midazolam</v>
      </c>
      <c r="F794" s="114" t="str">
        <f>IF(AND(A794&lt;&gt;"",ISNUMBER(A794)),VLOOKUP(A794,Studies!A:BR,6,FALSE),"")</f>
        <v>Plasma</v>
      </c>
      <c r="G794" s="57">
        <v>0.16666666999999999</v>
      </c>
      <c r="H794" s="57" t="s">
        <v>54</v>
      </c>
      <c r="I794" s="47">
        <v>267</v>
      </c>
      <c r="J794" s="47" t="s">
        <v>321</v>
      </c>
      <c r="K794" s="47" t="s">
        <v>176</v>
      </c>
    </row>
    <row r="795" spans="1:15" x14ac:dyDescent="0.2">
      <c r="A795" s="36">
        <v>243</v>
      </c>
      <c r="B795" s="112" t="str">
        <f>IF(AND(A795&lt;&gt;"",ISNUMBER(A795)),VLOOKUP(A795,Studies!A:BR,2,FALSE),"")</f>
        <v>Heizmann 1983</v>
      </c>
      <c r="C795" s="112" t="str">
        <f>IF(AND(A795&lt;&gt;"",ISNUMBER(A795)),VLOOKUP(A795,Studies!A:BR,3,FALSE),"")</f>
        <v>http://www.ncbi.nlm.nih.gov/pubmed/6138080</v>
      </c>
      <c r="D795" s="112" t="str">
        <f>IF(AND(A795&lt;&gt;"",ISNUMBER(A795)),VLOOKUP(A795,Studies!A:BR,4,FALSE),"")</f>
        <v>iv 0.15 mg/kg - Indiv. CH.B.</v>
      </c>
      <c r="E795" s="112" t="str">
        <f>IF(AND(A795&lt;&gt;"",ISNUMBER(A795)),VLOOKUP(A795,Studies!A:BR,5,FALSE),"")</f>
        <v>Midazolam</v>
      </c>
      <c r="F795" s="114" t="str">
        <f>IF(AND(A795&lt;&gt;"",ISNUMBER(A795)),VLOOKUP(A795,Studies!A:BR,6,FALSE),"")</f>
        <v>Plasma</v>
      </c>
      <c r="G795" s="57">
        <v>0.25</v>
      </c>
      <c r="H795" s="57" t="s">
        <v>54</v>
      </c>
      <c r="I795" s="47">
        <v>254</v>
      </c>
      <c r="J795" s="47" t="s">
        <v>321</v>
      </c>
      <c r="K795" s="47" t="s">
        <v>176</v>
      </c>
    </row>
    <row r="796" spans="1:15" x14ac:dyDescent="0.2">
      <c r="A796" s="36">
        <v>243</v>
      </c>
      <c r="B796" s="112" t="str">
        <f>IF(AND(A796&lt;&gt;"",ISNUMBER(A796)),VLOOKUP(A796,Studies!A:BR,2,FALSE),"")</f>
        <v>Heizmann 1983</v>
      </c>
      <c r="C796" s="112" t="str">
        <f>IF(AND(A796&lt;&gt;"",ISNUMBER(A796)),VLOOKUP(A796,Studies!A:BR,3,FALSE),"")</f>
        <v>http://www.ncbi.nlm.nih.gov/pubmed/6138080</v>
      </c>
      <c r="D796" s="112" t="str">
        <f>IF(AND(A796&lt;&gt;"",ISNUMBER(A796)),VLOOKUP(A796,Studies!A:BR,4,FALSE),"")</f>
        <v>iv 0.15 mg/kg - Indiv. CH.B.</v>
      </c>
      <c r="E796" s="112" t="str">
        <f>IF(AND(A796&lt;&gt;"",ISNUMBER(A796)),VLOOKUP(A796,Studies!A:BR,5,FALSE),"")</f>
        <v>Midazolam</v>
      </c>
      <c r="F796" s="114" t="str">
        <f>IF(AND(A796&lt;&gt;"",ISNUMBER(A796)),VLOOKUP(A796,Studies!A:BR,6,FALSE),"")</f>
        <v>Plasma</v>
      </c>
      <c r="G796" s="57">
        <v>0.5</v>
      </c>
      <c r="H796" s="57" t="s">
        <v>54</v>
      </c>
      <c r="I796" s="47">
        <v>233</v>
      </c>
      <c r="J796" s="47" t="s">
        <v>321</v>
      </c>
      <c r="K796" s="47" t="s">
        <v>176</v>
      </c>
    </row>
    <row r="797" spans="1:15" x14ac:dyDescent="0.2">
      <c r="A797" s="36">
        <v>243</v>
      </c>
      <c r="B797" s="112" t="str">
        <f>IF(AND(A797&lt;&gt;"",ISNUMBER(A797)),VLOOKUP(A797,Studies!A:BR,2,FALSE),"")</f>
        <v>Heizmann 1983</v>
      </c>
      <c r="C797" s="112" t="str">
        <f>IF(AND(A797&lt;&gt;"",ISNUMBER(A797)),VLOOKUP(A797,Studies!A:BR,3,FALSE),"")</f>
        <v>http://www.ncbi.nlm.nih.gov/pubmed/6138080</v>
      </c>
      <c r="D797" s="112" t="str">
        <f>IF(AND(A797&lt;&gt;"",ISNUMBER(A797)),VLOOKUP(A797,Studies!A:BR,4,FALSE),"")</f>
        <v>iv 0.15 mg/kg - Indiv. CH.B.</v>
      </c>
      <c r="E797" s="112" t="str">
        <f>IF(AND(A797&lt;&gt;"",ISNUMBER(A797)),VLOOKUP(A797,Studies!A:BR,5,FALSE),"")</f>
        <v>Midazolam</v>
      </c>
      <c r="F797" s="114" t="str">
        <f>IF(AND(A797&lt;&gt;"",ISNUMBER(A797)),VLOOKUP(A797,Studies!A:BR,6,FALSE),"")</f>
        <v>Plasma</v>
      </c>
      <c r="G797" s="57">
        <v>0.75</v>
      </c>
      <c r="H797" s="57" t="s">
        <v>54</v>
      </c>
      <c r="I797" s="47">
        <v>177</v>
      </c>
      <c r="J797" s="47" t="s">
        <v>321</v>
      </c>
      <c r="K797" s="47" t="s">
        <v>176</v>
      </c>
    </row>
    <row r="798" spans="1:15" x14ac:dyDescent="0.2">
      <c r="A798" s="36">
        <v>243</v>
      </c>
      <c r="B798" s="112" t="str">
        <f>IF(AND(A798&lt;&gt;"",ISNUMBER(A798)),VLOOKUP(A798,Studies!A:BR,2,FALSE),"")</f>
        <v>Heizmann 1983</v>
      </c>
      <c r="C798" s="112" t="str">
        <f>IF(AND(A798&lt;&gt;"",ISNUMBER(A798)),VLOOKUP(A798,Studies!A:BR,3,FALSE),"")</f>
        <v>http://www.ncbi.nlm.nih.gov/pubmed/6138080</v>
      </c>
      <c r="D798" s="112" t="str">
        <f>IF(AND(A798&lt;&gt;"",ISNUMBER(A798)),VLOOKUP(A798,Studies!A:BR,4,FALSE),"")</f>
        <v>iv 0.15 mg/kg - Indiv. CH.B.</v>
      </c>
      <c r="E798" s="112" t="str">
        <f>IF(AND(A798&lt;&gt;"",ISNUMBER(A798)),VLOOKUP(A798,Studies!A:BR,5,FALSE),"")</f>
        <v>Midazolam</v>
      </c>
      <c r="F798" s="114" t="str">
        <f>IF(AND(A798&lt;&gt;"",ISNUMBER(A798)),VLOOKUP(A798,Studies!A:BR,6,FALSE),"")</f>
        <v>Plasma</v>
      </c>
      <c r="G798" s="57">
        <v>1</v>
      </c>
      <c r="H798" s="57" t="s">
        <v>54</v>
      </c>
      <c r="I798" s="47">
        <v>162</v>
      </c>
      <c r="J798" s="47" t="s">
        <v>321</v>
      </c>
      <c r="K798" s="47" t="s">
        <v>176</v>
      </c>
    </row>
    <row r="799" spans="1:15" x14ac:dyDescent="0.2">
      <c r="A799" s="36">
        <v>243</v>
      </c>
      <c r="B799" s="112" t="str">
        <f>IF(AND(A799&lt;&gt;"",ISNUMBER(A799)),VLOOKUP(A799,Studies!A:BR,2,FALSE),"")</f>
        <v>Heizmann 1983</v>
      </c>
      <c r="C799" s="112" t="str">
        <f>IF(AND(A799&lt;&gt;"",ISNUMBER(A799)),VLOOKUP(A799,Studies!A:BR,3,FALSE),"")</f>
        <v>http://www.ncbi.nlm.nih.gov/pubmed/6138080</v>
      </c>
      <c r="D799" s="112" t="str">
        <f>IF(AND(A799&lt;&gt;"",ISNUMBER(A799)),VLOOKUP(A799,Studies!A:BR,4,FALSE),"")</f>
        <v>iv 0.15 mg/kg - Indiv. CH.B.</v>
      </c>
      <c r="E799" s="112" t="str">
        <f>IF(AND(A799&lt;&gt;"",ISNUMBER(A799)),VLOOKUP(A799,Studies!A:BR,5,FALSE),"")</f>
        <v>Midazolam</v>
      </c>
      <c r="F799" s="114" t="str">
        <f>IF(AND(A799&lt;&gt;"",ISNUMBER(A799)),VLOOKUP(A799,Studies!A:BR,6,FALSE),"")</f>
        <v>Plasma</v>
      </c>
      <c r="G799" s="57">
        <v>1.5</v>
      </c>
      <c r="H799" s="57" t="s">
        <v>54</v>
      </c>
      <c r="I799" s="47">
        <v>124</v>
      </c>
      <c r="J799" s="47" t="s">
        <v>321</v>
      </c>
      <c r="K799" s="47" t="s">
        <v>176</v>
      </c>
    </row>
    <row r="800" spans="1:15" x14ac:dyDescent="0.2">
      <c r="A800" s="36">
        <v>243</v>
      </c>
      <c r="B800" s="112" t="str">
        <f>IF(AND(A800&lt;&gt;"",ISNUMBER(A800)),VLOOKUP(A800,Studies!A:BR,2,FALSE),"")</f>
        <v>Heizmann 1983</v>
      </c>
      <c r="C800" s="112" t="str">
        <f>IF(AND(A800&lt;&gt;"",ISNUMBER(A800)),VLOOKUP(A800,Studies!A:BR,3,FALSE),"")</f>
        <v>http://www.ncbi.nlm.nih.gov/pubmed/6138080</v>
      </c>
      <c r="D800" s="112" t="str">
        <f>IF(AND(A800&lt;&gt;"",ISNUMBER(A800)),VLOOKUP(A800,Studies!A:BR,4,FALSE),"")</f>
        <v>iv 0.15 mg/kg - Indiv. CH.B.</v>
      </c>
      <c r="E800" s="112" t="str">
        <f>IF(AND(A800&lt;&gt;"",ISNUMBER(A800)),VLOOKUP(A800,Studies!A:BR,5,FALSE),"")</f>
        <v>Midazolam</v>
      </c>
      <c r="F800" s="114" t="str">
        <f>IF(AND(A800&lt;&gt;"",ISNUMBER(A800)),VLOOKUP(A800,Studies!A:BR,6,FALSE),"")</f>
        <v>Plasma</v>
      </c>
      <c r="G800" s="57">
        <v>2</v>
      </c>
      <c r="H800" s="57" t="s">
        <v>54</v>
      </c>
      <c r="I800" s="47">
        <v>104</v>
      </c>
      <c r="J800" s="47" t="s">
        <v>321</v>
      </c>
      <c r="K800" s="47" t="s">
        <v>176</v>
      </c>
    </row>
    <row r="801" spans="1:11" x14ac:dyDescent="0.2">
      <c r="A801" s="36">
        <v>243</v>
      </c>
      <c r="B801" s="112" t="str">
        <f>IF(AND(A801&lt;&gt;"",ISNUMBER(A801)),VLOOKUP(A801,Studies!A:BR,2,FALSE),"")</f>
        <v>Heizmann 1983</v>
      </c>
      <c r="C801" s="112" t="str">
        <f>IF(AND(A801&lt;&gt;"",ISNUMBER(A801)),VLOOKUP(A801,Studies!A:BR,3,FALSE),"")</f>
        <v>http://www.ncbi.nlm.nih.gov/pubmed/6138080</v>
      </c>
      <c r="D801" s="112" t="str">
        <f>IF(AND(A801&lt;&gt;"",ISNUMBER(A801)),VLOOKUP(A801,Studies!A:BR,4,FALSE),"")</f>
        <v>iv 0.15 mg/kg - Indiv. CH.B.</v>
      </c>
      <c r="E801" s="112" t="str">
        <f>IF(AND(A801&lt;&gt;"",ISNUMBER(A801)),VLOOKUP(A801,Studies!A:BR,5,FALSE),"")</f>
        <v>Midazolam</v>
      </c>
      <c r="F801" s="114" t="str">
        <f>IF(AND(A801&lt;&gt;"",ISNUMBER(A801)),VLOOKUP(A801,Studies!A:BR,6,FALSE),"")</f>
        <v>Plasma</v>
      </c>
      <c r="G801" s="57">
        <v>3</v>
      </c>
      <c r="H801" s="57" t="s">
        <v>54</v>
      </c>
      <c r="I801" s="47">
        <v>53</v>
      </c>
      <c r="J801" s="47" t="s">
        <v>321</v>
      </c>
      <c r="K801" s="47" t="s">
        <v>176</v>
      </c>
    </row>
    <row r="802" spans="1:11" x14ac:dyDescent="0.2">
      <c r="A802" s="36">
        <v>243</v>
      </c>
      <c r="B802" s="112" t="str">
        <f>IF(AND(A802&lt;&gt;"",ISNUMBER(A802)),VLOOKUP(A802,Studies!A:BR,2,FALSE),"")</f>
        <v>Heizmann 1983</v>
      </c>
      <c r="C802" s="112" t="str">
        <f>IF(AND(A802&lt;&gt;"",ISNUMBER(A802)),VLOOKUP(A802,Studies!A:BR,3,FALSE),"")</f>
        <v>http://www.ncbi.nlm.nih.gov/pubmed/6138080</v>
      </c>
      <c r="D802" s="112" t="str">
        <f>IF(AND(A802&lt;&gt;"",ISNUMBER(A802)),VLOOKUP(A802,Studies!A:BR,4,FALSE),"")</f>
        <v>iv 0.15 mg/kg - Indiv. CH.B.</v>
      </c>
      <c r="E802" s="112" t="str">
        <f>IF(AND(A802&lt;&gt;"",ISNUMBER(A802)),VLOOKUP(A802,Studies!A:BR,5,FALSE),"")</f>
        <v>Midazolam</v>
      </c>
      <c r="F802" s="114" t="str">
        <f>IF(AND(A802&lt;&gt;"",ISNUMBER(A802)),VLOOKUP(A802,Studies!A:BR,6,FALSE),"")</f>
        <v>Plasma</v>
      </c>
      <c r="G802" s="57">
        <v>4</v>
      </c>
      <c r="H802" s="57" t="s">
        <v>54</v>
      </c>
      <c r="I802" s="47">
        <v>47</v>
      </c>
      <c r="J802" s="47" t="s">
        <v>321</v>
      </c>
      <c r="K802" s="47" t="s">
        <v>176</v>
      </c>
    </row>
    <row r="803" spans="1:11" x14ac:dyDescent="0.2">
      <c r="A803" s="36">
        <v>243</v>
      </c>
      <c r="B803" s="112" t="str">
        <f>IF(AND(A803&lt;&gt;"",ISNUMBER(A803)),VLOOKUP(A803,Studies!A:BR,2,FALSE),"")</f>
        <v>Heizmann 1983</v>
      </c>
      <c r="C803" s="112" t="str">
        <f>IF(AND(A803&lt;&gt;"",ISNUMBER(A803)),VLOOKUP(A803,Studies!A:BR,3,FALSE),"")</f>
        <v>http://www.ncbi.nlm.nih.gov/pubmed/6138080</v>
      </c>
      <c r="D803" s="112" t="str">
        <f>IF(AND(A803&lt;&gt;"",ISNUMBER(A803)),VLOOKUP(A803,Studies!A:BR,4,FALSE),"")</f>
        <v>iv 0.15 mg/kg - Indiv. CH.B.</v>
      </c>
      <c r="E803" s="112" t="str">
        <f>IF(AND(A803&lt;&gt;"",ISNUMBER(A803)),VLOOKUP(A803,Studies!A:BR,5,FALSE),"")</f>
        <v>Midazolam</v>
      </c>
      <c r="F803" s="114" t="str">
        <f>IF(AND(A803&lt;&gt;"",ISNUMBER(A803)),VLOOKUP(A803,Studies!A:BR,6,FALSE),"")</f>
        <v>Plasma</v>
      </c>
      <c r="G803" s="57">
        <v>5</v>
      </c>
      <c r="H803" s="57" t="s">
        <v>54</v>
      </c>
      <c r="I803" s="47">
        <v>34</v>
      </c>
      <c r="J803" s="47" t="s">
        <v>321</v>
      </c>
      <c r="K803" s="47" t="s">
        <v>176</v>
      </c>
    </row>
    <row r="804" spans="1:11" x14ac:dyDescent="0.2">
      <c r="A804" s="36">
        <v>243</v>
      </c>
      <c r="B804" s="112" t="str">
        <f>IF(AND(A804&lt;&gt;"",ISNUMBER(A804)),VLOOKUP(A804,Studies!A:BR,2,FALSE),"")</f>
        <v>Heizmann 1983</v>
      </c>
      <c r="C804" s="112" t="str">
        <f>IF(AND(A804&lt;&gt;"",ISNUMBER(A804)),VLOOKUP(A804,Studies!A:BR,3,FALSE),"")</f>
        <v>http://www.ncbi.nlm.nih.gov/pubmed/6138080</v>
      </c>
      <c r="D804" s="112" t="str">
        <f>IF(AND(A804&lt;&gt;"",ISNUMBER(A804)),VLOOKUP(A804,Studies!A:BR,4,FALSE),"")</f>
        <v>iv 0.15 mg/kg - Indiv. CH.B.</v>
      </c>
      <c r="E804" s="112" t="str">
        <f>IF(AND(A804&lt;&gt;"",ISNUMBER(A804)),VLOOKUP(A804,Studies!A:BR,5,FALSE),"")</f>
        <v>Midazolam</v>
      </c>
      <c r="F804" s="114" t="str">
        <f>IF(AND(A804&lt;&gt;"",ISNUMBER(A804)),VLOOKUP(A804,Studies!A:BR,6,FALSE),"")</f>
        <v>Plasma</v>
      </c>
      <c r="G804" s="57">
        <v>6</v>
      </c>
      <c r="H804" s="57" t="s">
        <v>54</v>
      </c>
      <c r="I804" s="47">
        <v>27</v>
      </c>
      <c r="J804" s="47" t="s">
        <v>321</v>
      </c>
      <c r="K804" s="47" t="s">
        <v>176</v>
      </c>
    </row>
    <row r="805" spans="1:11" x14ac:dyDescent="0.2">
      <c r="A805" s="36">
        <v>243</v>
      </c>
      <c r="B805" s="112" t="str">
        <f>IF(AND(A805&lt;&gt;"",ISNUMBER(A805)),VLOOKUP(A805,Studies!A:BR,2,FALSE),"")</f>
        <v>Heizmann 1983</v>
      </c>
      <c r="C805" s="112" t="str">
        <f>IF(AND(A805&lt;&gt;"",ISNUMBER(A805)),VLOOKUP(A805,Studies!A:BR,3,FALSE),"")</f>
        <v>http://www.ncbi.nlm.nih.gov/pubmed/6138080</v>
      </c>
      <c r="D805" s="112" t="str">
        <f>IF(AND(A805&lt;&gt;"",ISNUMBER(A805)),VLOOKUP(A805,Studies!A:BR,4,FALSE),"")</f>
        <v>iv 0.15 mg/kg - Indiv. CH.B.</v>
      </c>
      <c r="E805" s="112" t="str">
        <f>IF(AND(A805&lt;&gt;"",ISNUMBER(A805)),VLOOKUP(A805,Studies!A:BR,5,FALSE),"")</f>
        <v>Midazolam</v>
      </c>
      <c r="F805" s="114" t="str">
        <f>IF(AND(A805&lt;&gt;"",ISNUMBER(A805)),VLOOKUP(A805,Studies!A:BR,6,FALSE),"")</f>
        <v>Plasma</v>
      </c>
      <c r="G805" s="57">
        <v>8</v>
      </c>
      <c r="H805" s="57" t="s">
        <v>54</v>
      </c>
      <c r="I805" s="47">
        <v>13</v>
      </c>
      <c r="J805" s="47" t="s">
        <v>321</v>
      </c>
      <c r="K805" s="47" t="s">
        <v>176</v>
      </c>
    </row>
    <row r="806" spans="1:11" x14ac:dyDescent="0.2">
      <c r="A806" s="36">
        <v>243</v>
      </c>
      <c r="B806" s="112" t="str">
        <f>IF(AND(A806&lt;&gt;"",ISNUMBER(A806)),VLOOKUP(A806,Studies!A:BR,2,FALSE),"")</f>
        <v>Heizmann 1983</v>
      </c>
      <c r="C806" s="112" t="str">
        <f>IF(AND(A806&lt;&gt;"",ISNUMBER(A806)),VLOOKUP(A806,Studies!A:BR,3,FALSE),"")</f>
        <v>http://www.ncbi.nlm.nih.gov/pubmed/6138080</v>
      </c>
      <c r="D806" s="112" t="str">
        <f>IF(AND(A806&lt;&gt;"",ISNUMBER(A806)),VLOOKUP(A806,Studies!A:BR,4,FALSE),"")</f>
        <v>iv 0.15 mg/kg - Indiv. CH.B.</v>
      </c>
      <c r="E806" s="112" t="str">
        <f>IF(AND(A806&lt;&gt;"",ISNUMBER(A806)),VLOOKUP(A806,Studies!A:BR,5,FALSE),"")</f>
        <v>Midazolam</v>
      </c>
      <c r="F806" s="114" t="str">
        <f>IF(AND(A806&lt;&gt;"",ISNUMBER(A806)),VLOOKUP(A806,Studies!A:BR,6,FALSE),"")</f>
        <v>Plasma</v>
      </c>
      <c r="G806" s="57">
        <v>10</v>
      </c>
      <c r="H806" s="57" t="s">
        <v>54</v>
      </c>
      <c r="I806" s="47">
        <v>7</v>
      </c>
      <c r="J806" s="47" t="s">
        <v>321</v>
      </c>
      <c r="K806" s="47" t="s">
        <v>176</v>
      </c>
    </row>
    <row r="807" spans="1:11" x14ac:dyDescent="0.2">
      <c r="A807" s="36">
        <v>243</v>
      </c>
      <c r="B807" s="112" t="str">
        <f>IF(AND(A807&lt;&gt;"",ISNUMBER(A807)),VLOOKUP(A807,Studies!A:BR,2,FALSE),"")</f>
        <v>Heizmann 1983</v>
      </c>
      <c r="C807" s="112" t="str">
        <f>IF(AND(A807&lt;&gt;"",ISNUMBER(A807)),VLOOKUP(A807,Studies!A:BR,3,FALSE),"")</f>
        <v>http://www.ncbi.nlm.nih.gov/pubmed/6138080</v>
      </c>
      <c r="D807" s="112" t="str">
        <f>IF(AND(A807&lt;&gt;"",ISNUMBER(A807)),VLOOKUP(A807,Studies!A:BR,4,FALSE),"")</f>
        <v>iv 0.15 mg/kg - Indiv. CH.B.</v>
      </c>
      <c r="E807" s="112" t="str">
        <f>IF(AND(A807&lt;&gt;"",ISNUMBER(A807)),VLOOKUP(A807,Studies!A:BR,5,FALSE),"")</f>
        <v>Midazolam</v>
      </c>
      <c r="F807" s="114" t="str">
        <f>IF(AND(A807&lt;&gt;"",ISNUMBER(A807)),VLOOKUP(A807,Studies!A:BR,6,FALSE),"")</f>
        <v>Plasma</v>
      </c>
      <c r="G807" s="57">
        <v>12</v>
      </c>
      <c r="H807" s="57" t="s">
        <v>54</v>
      </c>
      <c r="I807" s="47">
        <v>5</v>
      </c>
      <c r="J807" s="47" t="s">
        <v>321</v>
      </c>
      <c r="K807" s="47" t="s">
        <v>176</v>
      </c>
    </row>
    <row r="808" spans="1:11" x14ac:dyDescent="0.2">
      <c r="A808" s="36">
        <v>253</v>
      </c>
      <c r="B808" s="112" t="str">
        <f>IF(AND(A808&lt;&gt;"",ISNUMBER(A808)),VLOOKUP(A808,Studies!A:BR,2,FALSE),"")</f>
        <v>Heizmann 1983</v>
      </c>
      <c r="C808" s="112" t="str">
        <f>IF(AND(A808&lt;&gt;"",ISNUMBER(A808)),VLOOKUP(A808,Studies!A:BR,3,FALSE),"")</f>
        <v>http://www.ncbi.nlm.nih.gov/pubmed/6138080</v>
      </c>
      <c r="D808" s="112" t="str">
        <f>IF(AND(A808&lt;&gt;"",ISNUMBER(A808)),VLOOKUP(A808,Studies!A:BR,4,FALSE),"")</f>
        <v>po 20 mg - Indiv. CH.B.</v>
      </c>
      <c r="E808" s="112" t="str">
        <f>IF(AND(A808&lt;&gt;"",ISNUMBER(A808)),VLOOKUP(A808,Studies!A:BR,5,FALSE),"")</f>
        <v>Midazolam</v>
      </c>
      <c r="F808" s="114" t="str">
        <f>IF(AND(A808&lt;&gt;"",ISNUMBER(A808)),VLOOKUP(A808,Studies!A:BR,6,FALSE),"")</f>
        <v>Plasma</v>
      </c>
      <c r="G808" s="57">
        <v>0.25</v>
      </c>
      <c r="H808" s="57" t="s">
        <v>54</v>
      </c>
      <c r="I808" s="47">
        <v>337</v>
      </c>
      <c r="J808" s="47" t="s">
        <v>321</v>
      </c>
      <c r="K808" s="47" t="s">
        <v>176</v>
      </c>
    </row>
    <row r="809" spans="1:11" x14ac:dyDescent="0.2">
      <c r="A809" s="36">
        <v>253</v>
      </c>
      <c r="B809" s="112" t="str">
        <f>IF(AND(A809&lt;&gt;"",ISNUMBER(A809)),VLOOKUP(A809,Studies!A:BR,2,FALSE),"")</f>
        <v>Heizmann 1983</v>
      </c>
      <c r="C809" s="112" t="str">
        <f>IF(AND(A809&lt;&gt;"",ISNUMBER(A809)),VLOOKUP(A809,Studies!A:BR,3,FALSE),"")</f>
        <v>http://www.ncbi.nlm.nih.gov/pubmed/6138080</v>
      </c>
      <c r="D809" s="112" t="str">
        <f>IF(AND(A809&lt;&gt;"",ISNUMBER(A809)),VLOOKUP(A809,Studies!A:BR,4,FALSE),"")</f>
        <v>po 20 mg - Indiv. CH.B.</v>
      </c>
      <c r="E809" s="112" t="str">
        <f>IF(AND(A809&lt;&gt;"",ISNUMBER(A809)),VLOOKUP(A809,Studies!A:BR,5,FALSE),"")</f>
        <v>Midazolam</v>
      </c>
      <c r="F809" s="114" t="str">
        <f>IF(AND(A809&lt;&gt;"",ISNUMBER(A809)),VLOOKUP(A809,Studies!A:BR,6,FALSE),"")</f>
        <v>Plasma</v>
      </c>
      <c r="G809" s="57">
        <v>0.5</v>
      </c>
      <c r="H809" s="57" t="s">
        <v>54</v>
      </c>
      <c r="I809" s="47">
        <v>190</v>
      </c>
      <c r="J809" s="47" t="s">
        <v>321</v>
      </c>
      <c r="K809" s="47" t="s">
        <v>176</v>
      </c>
    </row>
    <row r="810" spans="1:11" x14ac:dyDescent="0.2">
      <c r="A810" s="36">
        <v>253</v>
      </c>
      <c r="B810" s="112" t="str">
        <f>IF(AND(A810&lt;&gt;"",ISNUMBER(A810)),VLOOKUP(A810,Studies!A:BR,2,FALSE),"")</f>
        <v>Heizmann 1983</v>
      </c>
      <c r="C810" s="112" t="str">
        <f>IF(AND(A810&lt;&gt;"",ISNUMBER(A810)),VLOOKUP(A810,Studies!A:BR,3,FALSE),"")</f>
        <v>http://www.ncbi.nlm.nih.gov/pubmed/6138080</v>
      </c>
      <c r="D810" s="112" t="str">
        <f>IF(AND(A810&lt;&gt;"",ISNUMBER(A810)),VLOOKUP(A810,Studies!A:BR,4,FALSE),"")</f>
        <v>po 20 mg - Indiv. CH.B.</v>
      </c>
      <c r="E810" s="112" t="str">
        <f>IF(AND(A810&lt;&gt;"",ISNUMBER(A810)),VLOOKUP(A810,Studies!A:BR,5,FALSE),"")</f>
        <v>Midazolam</v>
      </c>
      <c r="F810" s="114" t="str">
        <f>IF(AND(A810&lt;&gt;"",ISNUMBER(A810)),VLOOKUP(A810,Studies!A:BR,6,FALSE),"")</f>
        <v>Plasma</v>
      </c>
      <c r="G810" s="57">
        <v>0.75</v>
      </c>
      <c r="H810" s="57" t="s">
        <v>54</v>
      </c>
      <c r="I810" s="47">
        <v>135</v>
      </c>
      <c r="J810" s="47" t="s">
        <v>321</v>
      </c>
      <c r="K810" s="47" t="s">
        <v>176</v>
      </c>
    </row>
    <row r="811" spans="1:11" x14ac:dyDescent="0.2">
      <c r="A811" s="36">
        <v>253</v>
      </c>
      <c r="B811" s="112" t="str">
        <f>IF(AND(A811&lt;&gt;"",ISNUMBER(A811)),VLOOKUP(A811,Studies!A:BR,2,FALSE),"")</f>
        <v>Heizmann 1983</v>
      </c>
      <c r="C811" s="112" t="str">
        <f>IF(AND(A811&lt;&gt;"",ISNUMBER(A811)),VLOOKUP(A811,Studies!A:BR,3,FALSE),"")</f>
        <v>http://www.ncbi.nlm.nih.gov/pubmed/6138080</v>
      </c>
      <c r="D811" s="112" t="str">
        <f>IF(AND(A811&lt;&gt;"",ISNUMBER(A811)),VLOOKUP(A811,Studies!A:BR,4,FALSE),"")</f>
        <v>po 20 mg - Indiv. CH.B.</v>
      </c>
      <c r="E811" s="112" t="str">
        <f>IF(AND(A811&lt;&gt;"",ISNUMBER(A811)),VLOOKUP(A811,Studies!A:BR,5,FALSE),"")</f>
        <v>Midazolam</v>
      </c>
      <c r="F811" s="114" t="str">
        <f>IF(AND(A811&lt;&gt;"",ISNUMBER(A811)),VLOOKUP(A811,Studies!A:BR,6,FALSE),"")</f>
        <v>Plasma</v>
      </c>
      <c r="G811" s="57">
        <v>1</v>
      </c>
      <c r="H811" s="57" t="s">
        <v>54</v>
      </c>
      <c r="I811" s="47">
        <v>109</v>
      </c>
      <c r="J811" s="47" t="s">
        <v>321</v>
      </c>
      <c r="K811" s="47" t="s">
        <v>176</v>
      </c>
    </row>
    <row r="812" spans="1:11" x14ac:dyDescent="0.2">
      <c r="A812" s="36">
        <v>253</v>
      </c>
      <c r="B812" s="112" t="str">
        <f>IF(AND(A812&lt;&gt;"",ISNUMBER(A812)),VLOOKUP(A812,Studies!A:BR,2,FALSE),"")</f>
        <v>Heizmann 1983</v>
      </c>
      <c r="C812" s="112" t="str">
        <f>IF(AND(A812&lt;&gt;"",ISNUMBER(A812)),VLOOKUP(A812,Studies!A:BR,3,FALSE),"")</f>
        <v>http://www.ncbi.nlm.nih.gov/pubmed/6138080</v>
      </c>
      <c r="D812" s="112" t="str">
        <f>IF(AND(A812&lt;&gt;"",ISNUMBER(A812)),VLOOKUP(A812,Studies!A:BR,4,FALSE),"")</f>
        <v>po 20 mg - Indiv. CH.B.</v>
      </c>
      <c r="E812" s="112" t="str">
        <f>IF(AND(A812&lt;&gt;"",ISNUMBER(A812)),VLOOKUP(A812,Studies!A:BR,5,FALSE),"")</f>
        <v>Midazolam</v>
      </c>
      <c r="F812" s="114" t="str">
        <f>IF(AND(A812&lt;&gt;"",ISNUMBER(A812)),VLOOKUP(A812,Studies!A:BR,6,FALSE),"")</f>
        <v>Plasma</v>
      </c>
      <c r="G812" s="57">
        <v>1.5</v>
      </c>
      <c r="H812" s="57" t="s">
        <v>54</v>
      </c>
      <c r="I812" s="47">
        <v>81</v>
      </c>
      <c r="J812" s="47" t="s">
        <v>321</v>
      </c>
      <c r="K812" s="47" t="s">
        <v>176</v>
      </c>
    </row>
    <row r="813" spans="1:11" x14ac:dyDescent="0.2">
      <c r="A813" s="36">
        <v>253</v>
      </c>
      <c r="B813" s="112" t="str">
        <f>IF(AND(A813&lt;&gt;"",ISNUMBER(A813)),VLOOKUP(A813,Studies!A:BR,2,FALSE),"")</f>
        <v>Heizmann 1983</v>
      </c>
      <c r="C813" s="112" t="str">
        <f>IF(AND(A813&lt;&gt;"",ISNUMBER(A813)),VLOOKUP(A813,Studies!A:BR,3,FALSE),"")</f>
        <v>http://www.ncbi.nlm.nih.gov/pubmed/6138080</v>
      </c>
      <c r="D813" s="112" t="str">
        <f>IF(AND(A813&lt;&gt;"",ISNUMBER(A813)),VLOOKUP(A813,Studies!A:BR,4,FALSE),"")</f>
        <v>po 20 mg - Indiv. CH.B.</v>
      </c>
      <c r="E813" s="112" t="str">
        <f>IF(AND(A813&lt;&gt;"",ISNUMBER(A813)),VLOOKUP(A813,Studies!A:BR,5,FALSE),"")</f>
        <v>Midazolam</v>
      </c>
      <c r="F813" s="114" t="str">
        <f>IF(AND(A813&lt;&gt;"",ISNUMBER(A813)),VLOOKUP(A813,Studies!A:BR,6,FALSE),"")</f>
        <v>Plasma</v>
      </c>
      <c r="G813" s="57">
        <v>2</v>
      </c>
      <c r="H813" s="57" t="s">
        <v>54</v>
      </c>
      <c r="I813" s="47">
        <v>78</v>
      </c>
      <c r="J813" s="47" t="s">
        <v>321</v>
      </c>
      <c r="K813" s="47" t="s">
        <v>176</v>
      </c>
    </row>
    <row r="814" spans="1:11" x14ac:dyDescent="0.2">
      <c r="A814" s="36">
        <v>253</v>
      </c>
      <c r="B814" s="112" t="str">
        <f>IF(AND(A814&lt;&gt;"",ISNUMBER(A814)),VLOOKUP(A814,Studies!A:BR,2,FALSE),"")</f>
        <v>Heizmann 1983</v>
      </c>
      <c r="C814" s="112" t="str">
        <f>IF(AND(A814&lt;&gt;"",ISNUMBER(A814)),VLOOKUP(A814,Studies!A:BR,3,FALSE),"")</f>
        <v>http://www.ncbi.nlm.nih.gov/pubmed/6138080</v>
      </c>
      <c r="D814" s="112" t="str">
        <f>IF(AND(A814&lt;&gt;"",ISNUMBER(A814)),VLOOKUP(A814,Studies!A:BR,4,FALSE),"")</f>
        <v>po 20 mg - Indiv. CH.B.</v>
      </c>
      <c r="E814" s="112" t="str">
        <f>IF(AND(A814&lt;&gt;"",ISNUMBER(A814)),VLOOKUP(A814,Studies!A:BR,5,FALSE),"")</f>
        <v>Midazolam</v>
      </c>
      <c r="F814" s="114" t="str">
        <f>IF(AND(A814&lt;&gt;"",ISNUMBER(A814)),VLOOKUP(A814,Studies!A:BR,6,FALSE),"")</f>
        <v>Plasma</v>
      </c>
      <c r="G814" s="57">
        <v>3</v>
      </c>
      <c r="H814" s="57" t="s">
        <v>54</v>
      </c>
      <c r="I814" s="47">
        <v>50</v>
      </c>
      <c r="J814" s="47" t="s">
        <v>321</v>
      </c>
      <c r="K814" s="47" t="s">
        <v>176</v>
      </c>
    </row>
    <row r="815" spans="1:11" x14ac:dyDescent="0.2">
      <c r="A815" s="36">
        <v>253</v>
      </c>
      <c r="B815" s="112" t="str">
        <f>IF(AND(A815&lt;&gt;"",ISNUMBER(A815)),VLOOKUP(A815,Studies!A:BR,2,FALSE),"")</f>
        <v>Heizmann 1983</v>
      </c>
      <c r="C815" s="112" t="str">
        <f>IF(AND(A815&lt;&gt;"",ISNUMBER(A815)),VLOOKUP(A815,Studies!A:BR,3,FALSE),"")</f>
        <v>http://www.ncbi.nlm.nih.gov/pubmed/6138080</v>
      </c>
      <c r="D815" s="112" t="str">
        <f>IF(AND(A815&lt;&gt;"",ISNUMBER(A815)),VLOOKUP(A815,Studies!A:BR,4,FALSE),"")</f>
        <v>po 20 mg - Indiv. CH.B.</v>
      </c>
      <c r="E815" s="112" t="str">
        <f>IF(AND(A815&lt;&gt;"",ISNUMBER(A815)),VLOOKUP(A815,Studies!A:BR,5,FALSE),"")</f>
        <v>Midazolam</v>
      </c>
      <c r="F815" s="114" t="str">
        <f>IF(AND(A815&lt;&gt;"",ISNUMBER(A815)),VLOOKUP(A815,Studies!A:BR,6,FALSE),"")</f>
        <v>Plasma</v>
      </c>
      <c r="G815" s="57">
        <v>4</v>
      </c>
      <c r="H815" s="57" t="s">
        <v>54</v>
      </c>
      <c r="I815" s="47">
        <v>40</v>
      </c>
      <c r="J815" s="47" t="s">
        <v>321</v>
      </c>
      <c r="K815" s="47" t="s">
        <v>176</v>
      </c>
    </row>
    <row r="816" spans="1:11" x14ac:dyDescent="0.2">
      <c r="A816" s="36">
        <v>253</v>
      </c>
      <c r="B816" s="112" t="str">
        <f>IF(AND(A816&lt;&gt;"",ISNUMBER(A816)),VLOOKUP(A816,Studies!A:BR,2,FALSE),"")</f>
        <v>Heizmann 1983</v>
      </c>
      <c r="C816" s="112" t="str">
        <f>IF(AND(A816&lt;&gt;"",ISNUMBER(A816)),VLOOKUP(A816,Studies!A:BR,3,FALSE),"")</f>
        <v>http://www.ncbi.nlm.nih.gov/pubmed/6138080</v>
      </c>
      <c r="D816" s="112" t="str">
        <f>IF(AND(A816&lt;&gt;"",ISNUMBER(A816)),VLOOKUP(A816,Studies!A:BR,4,FALSE),"")</f>
        <v>po 20 mg - Indiv. CH.B.</v>
      </c>
      <c r="E816" s="112" t="str">
        <f>IF(AND(A816&lt;&gt;"",ISNUMBER(A816)),VLOOKUP(A816,Studies!A:BR,5,FALSE),"")</f>
        <v>Midazolam</v>
      </c>
      <c r="F816" s="114" t="str">
        <f>IF(AND(A816&lt;&gt;"",ISNUMBER(A816)),VLOOKUP(A816,Studies!A:BR,6,FALSE),"")</f>
        <v>Plasma</v>
      </c>
      <c r="G816" s="57">
        <v>5</v>
      </c>
      <c r="H816" s="57" t="s">
        <v>54</v>
      </c>
      <c r="I816" s="47">
        <v>25</v>
      </c>
      <c r="J816" s="47" t="s">
        <v>321</v>
      </c>
      <c r="K816" s="47" t="s">
        <v>176</v>
      </c>
    </row>
    <row r="817" spans="1:11" x14ac:dyDescent="0.2">
      <c r="A817" s="36">
        <v>253</v>
      </c>
      <c r="B817" s="112" t="str">
        <f>IF(AND(A817&lt;&gt;"",ISNUMBER(A817)),VLOOKUP(A817,Studies!A:BR,2,FALSE),"")</f>
        <v>Heizmann 1983</v>
      </c>
      <c r="C817" s="112" t="str">
        <f>IF(AND(A817&lt;&gt;"",ISNUMBER(A817)),VLOOKUP(A817,Studies!A:BR,3,FALSE),"")</f>
        <v>http://www.ncbi.nlm.nih.gov/pubmed/6138080</v>
      </c>
      <c r="D817" s="112" t="str">
        <f>IF(AND(A817&lt;&gt;"",ISNUMBER(A817)),VLOOKUP(A817,Studies!A:BR,4,FALSE),"")</f>
        <v>po 20 mg - Indiv. CH.B.</v>
      </c>
      <c r="E817" s="112" t="str">
        <f>IF(AND(A817&lt;&gt;"",ISNUMBER(A817)),VLOOKUP(A817,Studies!A:BR,5,FALSE),"")</f>
        <v>Midazolam</v>
      </c>
      <c r="F817" s="114" t="str">
        <f>IF(AND(A817&lt;&gt;"",ISNUMBER(A817)),VLOOKUP(A817,Studies!A:BR,6,FALSE),"")</f>
        <v>Plasma</v>
      </c>
      <c r="G817" s="57">
        <v>6</v>
      </c>
      <c r="H817" s="57" t="s">
        <v>54</v>
      </c>
      <c r="I817" s="47">
        <v>18</v>
      </c>
      <c r="J817" s="47" t="s">
        <v>321</v>
      </c>
      <c r="K817" s="47" t="s">
        <v>176</v>
      </c>
    </row>
    <row r="818" spans="1:11" x14ac:dyDescent="0.2">
      <c r="A818" s="36">
        <v>253</v>
      </c>
      <c r="B818" s="112" t="str">
        <f>IF(AND(A818&lt;&gt;"",ISNUMBER(A818)),VLOOKUP(A818,Studies!A:BR,2,FALSE),"")</f>
        <v>Heizmann 1983</v>
      </c>
      <c r="C818" s="112" t="str">
        <f>IF(AND(A818&lt;&gt;"",ISNUMBER(A818)),VLOOKUP(A818,Studies!A:BR,3,FALSE),"")</f>
        <v>http://www.ncbi.nlm.nih.gov/pubmed/6138080</v>
      </c>
      <c r="D818" s="112" t="str">
        <f>IF(AND(A818&lt;&gt;"",ISNUMBER(A818)),VLOOKUP(A818,Studies!A:BR,4,FALSE),"")</f>
        <v>po 20 mg - Indiv. CH.B.</v>
      </c>
      <c r="E818" s="112" t="str">
        <f>IF(AND(A818&lt;&gt;"",ISNUMBER(A818)),VLOOKUP(A818,Studies!A:BR,5,FALSE),"")</f>
        <v>Midazolam</v>
      </c>
      <c r="F818" s="114" t="str">
        <f>IF(AND(A818&lt;&gt;"",ISNUMBER(A818)),VLOOKUP(A818,Studies!A:BR,6,FALSE),"")</f>
        <v>Plasma</v>
      </c>
      <c r="G818" s="57">
        <v>8</v>
      </c>
      <c r="H818" s="57" t="s">
        <v>54</v>
      </c>
      <c r="I818" s="47">
        <v>9</v>
      </c>
      <c r="J818" s="47" t="s">
        <v>321</v>
      </c>
      <c r="K818" s="47" t="s">
        <v>176</v>
      </c>
    </row>
    <row r="819" spans="1:11" x14ac:dyDescent="0.2">
      <c r="A819" s="36">
        <v>253</v>
      </c>
      <c r="B819" s="112" t="str">
        <f>IF(AND(A819&lt;&gt;"",ISNUMBER(A819)),VLOOKUP(A819,Studies!A:BR,2,FALSE),"")</f>
        <v>Heizmann 1983</v>
      </c>
      <c r="C819" s="112" t="str">
        <f>IF(AND(A819&lt;&gt;"",ISNUMBER(A819)),VLOOKUP(A819,Studies!A:BR,3,FALSE),"")</f>
        <v>http://www.ncbi.nlm.nih.gov/pubmed/6138080</v>
      </c>
      <c r="D819" s="112" t="str">
        <f>IF(AND(A819&lt;&gt;"",ISNUMBER(A819)),VLOOKUP(A819,Studies!A:BR,4,FALSE),"")</f>
        <v>po 20 mg - Indiv. CH.B.</v>
      </c>
      <c r="E819" s="112" t="str">
        <f>IF(AND(A819&lt;&gt;"",ISNUMBER(A819)),VLOOKUP(A819,Studies!A:BR,5,FALSE),"")</f>
        <v>Midazolam</v>
      </c>
      <c r="F819" s="114" t="str">
        <f>IF(AND(A819&lt;&gt;"",ISNUMBER(A819)),VLOOKUP(A819,Studies!A:BR,6,FALSE),"")</f>
        <v>Plasma</v>
      </c>
      <c r="G819" s="57">
        <v>10</v>
      </c>
      <c r="H819" s="57" t="s">
        <v>54</v>
      </c>
      <c r="I819" s="47">
        <v>6</v>
      </c>
      <c r="J819" s="47" t="s">
        <v>321</v>
      </c>
      <c r="K819" s="47" t="s">
        <v>176</v>
      </c>
    </row>
    <row r="820" spans="1:11" x14ac:dyDescent="0.2">
      <c r="A820" s="36">
        <v>253</v>
      </c>
      <c r="B820" s="112" t="str">
        <f>IF(AND(A820&lt;&gt;"",ISNUMBER(A820)),VLOOKUP(A820,Studies!A:BR,2,FALSE),"")</f>
        <v>Heizmann 1983</v>
      </c>
      <c r="C820" s="112" t="str">
        <f>IF(AND(A820&lt;&gt;"",ISNUMBER(A820)),VLOOKUP(A820,Studies!A:BR,3,FALSE),"")</f>
        <v>http://www.ncbi.nlm.nih.gov/pubmed/6138080</v>
      </c>
      <c r="D820" s="112" t="str">
        <f>IF(AND(A820&lt;&gt;"",ISNUMBER(A820)),VLOOKUP(A820,Studies!A:BR,4,FALSE),"")</f>
        <v>po 20 mg - Indiv. CH.B.</v>
      </c>
      <c r="E820" s="112" t="str">
        <f>IF(AND(A820&lt;&gt;"",ISNUMBER(A820)),VLOOKUP(A820,Studies!A:BR,5,FALSE),"")</f>
        <v>Midazolam</v>
      </c>
      <c r="F820" s="114" t="str">
        <f>IF(AND(A820&lt;&gt;"",ISNUMBER(A820)),VLOOKUP(A820,Studies!A:BR,6,FALSE),"")</f>
        <v>Plasma</v>
      </c>
      <c r="G820" s="57">
        <v>12</v>
      </c>
      <c r="H820" s="57" t="s">
        <v>54</v>
      </c>
      <c r="I820" s="47">
        <v>4</v>
      </c>
      <c r="J820" s="47" t="s">
        <v>321</v>
      </c>
      <c r="K820" s="47" t="s">
        <v>176</v>
      </c>
    </row>
    <row r="821" spans="1:11" x14ac:dyDescent="0.2">
      <c r="A821" s="36">
        <v>259</v>
      </c>
      <c r="B821" s="112" t="str">
        <f>IF(AND(A821&lt;&gt;"",ISNUMBER(A821)),VLOOKUP(A821,Studies!A:BR,2,FALSE),"")</f>
        <v>Heizmann 1983</v>
      </c>
      <c r="C821" s="112" t="str">
        <f>IF(AND(A821&lt;&gt;"",ISNUMBER(A821)),VLOOKUP(A821,Studies!A:BR,3,FALSE),"")</f>
        <v>http://www.ncbi.nlm.nih.gov/pubmed/6138080</v>
      </c>
      <c r="D821" s="112" t="str">
        <f>IF(AND(A821&lt;&gt;"",ISNUMBER(A821)),VLOOKUP(A821,Studies!A:BR,4,FALSE),"")</f>
        <v>po 40 mg - Indiv. CH.B.</v>
      </c>
      <c r="E821" s="112" t="str">
        <f>IF(AND(A821&lt;&gt;"",ISNUMBER(A821)),VLOOKUP(A821,Studies!A:BR,5,FALSE),"")</f>
        <v>Midazolam</v>
      </c>
      <c r="F821" s="114" t="str">
        <f>IF(AND(A821&lt;&gt;"",ISNUMBER(A821)),VLOOKUP(A821,Studies!A:BR,6,FALSE),"")</f>
        <v>Plasma</v>
      </c>
      <c r="G821" s="57">
        <v>0.25</v>
      </c>
      <c r="H821" s="57" t="s">
        <v>54</v>
      </c>
      <c r="I821" s="47">
        <v>953</v>
      </c>
      <c r="J821" s="47" t="s">
        <v>321</v>
      </c>
      <c r="K821" s="47" t="s">
        <v>176</v>
      </c>
    </row>
    <row r="822" spans="1:11" x14ac:dyDescent="0.2">
      <c r="A822" s="36">
        <v>259</v>
      </c>
      <c r="B822" s="112" t="str">
        <f>IF(AND(A822&lt;&gt;"",ISNUMBER(A822)),VLOOKUP(A822,Studies!A:BR,2,FALSE),"")</f>
        <v>Heizmann 1983</v>
      </c>
      <c r="C822" s="112" t="str">
        <f>IF(AND(A822&lt;&gt;"",ISNUMBER(A822)),VLOOKUP(A822,Studies!A:BR,3,FALSE),"")</f>
        <v>http://www.ncbi.nlm.nih.gov/pubmed/6138080</v>
      </c>
      <c r="D822" s="112" t="str">
        <f>IF(AND(A822&lt;&gt;"",ISNUMBER(A822)),VLOOKUP(A822,Studies!A:BR,4,FALSE),"")</f>
        <v>po 40 mg - Indiv. CH.B.</v>
      </c>
      <c r="E822" s="112" t="str">
        <f>IF(AND(A822&lt;&gt;"",ISNUMBER(A822)),VLOOKUP(A822,Studies!A:BR,5,FALSE),"")</f>
        <v>Midazolam</v>
      </c>
      <c r="F822" s="114" t="str">
        <f>IF(AND(A822&lt;&gt;"",ISNUMBER(A822)),VLOOKUP(A822,Studies!A:BR,6,FALSE),"")</f>
        <v>Plasma</v>
      </c>
      <c r="G822" s="57">
        <v>0.5</v>
      </c>
      <c r="H822" s="57" t="s">
        <v>54</v>
      </c>
      <c r="I822" s="47">
        <v>450</v>
      </c>
      <c r="J822" s="47" t="s">
        <v>321</v>
      </c>
      <c r="K822" s="47" t="s">
        <v>176</v>
      </c>
    </row>
    <row r="823" spans="1:11" x14ac:dyDescent="0.2">
      <c r="A823" s="36">
        <v>259</v>
      </c>
      <c r="B823" s="112" t="str">
        <f>IF(AND(A823&lt;&gt;"",ISNUMBER(A823)),VLOOKUP(A823,Studies!A:BR,2,FALSE),"")</f>
        <v>Heizmann 1983</v>
      </c>
      <c r="C823" s="112" t="str">
        <f>IF(AND(A823&lt;&gt;"",ISNUMBER(A823)),VLOOKUP(A823,Studies!A:BR,3,FALSE),"")</f>
        <v>http://www.ncbi.nlm.nih.gov/pubmed/6138080</v>
      </c>
      <c r="D823" s="112" t="str">
        <f>IF(AND(A823&lt;&gt;"",ISNUMBER(A823)),VLOOKUP(A823,Studies!A:BR,4,FALSE),"")</f>
        <v>po 40 mg - Indiv. CH.B.</v>
      </c>
      <c r="E823" s="112" t="str">
        <f>IF(AND(A823&lt;&gt;"",ISNUMBER(A823)),VLOOKUP(A823,Studies!A:BR,5,FALSE),"")</f>
        <v>Midazolam</v>
      </c>
      <c r="F823" s="114" t="str">
        <f>IF(AND(A823&lt;&gt;"",ISNUMBER(A823)),VLOOKUP(A823,Studies!A:BR,6,FALSE),"")</f>
        <v>Plasma</v>
      </c>
      <c r="G823" s="57">
        <v>0.75</v>
      </c>
      <c r="H823" s="57" t="s">
        <v>54</v>
      </c>
      <c r="I823" s="47">
        <v>285</v>
      </c>
      <c r="J823" s="47" t="s">
        <v>321</v>
      </c>
      <c r="K823" s="47" t="s">
        <v>176</v>
      </c>
    </row>
    <row r="824" spans="1:11" x14ac:dyDescent="0.2">
      <c r="A824" s="36">
        <v>259</v>
      </c>
      <c r="B824" s="112" t="str">
        <f>IF(AND(A824&lt;&gt;"",ISNUMBER(A824)),VLOOKUP(A824,Studies!A:BR,2,FALSE),"")</f>
        <v>Heizmann 1983</v>
      </c>
      <c r="C824" s="112" t="str">
        <f>IF(AND(A824&lt;&gt;"",ISNUMBER(A824)),VLOOKUP(A824,Studies!A:BR,3,FALSE),"")</f>
        <v>http://www.ncbi.nlm.nih.gov/pubmed/6138080</v>
      </c>
      <c r="D824" s="112" t="str">
        <f>IF(AND(A824&lt;&gt;"",ISNUMBER(A824)),VLOOKUP(A824,Studies!A:BR,4,FALSE),"")</f>
        <v>po 40 mg - Indiv. CH.B.</v>
      </c>
      <c r="E824" s="112" t="str">
        <f>IF(AND(A824&lt;&gt;"",ISNUMBER(A824)),VLOOKUP(A824,Studies!A:BR,5,FALSE),"")</f>
        <v>Midazolam</v>
      </c>
      <c r="F824" s="114" t="str">
        <f>IF(AND(A824&lt;&gt;"",ISNUMBER(A824)),VLOOKUP(A824,Studies!A:BR,6,FALSE),"")</f>
        <v>Plasma</v>
      </c>
      <c r="G824" s="57">
        <v>1</v>
      </c>
      <c r="H824" s="57" t="s">
        <v>54</v>
      </c>
      <c r="I824" s="47">
        <v>259</v>
      </c>
      <c r="J824" s="47" t="s">
        <v>321</v>
      </c>
      <c r="K824" s="47" t="s">
        <v>176</v>
      </c>
    </row>
    <row r="825" spans="1:11" x14ac:dyDescent="0.2">
      <c r="A825" s="36">
        <v>259</v>
      </c>
      <c r="B825" s="112" t="str">
        <f>IF(AND(A825&lt;&gt;"",ISNUMBER(A825)),VLOOKUP(A825,Studies!A:BR,2,FALSE),"")</f>
        <v>Heizmann 1983</v>
      </c>
      <c r="C825" s="112" t="str">
        <f>IF(AND(A825&lt;&gt;"",ISNUMBER(A825)),VLOOKUP(A825,Studies!A:BR,3,FALSE),"")</f>
        <v>http://www.ncbi.nlm.nih.gov/pubmed/6138080</v>
      </c>
      <c r="D825" s="112" t="str">
        <f>IF(AND(A825&lt;&gt;"",ISNUMBER(A825)),VLOOKUP(A825,Studies!A:BR,4,FALSE),"")</f>
        <v>po 40 mg - Indiv. CH.B.</v>
      </c>
      <c r="E825" s="112" t="str">
        <f>IF(AND(A825&lt;&gt;"",ISNUMBER(A825)),VLOOKUP(A825,Studies!A:BR,5,FALSE),"")</f>
        <v>Midazolam</v>
      </c>
      <c r="F825" s="114" t="str">
        <f>IF(AND(A825&lt;&gt;"",ISNUMBER(A825)),VLOOKUP(A825,Studies!A:BR,6,FALSE),"")</f>
        <v>Plasma</v>
      </c>
      <c r="G825" s="57">
        <v>1.5</v>
      </c>
      <c r="H825" s="57" t="s">
        <v>54</v>
      </c>
      <c r="I825" s="47">
        <v>209</v>
      </c>
      <c r="J825" s="47" t="s">
        <v>321</v>
      </c>
      <c r="K825" s="47" t="s">
        <v>176</v>
      </c>
    </row>
    <row r="826" spans="1:11" x14ac:dyDescent="0.2">
      <c r="A826" s="36">
        <v>259</v>
      </c>
      <c r="B826" s="112" t="str">
        <f>IF(AND(A826&lt;&gt;"",ISNUMBER(A826)),VLOOKUP(A826,Studies!A:BR,2,FALSE),"")</f>
        <v>Heizmann 1983</v>
      </c>
      <c r="C826" s="112" t="str">
        <f>IF(AND(A826&lt;&gt;"",ISNUMBER(A826)),VLOOKUP(A826,Studies!A:BR,3,FALSE),"")</f>
        <v>http://www.ncbi.nlm.nih.gov/pubmed/6138080</v>
      </c>
      <c r="D826" s="112" t="str">
        <f>IF(AND(A826&lt;&gt;"",ISNUMBER(A826)),VLOOKUP(A826,Studies!A:BR,4,FALSE),"")</f>
        <v>po 40 mg - Indiv. CH.B.</v>
      </c>
      <c r="E826" s="112" t="str">
        <f>IF(AND(A826&lt;&gt;"",ISNUMBER(A826)),VLOOKUP(A826,Studies!A:BR,5,FALSE),"")</f>
        <v>Midazolam</v>
      </c>
      <c r="F826" s="114" t="str">
        <f>IF(AND(A826&lt;&gt;"",ISNUMBER(A826)),VLOOKUP(A826,Studies!A:BR,6,FALSE),"")</f>
        <v>Plasma</v>
      </c>
      <c r="G826" s="57">
        <v>2</v>
      </c>
      <c r="H826" s="57" t="s">
        <v>54</v>
      </c>
      <c r="I826" s="47">
        <v>165</v>
      </c>
      <c r="J826" s="47" t="s">
        <v>321</v>
      </c>
      <c r="K826" s="47" t="s">
        <v>176</v>
      </c>
    </row>
    <row r="827" spans="1:11" x14ac:dyDescent="0.2">
      <c r="A827" s="36">
        <v>259</v>
      </c>
      <c r="B827" s="112" t="str">
        <f>IF(AND(A827&lt;&gt;"",ISNUMBER(A827)),VLOOKUP(A827,Studies!A:BR,2,FALSE),"")</f>
        <v>Heizmann 1983</v>
      </c>
      <c r="C827" s="112" t="str">
        <f>IF(AND(A827&lt;&gt;"",ISNUMBER(A827)),VLOOKUP(A827,Studies!A:BR,3,FALSE),"")</f>
        <v>http://www.ncbi.nlm.nih.gov/pubmed/6138080</v>
      </c>
      <c r="D827" s="112" t="str">
        <f>IF(AND(A827&lt;&gt;"",ISNUMBER(A827)),VLOOKUP(A827,Studies!A:BR,4,FALSE),"")</f>
        <v>po 40 mg - Indiv. CH.B.</v>
      </c>
      <c r="E827" s="112" t="str">
        <f>IF(AND(A827&lt;&gt;"",ISNUMBER(A827)),VLOOKUP(A827,Studies!A:BR,5,FALSE),"")</f>
        <v>Midazolam</v>
      </c>
      <c r="F827" s="114" t="str">
        <f>IF(AND(A827&lt;&gt;"",ISNUMBER(A827)),VLOOKUP(A827,Studies!A:BR,6,FALSE),"")</f>
        <v>Plasma</v>
      </c>
      <c r="G827" s="57">
        <v>3</v>
      </c>
      <c r="H827" s="57" t="s">
        <v>54</v>
      </c>
      <c r="I827" s="47">
        <v>105</v>
      </c>
      <c r="J827" s="47" t="s">
        <v>321</v>
      </c>
      <c r="K827" s="47" t="s">
        <v>176</v>
      </c>
    </row>
    <row r="828" spans="1:11" x14ac:dyDescent="0.2">
      <c r="A828" s="36">
        <v>259</v>
      </c>
      <c r="B828" s="112" t="str">
        <f>IF(AND(A828&lt;&gt;"",ISNUMBER(A828)),VLOOKUP(A828,Studies!A:BR,2,FALSE),"")</f>
        <v>Heizmann 1983</v>
      </c>
      <c r="C828" s="112" t="str">
        <f>IF(AND(A828&lt;&gt;"",ISNUMBER(A828)),VLOOKUP(A828,Studies!A:BR,3,FALSE),"")</f>
        <v>http://www.ncbi.nlm.nih.gov/pubmed/6138080</v>
      </c>
      <c r="D828" s="112" t="str">
        <f>IF(AND(A828&lt;&gt;"",ISNUMBER(A828)),VLOOKUP(A828,Studies!A:BR,4,FALSE),"")</f>
        <v>po 40 mg - Indiv. CH.B.</v>
      </c>
      <c r="E828" s="112" t="str">
        <f>IF(AND(A828&lt;&gt;"",ISNUMBER(A828)),VLOOKUP(A828,Studies!A:BR,5,FALSE),"")</f>
        <v>Midazolam</v>
      </c>
      <c r="F828" s="114" t="str">
        <f>IF(AND(A828&lt;&gt;"",ISNUMBER(A828)),VLOOKUP(A828,Studies!A:BR,6,FALSE),"")</f>
        <v>Plasma</v>
      </c>
      <c r="G828" s="57">
        <v>4</v>
      </c>
      <c r="H828" s="57" t="s">
        <v>54</v>
      </c>
      <c r="I828" s="47">
        <v>87</v>
      </c>
      <c r="J828" s="47" t="s">
        <v>321</v>
      </c>
      <c r="K828" s="47" t="s">
        <v>176</v>
      </c>
    </row>
    <row r="829" spans="1:11" x14ac:dyDescent="0.2">
      <c r="A829" s="36">
        <v>259</v>
      </c>
      <c r="B829" s="112" t="str">
        <f>IF(AND(A829&lt;&gt;"",ISNUMBER(A829)),VLOOKUP(A829,Studies!A:BR,2,FALSE),"")</f>
        <v>Heizmann 1983</v>
      </c>
      <c r="C829" s="112" t="str">
        <f>IF(AND(A829&lt;&gt;"",ISNUMBER(A829)),VLOOKUP(A829,Studies!A:BR,3,FALSE),"")</f>
        <v>http://www.ncbi.nlm.nih.gov/pubmed/6138080</v>
      </c>
      <c r="D829" s="112" t="str">
        <f>IF(AND(A829&lt;&gt;"",ISNUMBER(A829)),VLOOKUP(A829,Studies!A:BR,4,FALSE),"")</f>
        <v>po 40 mg - Indiv. CH.B.</v>
      </c>
      <c r="E829" s="112" t="str">
        <f>IF(AND(A829&lt;&gt;"",ISNUMBER(A829)),VLOOKUP(A829,Studies!A:BR,5,FALSE),"")</f>
        <v>Midazolam</v>
      </c>
      <c r="F829" s="114" t="str">
        <f>IF(AND(A829&lt;&gt;"",ISNUMBER(A829)),VLOOKUP(A829,Studies!A:BR,6,FALSE),"")</f>
        <v>Plasma</v>
      </c>
      <c r="G829" s="57">
        <v>5</v>
      </c>
      <c r="H829" s="57" t="s">
        <v>54</v>
      </c>
      <c r="I829" s="47">
        <v>42</v>
      </c>
      <c r="J829" s="47" t="s">
        <v>321</v>
      </c>
      <c r="K829" s="47" t="s">
        <v>176</v>
      </c>
    </row>
    <row r="830" spans="1:11" x14ac:dyDescent="0.2">
      <c r="A830" s="36">
        <v>259</v>
      </c>
      <c r="B830" s="112" t="str">
        <f>IF(AND(A830&lt;&gt;"",ISNUMBER(A830)),VLOOKUP(A830,Studies!A:BR,2,FALSE),"")</f>
        <v>Heizmann 1983</v>
      </c>
      <c r="C830" s="112" t="str">
        <f>IF(AND(A830&lt;&gt;"",ISNUMBER(A830)),VLOOKUP(A830,Studies!A:BR,3,FALSE),"")</f>
        <v>http://www.ncbi.nlm.nih.gov/pubmed/6138080</v>
      </c>
      <c r="D830" s="112" t="str">
        <f>IF(AND(A830&lt;&gt;"",ISNUMBER(A830)),VLOOKUP(A830,Studies!A:BR,4,FALSE),"")</f>
        <v>po 40 mg - Indiv. CH.B.</v>
      </c>
      <c r="E830" s="112" t="str">
        <f>IF(AND(A830&lt;&gt;"",ISNUMBER(A830)),VLOOKUP(A830,Studies!A:BR,5,FALSE),"")</f>
        <v>Midazolam</v>
      </c>
      <c r="F830" s="114" t="str">
        <f>IF(AND(A830&lt;&gt;"",ISNUMBER(A830)),VLOOKUP(A830,Studies!A:BR,6,FALSE),"")</f>
        <v>Plasma</v>
      </c>
      <c r="G830" s="57">
        <v>6</v>
      </c>
      <c r="H830" s="57" t="s">
        <v>54</v>
      </c>
      <c r="I830" s="47">
        <v>34</v>
      </c>
      <c r="J830" s="47" t="s">
        <v>321</v>
      </c>
      <c r="K830" s="47" t="s">
        <v>176</v>
      </c>
    </row>
    <row r="831" spans="1:11" x14ac:dyDescent="0.2">
      <c r="A831" s="36">
        <v>259</v>
      </c>
      <c r="B831" s="112" t="str">
        <f>IF(AND(A831&lt;&gt;"",ISNUMBER(A831)),VLOOKUP(A831,Studies!A:BR,2,FALSE),"")</f>
        <v>Heizmann 1983</v>
      </c>
      <c r="C831" s="112" t="str">
        <f>IF(AND(A831&lt;&gt;"",ISNUMBER(A831)),VLOOKUP(A831,Studies!A:BR,3,FALSE),"")</f>
        <v>http://www.ncbi.nlm.nih.gov/pubmed/6138080</v>
      </c>
      <c r="D831" s="112" t="str">
        <f>IF(AND(A831&lt;&gt;"",ISNUMBER(A831)),VLOOKUP(A831,Studies!A:BR,4,FALSE),"")</f>
        <v>po 40 mg - Indiv. CH.B.</v>
      </c>
      <c r="E831" s="112" t="str">
        <f>IF(AND(A831&lt;&gt;"",ISNUMBER(A831)),VLOOKUP(A831,Studies!A:BR,5,FALSE),"")</f>
        <v>Midazolam</v>
      </c>
      <c r="F831" s="114" t="str">
        <f>IF(AND(A831&lt;&gt;"",ISNUMBER(A831)),VLOOKUP(A831,Studies!A:BR,6,FALSE),"")</f>
        <v>Plasma</v>
      </c>
      <c r="G831" s="57">
        <v>8</v>
      </c>
      <c r="H831" s="57" t="s">
        <v>54</v>
      </c>
      <c r="I831" s="47">
        <v>19</v>
      </c>
      <c r="J831" s="47" t="s">
        <v>321</v>
      </c>
      <c r="K831" s="47" t="s">
        <v>176</v>
      </c>
    </row>
    <row r="832" spans="1:11" x14ac:dyDescent="0.2">
      <c r="A832" s="36">
        <v>259</v>
      </c>
      <c r="B832" s="112" t="str">
        <f>IF(AND(A832&lt;&gt;"",ISNUMBER(A832)),VLOOKUP(A832,Studies!A:BR,2,FALSE),"")</f>
        <v>Heizmann 1983</v>
      </c>
      <c r="C832" s="112" t="str">
        <f>IF(AND(A832&lt;&gt;"",ISNUMBER(A832)),VLOOKUP(A832,Studies!A:BR,3,FALSE),"")</f>
        <v>http://www.ncbi.nlm.nih.gov/pubmed/6138080</v>
      </c>
      <c r="D832" s="112" t="str">
        <f>IF(AND(A832&lt;&gt;"",ISNUMBER(A832)),VLOOKUP(A832,Studies!A:BR,4,FALSE),"")</f>
        <v>po 40 mg - Indiv. CH.B.</v>
      </c>
      <c r="E832" s="112" t="str">
        <f>IF(AND(A832&lt;&gt;"",ISNUMBER(A832)),VLOOKUP(A832,Studies!A:BR,5,FALSE),"")</f>
        <v>Midazolam</v>
      </c>
      <c r="F832" s="114" t="str">
        <f>IF(AND(A832&lt;&gt;"",ISNUMBER(A832)),VLOOKUP(A832,Studies!A:BR,6,FALSE),"")</f>
        <v>Plasma</v>
      </c>
      <c r="G832" s="57">
        <v>10</v>
      </c>
      <c r="H832" s="57" t="s">
        <v>54</v>
      </c>
      <c r="I832" s="47">
        <v>10</v>
      </c>
      <c r="J832" s="47" t="s">
        <v>321</v>
      </c>
      <c r="K832" s="47" t="s">
        <v>176</v>
      </c>
    </row>
    <row r="833" spans="1:11" x14ac:dyDescent="0.2">
      <c r="A833" s="36">
        <v>259</v>
      </c>
      <c r="B833" s="112" t="str">
        <f>IF(AND(A833&lt;&gt;"",ISNUMBER(A833)),VLOOKUP(A833,Studies!A:BR,2,FALSE),"")</f>
        <v>Heizmann 1983</v>
      </c>
      <c r="C833" s="112" t="str">
        <f>IF(AND(A833&lt;&gt;"",ISNUMBER(A833)),VLOOKUP(A833,Studies!A:BR,3,FALSE),"")</f>
        <v>http://www.ncbi.nlm.nih.gov/pubmed/6138080</v>
      </c>
      <c r="D833" s="112" t="str">
        <f>IF(AND(A833&lt;&gt;"",ISNUMBER(A833)),VLOOKUP(A833,Studies!A:BR,4,FALSE),"")</f>
        <v>po 40 mg - Indiv. CH.B.</v>
      </c>
      <c r="E833" s="112" t="str">
        <f>IF(AND(A833&lt;&gt;"",ISNUMBER(A833)),VLOOKUP(A833,Studies!A:BR,5,FALSE),"")</f>
        <v>Midazolam</v>
      </c>
      <c r="F833" s="114" t="str">
        <f>IF(AND(A833&lt;&gt;"",ISNUMBER(A833)),VLOOKUP(A833,Studies!A:BR,6,FALSE),"")</f>
        <v>Plasma</v>
      </c>
      <c r="G833" s="57">
        <v>12</v>
      </c>
      <c r="H833" s="57" t="s">
        <v>54</v>
      </c>
      <c r="I833" s="47">
        <v>10</v>
      </c>
      <c r="J833" s="47" t="s">
        <v>321</v>
      </c>
      <c r="K833" s="47" t="s">
        <v>176</v>
      </c>
    </row>
    <row r="834" spans="1:11" x14ac:dyDescent="0.2">
      <c r="A834" s="36">
        <v>245</v>
      </c>
      <c r="B834" s="112" t="str">
        <f>IF(AND(A834&lt;&gt;"",ISNUMBER(A834)),VLOOKUP(A834,Studies!A:BR,2,FALSE),"")</f>
        <v>Heizmann 1983</v>
      </c>
      <c r="C834" s="112" t="str">
        <f>IF(AND(A834&lt;&gt;"",ISNUMBER(A834)),VLOOKUP(A834,Studies!A:BR,3,FALSE),"")</f>
        <v>http://www.ncbi.nlm.nih.gov/pubmed/6138080</v>
      </c>
      <c r="D834" s="112" t="str">
        <f>IF(AND(A834&lt;&gt;"",ISNUMBER(A834)),VLOOKUP(A834,Studies!A:BR,4,FALSE),"")</f>
        <v>iv 0.15 mg/kg - Indiv. E.Sch.</v>
      </c>
      <c r="E834" s="112" t="str">
        <f>IF(AND(A834&lt;&gt;"",ISNUMBER(A834)),VLOOKUP(A834,Studies!A:BR,5,FALSE),"")</f>
        <v>Midazolam</v>
      </c>
      <c r="F834" s="114" t="str">
        <f>IF(AND(A834&lt;&gt;"",ISNUMBER(A834)),VLOOKUP(A834,Studies!A:BR,6,FALSE),"")</f>
        <v>Plasma</v>
      </c>
      <c r="G834" s="57">
        <v>8.3333329999999997E-2</v>
      </c>
      <c r="H834" s="57" t="s">
        <v>54</v>
      </c>
      <c r="I834" s="47">
        <v>425</v>
      </c>
      <c r="J834" s="47" t="s">
        <v>321</v>
      </c>
      <c r="K834" s="47" t="s">
        <v>176</v>
      </c>
    </row>
    <row r="835" spans="1:11" x14ac:dyDescent="0.2">
      <c r="A835" s="36">
        <v>245</v>
      </c>
      <c r="B835" s="112" t="str">
        <f>IF(AND(A835&lt;&gt;"",ISNUMBER(A835)),VLOOKUP(A835,Studies!A:BR,2,FALSE),"")</f>
        <v>Heizmann 1983</v>
      </c>
      <c r="C835" s="112" t="str">
        <f>IF(AND(A835&lt;&gt;"",ISNUMBER(A835)),VLOOKUP(A835,Studies!A:BR,3,FALSE),"")</f>
        <v>http://www.ncbi.nlm.nih.gov/pubmed/6138080</v>
      </c>
      <c r="D835" s="112" t="str">
        <f>IF(AND(A835&lt;&gt;"",ISNUMBER(A835)),VLOOKUP(A835,Studies!A:BR,4,FALSE),"")</f>
        <v>iv 0.15 mg/kg - Indiv. E.Sch.</v>
      </c>
      <c r="E835" s="112" t="str">
        <f>IF(AND(A835&lt;&gt;"",ISNUMBER(A835)),VLOOKUP(A835,Studies!A:BR,5,FALSE),"")</f>
        <v>Midazolam</v>
      </c>
      <c r="F835" s="114" t="str">
        <f>IF(AND(A835&lt;&gt;"",ISNUMBER(A835)),VLOOKUP(A835,Studies!A:BR,6,FALSE),"")</f>
        <v>Plasma</v>
      </c>
      <c r="G835" s="57">
        <v>0.16666666999999999</v>
      </c>
      <c r="H835" s="57" t="s">
        <v>54</v>
      </c>
      <c r="I835" s="47">
        <v>372</v>
      </c>
      <c r="J835" s="47" t="s">
        <v>321</v>
      </c>
      <c r="K835" s="47" t="s">
        <v>176</v>
      </c>
    </row>
    <row r="836" spans="1:11" x14ac:dyDescent="0.2">
      <c r="A836" s="36">
        <v>245</v>
      </c>
      <c r="B836" s="112" t="str">
        <f>IF(AND(A836&lt;&gt;"",ISNUMBER(A836)),VLOOKUP(A836,Studies!A:BR,2,FALSE),"")</f>
        <v>Heizmann 1983</v>
      </c>
      <c r="C836" s="112" t="str">
        <f>IF(AND(A836&lt;&gt;"",ISNUMBER(A836)),VLOOKUP(A836,Studies!A:BR,3,FALSE),"")</f>
        <v>http://www.ncbi.nlm.nih.gov/pubmed/6138080</v>
      </c>
      <c r="D836" s="112" t="str">
        <f>IF(AND(A836&lt;&gt;"",ISNUMBER(A836)),VLOOKUP(A836,Studies!A:BR,4,FALSE),"")</f>
        <v>iv 0.15 mg/kg - Indiv. E.Sch.</v>
      </c>
      <c r="E836" s="112" t="str">
        <f>IF(AND(A836&lt;&gt;"",ISNUMBER(A836)),VLOOKUP(A836,Studies!A:BR,5,FALSE),"")</f>
        <v>Midazolam</v>
      </c>
      <c r="F836" s="114" t="str">
        <f>IF(AND(A836&lt;&gt;"",ISNUMBER(A836)),VLOOKUP(A836,Studies!A:BR,6,FALSE),"")</f>
        <v>Plasma</v>
      </c>
      <c r="G836" s="57">
        <v>0.25</v>
      </c>
      <c r="H836" s="57" t="s">
        <v>54</v>
      </c>
      <c r="I836" s="47">
        <v>321</v>
      </c>
      <c r="J836" s="47" t="s">
        <v>321</v>
      </c>
      <c r="K836" s="47" t="s">
        <v>176</v>
      </c>
    </row>
    <row r="837" spans="1:11" x14ac:dyDescent="0.2">
      <c r="A837" s="36">
        <v>245</v>
      </c>
      <c r="B837" s="112" t="str">
        <f>IF(AND(A837&lt;&gt;"",ISNUMBER(A837)),VLOOKUP(A837,Studies!A:BR,2,FALSE),"")</f>
        <v>Heizmann 1983</v>
      </c>
      <c r="C837" s="112" t="str">
        <f>IF(AND(A837&lt;&gt;"",ISNUMBER(A837)),VLOOKUP(A837,Studies!A:BR,3,FALSE),"")</f>
        <v>http://www.ncbi.nlm.nih.gov/pubmed/6138080</v>
      </c>
      <c r="D837" s="112" t="str">
        <f>IF(AND(A837&lt;&gt;"",ISNUMBER(A837)),VLOOKUP(A837,Studies!A:BR,4,FALSE),"")</f>
        <v>iv 0.15 mg/kg - Indiv. E.Sch.</v>
      </c>
      <c r="E837" s="112" t="str">
        <f>IF(AND(A837&lt;&gt;"",ISNUMBER(A837)),VLOOKUP(A837,Studies!A:BR,5,FALSE),"")</f>
        <v>Midazolam</v>
      </c>
      <c r="F837" s="114" t="str">
        <f>IF(AND(A837&lt;&gt;"",ISNUMBER(A837)),VLOOKUP(A837,Studies!A:BR,6,FALSE),"")</f>
        <v>Plasma</v>
      </c>
      <c r="G837" s="57">
        <v>0.5</v>
      </c>
      <c r="H837" s="57" t="s">
        <v>54</v>
      </c>
      <c r="I837" s="47">
        <v>264</v>
      </c>
      <c r="J837" s="47" t="s">
        <v>321</v>
      </c>
      <c r="K837" s="47" t="s">
        <v>176</v>
      </c>
    </row>
    <row r="838" spans="1:11" x14ac:dyDescent="0.2">
      <c r="A838" s="36">
        <v>245</v>
      </c>
      <c r="B838" s="112" t="str">
        <f>IF(AND(A838&lt;&gt;"",ISNUMBER(A838)),VLOOKUP(A838,Studies!A:BR,2,FALSE),"")</f>
        <v>Heizmann 1983</v>
      </c>
      <c r="C838" s="112" t="str">
        <f>IF(AND(A838&lt;&gt;"",ISNUMBER(A838)),VLOOKUP(A838,Studies!A:BR,3,FALSE),"")</f>
        <v>http://www.ncbi.nlm.nih.gov/pubmed/6138080</v>
      </c>
      <c r="D838" s="112" t="str">
        <f>IF(AND(A838&lt;&gt;"",ISNUMBER(A838)),VLOOKUP(A838,Studies!A:BR,4,FALSE),"")</f>
        <v>iv 0.15 mg/kg - Indiv. E.Sch.</v>
      </c>
      <c r="E838" s="112" t="str">
        <f>IF(AND(A838&lt;&gt;"",ISNUMBER(A838)),VLOOKUP(A838,Studies!A:BR,5,FALSE),"")</f>
        <v>Midazolam</v>
      </c>
      <c r="F838" s="114" t="str">
        <f>IF(AND(A838&lt;&gt;"",ISNUMBER(A838)),VLOOKUP(A838,Studies!A:BR,6,FALSE),"")</f>
        <v>Plasma</v>
      </c>
      <c r="G838" s="57">
        <v>0.75</v>
      </c>
      <c r="H838" s="57" t="s">
        <v>54</v>
      </c>
      <c r="I838" s="47">
        <v>206</v>
      </c>
      <c r="J838" s="47" t="s">
        <v>321</v>
      </c>
      <c r="K838" s="47" t="s">
        <v>176</v>
      </c>
    </row>
    <row r="839" spans="1:11" x14ac:dyDescent="0.2">
      <c r="A839" s="36">
        <v>245</v>
      </c>
      <c r="B839" s="112" t="str">
        <f>IF(AND(A839&lt;&gt;"",ISNUMBER(A839)),VLOOKUP(A839,Studies!A:BR,2,FALSE),"")</f>
        <v>Heizmann 1983</v>
      </c>
      <c r="C839" s="112" t="str">
        <f>IF(AND(A839&lt;&gt;"",ISNUMBER(A839)),VLOOKUP(A839,Studies!A:BR,3,FALSE),"")</f>
        <v>http://www.ncbi.nlm.nih.gov/pubmed/6138080</v>
      </c>
      <c r="D839" s="112" t="str">
        <f>IF(AND(A839&lt;&gt;"",ISNUMBER(A839)),VLOOKUP(A839,Studies!A:BR,4,FALSE),"")</f>
        <v>iv 0.15 mg/kg - Indiv. E.Sch.</v>
      </c>
      <c r="E839" s="112" t="str">
        <f>IF(AND(A839&lt;&gt;"",ISNUMBER(A839)),VLOOKUP(A839,Studies!A:BR,5,FALSE),"")</f>
        <v>Midazolam</v>
      </c>
      <c r="F839" s="114" t="str">
        <f>IF(AND(A839&lt;&gt;"",ISNUMBER(A839)),VLOOKUP(A839,Studies!A:BR,6,FALSE),"")</f>
        <v>Plasma</v>
      </c>
      <c r="G839" s="57">
        <v>1</v>
      </c>
      <c r="H839" s="57" t="s">
        <v>54</v>
      </c>
      <c r="I839" s="47">
        <v>187</v>
      </c>
      <c r="J839" s="47" t="s">
        <v>321</v>
      </c>
      <c r="K839" s="47" t="s">
        <v>176</v>
      </c>
    </row>
    <row r="840" spans="1:11" x14ac:dyDescent="0.2">
      <c r="A840" s="36">
        <v>245</v>
      </c>
      <c r="B840" s="112" t="str">
        <f>IF(AND(A840&lt;&gt;"",ISNUMBER(A840)),VLOOKUP(A840,Studies!A:BR,2,FALSE),"")</f>
        <v>Heizmann 1983</v>
      </c>
      <c r="C840" s="112" t="str">
        <f>IF(AND(A840&lt;&gt;"",ISNUMBER(A840)),VLOOKUP(A840,Studies!A:BR,3,FALSE),"")</f>
        <v>http://www.ncbi.nlm.nih.gov/pubmed/6138080</v>
      </c>
      <c r="D840" s="112" t="str">
        <f>IF(AND(A840&lt;&gt;"",ISNUMBER(A840)),VLOOKUP(A840,Studies!A:BR,4,FALSE),"")</f>
        <v>iv 0.15 mg/kg - Indiv. E.Sch.</v>
      </c>
      <c r="E840" s="112" t="str">
        <f>IF(AND(A840&lt;&gt;"",ISNUMBER(A840)),VLOOKUP(A840,Studies!A:BR,5,FALSE),"")</f>
        <v>Midazolam</v>
      </c>
      <c r="F840" s="114" t="str">
        <f>IF(AND(A840&lt;&gt;"",ISNUMBER(A840)),VLOOKUP(A840,Studies!A:BR,6,FALSE),"")</f>
        <v>Plasma</v>
      </c>
      <c r="G840" s="57">
        <v>1.5</v>
      </c>
      <c r="H840" s="57" t="s">
        <v>54</v>
      </c>
      <c r="I840" s="47">
        <v>142</v>
      </c>
      <c r="J840" s="47" t="s">
        <v>321</v>
      </c>
      <c r="K840" s="47" t="s">
        <v>176</v>
      </c>
    </row>
    <row r="841" spans="1:11" x14ac:dyDescent="0.2">
      <c r="A841" s="36">
        <v>245</v>
      </c>
      <c r="B841" s="112" t="str">
        <f>IF(AND(A841&lt;&gt;"",ISNUMBER(A841)),VLOOKUP(A841,Studies!A:BR,2,FALSE),"")</f>
        <v>Heizmann 1983</v>
      </c>
      <c r="C841" s="112" t="str">
        <f>IF(AND(A841&lt;&gt;"",ISNUMBER(A841)),VLOOKUP(A841,Studies!A:BR,3,FALSE),"")</f>
        <v>http://www.ncbi.nlm.nih.gov/pubmed/6138080</v>
      </c>
      <c r="D841" s="112" t="str">
        <f>IF(AND(A841&lt;&gt;"",ISNUMBER(A841)),VLOOKUP(A841,Studies!A:BR,4,FALSE),"")</f>
        <v>iv 0.15 mg/kg - Indiv. E.Sch.</v>
      </c>
      <c r="E841" s="112" t="str">
        <f>IF(AND(A841&lt;&gt;"",ISNUMBER(A841)),VLOOKUP(A841,Studies!A:BR,5,FALSE),"")</f>
        <v>Midazolam</v>
      </c>
      <c r="F841" s="114" t="str">
        <f>IF(AND(A841&lt;&gt;"",ISNUMBER(A841)),VLOOKUP(A841,Studies!A:BR,6,FALSE),"")</f>
        <v>Plasma</v>
      </c>
      <c r="G841" s="57">
        <v>2</v>
      </c>
      <c r="H841" s="57" t="s">
        <v>54</v>
      </c>
      <c r="I841" s="47">
        <v>115</v>
      </c>
      <c r="J841" s="47" t="s">
        <v>321</v>
      </c>
      <c r="K841" s="47" t="s">
        <v>176</v>
      </c>
    </row>
    <row r="842" spans="1:11" x14ac:dyDescent="0.2">
      <c r="A842" s="36">
        <v>245</v>
      </c>
      <c r="B842" s="112" t="str">
        <f>IF(AND(A842&lt;&gt;"",ISNUMBER(A842)),VLOOKUP(A842,Studies!A:BR,2,FALSE),"")</f>
        <v>Heizmann 1983</v>
      </c>
      <c r="C842" s="112" t="str">
        <f>IF(AND(A842&lt;&gt;"",ISNUMBER(A842)),VLOOKUP(A842,Studies!A:BR,3,FALSE),"")</f>
        <v>http://www.ncbi.nlm.nih.gov/pubmed/6138080</v>
      </c>
      <c r="D842" s="112" t="str">
        <f>IF(AND(A842&lt;&gt;"",ISNUMBER(A842)),VLOOKUP(A842,Studies!A:BR,4,FALSE),"")</f>
        <v>iv 0.15 mg/kg - Indiv. E.Sch.</v>
      </c>
      <c r="E842" s="112" t="str">
        <f>IF(AND(A842&lt;&gt;"",ISNUMBER(A842)),VLOOKUP(A842,Studies!A:BR,5,FALSE),"")</f>
        <v>Midazolam</v>
      </c>
      <c r="F842" s="114" t="str">
        <f>IF(AND(A842&lt;&gt;"",ISNUMBER(A842)),VLOOKUP(A842,Studies!A:BR,6,FALSE),"")</f>
        <v>Plasma</v>
      </c>
      <c r="G842" s="57">
        <v>3</v>
      </c>
      <c r="H842" s="57" t="s">
        <v>54</v>
      </c>
      <c r="I842" s="47">
        <v>63</v>
      </c>
      <c r="J842" s="47" t="s">
        <v>321</v>
      </c>
      <c r="K842" s="47" t="s">
        <v>176</v>
      </c>
    </row>
    <row r="843" spans="1:11" x14ac:dyDescent="0.2">
      <c r="A843" s="36">
        <v>245</v>
      </c>
      <c r="B843" s="112" t="str">
        <f>IF(AND(A843&lt;&gt;"",ISNUMBER(A843)),VLOOKUP(A843,Studies!A:BR,2,FALSE),"")</f>
        <v>Heizmann 1983</v>
      </c>
      <c r="C843" s="112" t="str">
        <f>IF(AND(A843&lt;&gt;"",ISNUMBER(A843)),VLOOKUP(A843,Studies!A:BR,3,FALSE),"")</f>
        <v>http://www.ncbi.nlm.nih.gov/pubmed/6138080</v>
      </c>
      <c r="D843" s="112" t="str">
        <f>IF(AND(A843&lt;&gt;"",ISNUMBER(A843)),VLOOKUP(A843,Studies!A:BR,4,FALSE),"")</f>
        <v>iv 0.15 mg/kg - Indiv. E.Sch.</v>
      </c>
      <c r="E843" s="112" t="str">
        <f>IF(AND(A843&lt;&gt;"",ISNUMBER(A843)),VLOOKUP(A843,Studies!A:BR,5,FALSE),"")</f>
        <v>Midazolam</v>
      </c>
      <c r="F843" s="114" t="str">
        <f>IF(AND(A843&lt;&gt;"",ISNUMBER(A843)),VLOOKUP(A843,Studies!A:BR,6,FALSE),"")</f>
        <v>Plasma</v>
      </c>
      <c r="G843" s="57">
        <v>4</v>
      </c>
      <c r="H843" s="57" t="s">
        <v>54</v>
      </c>
      <c r="I843" s="47">
        <v>48</v>
      </c>
      <c r="J843" s="47" t="s">
        <v>321</v>
      </c>
      <c r="K843" s="47" t="s">
        <v>176</v>
      </c>
    </row>
    <row r="844" spans="1:11" x14ac:dyDescent="0.2">
      <c r="A844" s="36">
        <v>245</v>
      </c>
      <c r="B844" s="112" t="str">
        <f>IF(AND(A844&lt;&gt;"",ISNUMBER(A844)),VLOOKUP(A844,Studies!A:BR,2,FALSE),"")</f>
        <v>Heizmann 1983</v>
      </c>
      <c r="C844" s="112" t="str">
        <f>IF(AND(A844&lt;&gt;"",ISNUMBER(A844)),VLOOKUP(A844,Studies!A:BR,3,FALSE),"")</f>
        <v>http://www.ncbi.nlm.nih.gov/pubmed/6138080</v>
      </c>
      <c r="D844" s="112" t="str">
        <f>IF(AND(A844&lt;&gt;"",ISNUMBER(A844)),VLOOKUP(A844,Studies!A:BR,4,FALSE),"")</f>
        <v>iv 0.15 mg/kg - Indiv. E.Sch.</v>
      </c>
      <c r="E844" s="112" t="str">
        <f>IF(AND(A844&lt;&gt;"",ISNUMBER(A844)),VLOOKUP(A844,Studies!A:BR,5,FALSE),"")</f>
        <v>Midazolam</v>
      </c>
      <c r="F844" s="114" t="str">
        <f>IF(AND(A844&lt;&gt;"",ISNUMBER(A844)),VLOOKUP(A844,Studies!A:BR,6,FALSE),"")</f>
        <v>Plasma</v>
      </c>
      <c r="G844" s="57">
        <v>5</v>
      </c>
      <c r="H844" s="57" t="s">
        <v>54</v>
      </c>
      <c r="I844" s="47">
        <v>34</v>
      </c>
      <c r="J844" s="47" t="s">
        <v>321</v>
      </c>
      <c r="K844" s="47" t="s">
        <v>176</v>
      </c>
    </row>
    <row r="845" spans="1:11" x14ac:dyDescent="0.2">
      <c r="A845" s="36">
        <v>245</v>
      </c>
      <c r="B845" s="112" t="str">
        <f>IF(AND(A845&lt;&gt;"",ISNUMBER(A845)),VLOOKUP(A845,Studies!A:BR,2,FALSE),"")</f>
        <v>Heizmann 1983</v>
      </c>
      <c r="C845" s="112" t="str">
        <f>IF(AND(A845&lt;&gt;"",ISNUMBER(A845)),VLOOKUP(A845,Studies!A:BR,3,FALSE),"")</f>
        <v>http://www.ncbi.nlm.nih.gov/pubmed/6138080</v>
      </c>
      <c r="D845" s="112" t="str">
        <f>IF(AND(A845&lt;&gt;"",ISNUMBER(A845)),VLOOKUP(A845,Studies!A:BR,4,FALSE),"")</f>
        <v>iv 0.15 mg/kg - Indiv. E.Sch.</v>
      </c>
      <c r="E845" s="112" t="str">
        <f>IF(AND(A845&lt;&gt;"",ISNUMBER(A845)),VLOOKUP(A845,Studies!A:BR,5,FALSE),"")</f>
        <v>Midazolam</v>
      </c>
      <c r="F845" s="114" t="str">
        <f>IF(AND(A845&lt;&gt;"",ISNUMBER(A845)),VLOOKUP(A845,Studies!A:BR,6,FALSE),"")</f>
        <v>Plasma</v>
      </c>
      <c r="G845" s="57">
        <v>6</v>
      </c>
      <c r="H845" s="57" t="s">
        <v>54</v>
      </c>
      <c r="I845" s="47">
        <v>29</v>
      </c>
      <c r="J845" s="47" t="s">
        <v>321</v>
      </c>
      <c r="K845" s="47" t="s">
        <v>176</v>
      </c>
    </row>
    <row r="846" spans="1:11" x14ac:dyDescent="0.2">
      <c r="A846" s="36">
        <v>245</v>
      </c>
      <c r="B846" s="112" t="str">
        <f>IF(AND(A846&lt;&gt;"",ISNUMBER(A846)),VLOOKUP(A846,Studies!A:BR,2,FALSE),"")</f>
        <v>Heizmann 1983</v>
      </c>
      <c r="C846" s="112" t="str">
        <f>IF(AND(A846&lt;&gt;"",ISNUMBER(A846)),VLOOKUP(A846,Studies!A:BR,3,FALSE),"")</f>
        <v>http://www.ncbi.nlm.nih.gov/pubmed/6138080</v>
      </c>
      <c r="D846" s="112" t="str">
        <f>IF(AND(A846&lt;&gt;"",ISNUMBER(A846)),VLOOKUP(A846,Studies!A:BR,4,FALSE),"")</f>
        <v>iv 0.15 mg/kg - Indiv. E.Sch.</v>
      </c>
      <c r="E846" s="112" t="str">
        <f>IF(AND(A846&lt;&gt;"",ISNUMBER(A846)),VLOOKUP(A846,Studies!A:BR,5,FALSE),"")</f>
        <v>Midazolam</v>
      </c>
      <c r="F846" s="114" t="str">
        <f>IF(AND(A846&lt;&gt;"",ISNUMBER(A846)),VLOOKUP(A846,Studies!A:BR,6,FALSE),"")</f>
        <v>Plasma</v>
      </c>
      <c r="G846" s="57">
        <v>8</v>
      </c>
      <c r="H846" s="57" t="s">
        <v>54</v>
      </c>
      <c r="I846" s="47">
        <v>16</v>
      </c>
      <c r="J846" s="47" t="s">
        <v>321</v>
      </c>
      <c r="K846" s="47" t="s">
        <v>176</v>
      </c>
    </row>
    <row r="847" spans="1:11" x14ac:dyDescent="0.2">
      <c r="A847" s="36">
        <v>245</v>
      </c>
      <c r="B847" s="112" t="str">
        <f>IF(AND(A847&lt;&gt;"",ISNUMBER(A847)),VLOOKUP(A847,Studies!A:BR,2,FALSE),"")</f>
        <v>Heizmann 1983</v>
      </c>
      <c r="C847" s="112" t="str">
        <f>IF(AND(A847&lt;&gt;"",ISNUMBER(A847)),VLOOKUP(A847,Studies!A:BR,3,FALSE),"")</f>
        <v>http://www.ncbi.nlm.nih.gov/pubmed/6138080</v>
      </c>
      <c r="D847" s="112" t="str">
        <f>IF(AND(A847&lt;&gt;"",ISNUMBER(A847)),VLOOKUP(A847,Studies!A:BR,4,FALSE),"")</f>
        <v>iv 0.15 mg/kg - Indiv. E.Sch.</v>
      </c>
      <c r="E847" s="112" t="str">
        <f>IF(AND(A847&lt;&gt;"",ISNUMBER(A847)),VLOOKUP(A847,Studies!A:BR,5,FALSE),"")</f>
        <v>Midazolam</v>
      </c>
      <c r="F847" s="114" t="str">
        <f>IF(AND(A847&lt;&gt;"",ISNUMBER(A847)),VLOOKUP(A847,Studies!A:BR,6,FALSE),"")</f>
        <v>Plasma</v>
      </c>
      <c r="G847" s="57">
        <v>10</v>
      </c>
      <c r="H847" s="57" t="s">
        <v>54</v>
      </c>
      <c r="I847" s="47">
        <v>15</v>
      </c>
      <c r="J847" s="47" t="s">
        <v>321</v>
      </c>
      <c r="K847" s="47" t="s">
        <v>176</v>
      </c>
    </row>
    <row r="848" spans="1:11" x14ac:dyDescent="0.2">
      <c r="A848" s="36">
        <v>245</v>
      </c>
      <c r="B848" s="112" t="str">
        <f>IF(AND(A848&lt;&gt;"",ISNUMBER(A848)),VLOOKUP(A848,Studies!A:BR,2,FALSE),"")</f>
        <v>Heizmann 1983</v>
      </c>
      <c r="C848" s="112" t="str">
        <f>IF(AND(A848&lt;&gt;"",ISNUMBER(A848)),VLOOKUP(A848,Studies!A:BR,3,FALSE),"")</f>
        <v>http://www.ncbi.nlm.nih.gov/pubmed/6138080</v>
      </c>
      <c r="D848" s="112" t="str">
        <f>IF(AND(A848&lt;&gt;"",ISNUMBER(A848)),VLOOKUP(A848,Studies!A:BR,4,FALSE),"")</f>
        <v>iv 0.15 mg/kg - Indiv. E.Sch.</v>
      </c>
      <c r="E848" s="112" t="str">
        <f>IF(AND(A848&lt;&gt;"",ISNUMBER(A848)),VLOOKUP(A848,Studies!A:BR,5,FALSE),"")</f>
        <v>Midazolam</v>
      </c>
      <c r="F848" s="114" t="str">
        <f>IF(AND(A848&lt;&gt;"",ISNUMBER(A848)),VLOOKUP(A848,Studies!A:BR,6,FALSE),"")</f>
        <v>Plasma</v>
      </c>
      <c r="G848" s="57">
        <v>12</v>
      </c>
      <c r="H848" s="57" t="s">
        <v>54</v>
      </c>
      <c r="I848" s="47">
        <v>11</v>
      </c>
      <c r="J848" s="47" t="s">
        <v>321</v>
      </c>
      <c r="K848" s="47" t="s">
        <v>176</v>
      </c>
    </row>
    <row r="849" spans="1:11" x14ac:dyDescent="0.2">
      <c r="A849" s="36">
        <v>254</v>
      </c>
      <c r="B849" s="112" t="str">
        <f>IF(AND(A849&lt;&gt;"",ISNUMBER(A849)),VLOOKUP(A849,Studies!A:BR,2,FALSE),"")</f>
        <v>Heizmann 1983</v>
      </c>
      <c r="C849" s="112" t="str">
        <f>IF(AND(A849&lt;&gt;"",ISNUMBER(A849)),VLOOKUP(A849,Studies!A:BR,3,FALSE),"")</f>
        <v>http://www.ncbi.nlm.nih.gov/pubmed/6138080</v>
      </c>
      <c r="D849" s="112" t="str">
        <f>IF(AND(A849&lt;&gt;"",ISNUMBER(A849)),VLOOKUP(A849,Studies!A:BR,4,FALSE),"")</f>
        <v>po 20 mg - Indiv. E.Sch.</v>
      </c>
      <c r="E849" s="112" t="str">
        <f>IF(AND(A849&lt;&gt;"",ISNUMBER(A849)),VLOOKUP(A849,Studies!A:BR,5,FALSE),"")</f>
        <v>Midazolam</v>
      </c>
      <c r="F849" s="114" t="str">
        <f>IF(AND(A849&lt;&gt;"",ISNUMBER(A849)),VLOOKUP(A849,Studies!A:BR,6,FALSE),"")</f>
        <v>Plasma</v>
      </c>
      <c r="G849" s="57">
        <v>0.25</v>
      </c>
      <c r="H849" s="57" t="s">
        <v>54</v>
      </c>
      <c r="I849" s="47">
        <v>367</v>
      </c>
      <c r="J849" s="47" t="s">
        <v>321</v>
      </c>
      <c r="K849" s="47" t="s">
        <v>176</v>
      </c>
    </row>
    <row r="850" spans="1:11" x14ac:dyDescent="0.2">
      <c r="A850" s="36">
        <v>254</v>
      </c>
      <c r="B850" s="112" t="str">
        <f>IF(AND(A850&lt;&gt;"",ISNUMBER(A850)),VLOOKUP(A850,Studies!A:BR,2,FALSE),"")</f>
        <v>Heizmann 1983</v>
      </c>
      <c r="C850" s="112" t="str">
        <f>IF(AND(A850&lt;&gt;"",ISNUMBER(A850)),VLOOKUP(A850,Studies!A:BR,3,FALSE),"")</f>
        <v>http://www.ncbi.nlm.nih.gov/pubmed/6138080</v>
      </c>
      <c r="D850" s="112" t="str">
        <f>IF(AND(A850&lt;&gt;"",ISNUMBER(A850)),VLOOKUP(A850,Studies!A:BR,4,FALSE),"")</f>
        <v>po 20 mg - Indiv. E.Sch.</v>
      </c>
      <c r="E850" s="112" t="str">
        <f>IF(AND(A850&lt;&gt;"",ISNUMBER(A850)),VLOOKUP(A850,Studies!A:BR,5,FALSE),"")</f>
        <v>Midazolam</v>
      </c>
      <c r="F850" s="114" t="str">
        <f>IF(AND(A850&lt;&gt;"",ISNUMBER(A850)),VLOOKUP(A850,Studies!A:BR,6,FALSE),"")</f>
        <v>Plasma</v>
      </c>
      <c r="G850" s="57">
        <v>0.5</v>
      </c>
      <c r="H850" s="57" t="s">
        <v>54</v>
      </c>
      <c r="I850" s="47">
        <v>280</v>
      </c>
      <c r="J850" s="47" t="s">
        <v>321</v>
      </c>
      <c r="K850" s="47" t="s">
        <v>176</v>
      </c>
    </row>
    <row r="851" spans="1:11" x14ac:dyDescent="0.2">
      <c r="A851" s="36">
        <v>254</v>
      </c>
      <c r="B851" s="112" t="str">
        <f>IF(AND(A851&lt;&gt;"",ISNUMBER(A851)),VLOOKUP(A851,Studies!A:BR,2,FALSE),"")</f>
        <v>Heizmann 1983</v>
      </c>
      <c r="C851" s="112" t="str">
        <f>IF(AND(A851&lt;&gt;"",ISNUMBER(A851)),VLOOKUP(A851,Studies!A:BR,3,FALSE),"")</f>
        <v>http://www.ncbi.nlm.nih.gov/pubmed/6138080</v>
      </c>
      <c r="D851" s="112" t="str">
        <f>IF(AND(A851&lt;&gt;"",ISNUMBER(A851)),VLOOKUP(A851,Studies!A:BR,4,FALSE),"")</f>
        <v>po 20 mg - Indiv. E.Sch.</v>
      </c>
      <c r="E851" s="112" t="str">
        <f>IF(AND(A851&lt;&gt;"",ISNUMBER(A851)),VLOOKUP(A851,Studies!A:BR,5,FALSE),"")</f>
        <v>Midazolam</v>
      </c>
      <c r="F851" s="114" t="str">
        <f>IF(AND(A851&lt;&gt;"",ISNUMBER(A851)),VLOOKUP(A851,Studies!A:BR,6,FALSE),"")</f>
        <v>Plasma</v>
      </c>
      <c r="G851" s="57">
        <v>0.75</v>
      </c>
      <c r="H851" s="57" t="s">
        <v>54</v>
      </c>
      <c r="I851" s="47">
        <v>197</v>
      </c>
      <c r="J851" s="47" t="s">
        <v>321</v>
      </c>
      <c r="K851" s="47" t="s">
        <v>176</v>
      </c>
    </row>
    <row r="852" spans="1:11" x14ac:dyDescent="0.2">
      <c r="A852" s="36">
        <v>254</v>
      </c>
      <c r="B852" s="112" t="str">
        <f>IF(AND(A852&lt;&gt;"",ISNUMBER(A852)),VLOOKUP(A852,Studies!A:BR,2,FALSE),"")</f>
        <v>Heizmann 1983</v>
      </c>
      <c r="C852" s="112" t="str">
        <f>IF(AND(A852&lt;&gt;"",ISNUMBER(A852)),VLOOKUP(A852,Studies!A:BR,3,FALSE),"")</f>
        <v>http://www.ncbi.nlm.nih.gov/pubmed/6138080</v>
      </c>
      <c r="D852" s="112" t="str">
        <f>IF(AND(A852&lt;&gt;"",ISNUMBER(A852)),VLOOKUP(A852,Studies!A:BR,4,FALSE),"")</f>
        <v>po 20 mg - Indiv. E.Sch.</v>
      </c>
      <c r="E852" s="112" t="str">
        <f>IF(AND(A852&lt;&gt;"",ISNUMBER(A852)),VLOOKUP(A852,Studies!A:BR,5,FALSE),"")</f>
        <v>Midazolam</v>
      </c>
      <c r="F852" s="114" t="str">
        <f>IF(AND(A852&lt;&gt;"",ISNUMBER(A852)),VLOOKUP(A852,Studies!A:BR,6,FALSE),"")</f>
        <v>Plasma</v>
      </c>
      <c r="G852" s="57">
        <v>1</v>
      </c>
      <c r="H852" s="57" t="s">
        <v>54</v>
      </c>
      <c r="I852" s="47">
        <v>177</v>
      </c>
      <c r="J852" s="47" t="s">
        <v>321</v>
      </c>
      <c r="K852" s="47" t="s">
        <v>176</v>
      </c>
    </row>
    <row r="853" spans="1:11" x14ac:dyDescent="0.2">
      <c r="A853" s="36">
        <v>254</v>
      </c>
      <c r="B853" s="112" t="str">
        <f>IF(AND(A853&lt;&gt;"",ISNUMBER(A853)),VLOOKUP(A853,Studies!A:BR,2,FALSE),"")</f>
        <v>Heizmann 1983</v>
      </c>
      <c r="C853" s="112" t="str">
        <f>IF(AND(A853&lt;&gt;"",ISNUMBER(A853)),VLOOKUP(A853,Studies!A:BR,3,FALSE),"")</f>
        <v>http://www.ncbi.nlm.nih.gov/pubmed/6138080</v>
      </c>
      <c r="D853" s="112" t="str">
        <f>IF(AND(A853&lt;&gt;"",ISNUMBER(A853)),VLOOKUP(A853,Studies!A:BR,4,FALSE),"")</f>
        <v>po 20 mg - Indiv. E.Sch.</v>
      </c>
      <c r="E853" s="112" t="str">
        <f>IF(AND(A853&lt;&gt;"",ISNUMBER(A853)),VLOOKUP(A853,Studies!A:BR,5,FALSE),"")</f>
        <v>Midazolam</v>
      </c>
      <c r="F853" s="114" t="str">
        <f>IF(AND(A853&lt;&gt;"",ISNUMBER(A853)),VLOOKUP(A853,Studies!A:BR,6,FALSE),"")</f>
        <v>Plasma</v>
      </c>
      <c r="G853" s="57">
        <v>1.5</v>
      </c>
      <c r="H853" s="57" t="s">
        <v>54</v>
      </c>
      <c r="I853" s="47">
        <v>129</v>
      </c>
      <c r="J853" s="47" t="s">
        <v>321</v>
      </c>
      <c r="K853" s="47" t="s">
        <v>176</v>
      </c>
    </row>
    <row r="854" spans="1:11" x14ac:dyDescent="0.2">
      <c r="A854" s="36">
        <v>254</v>
      </c>
      <c r="B854" s="112" t="str">
        <f>IF(AND(A854&lt;&gt;"",ISNUMBER(A854)),VLOOKUP(A854,Studies!A:BR,2,FALSE),"")</f>
        <v>Heizmann 1983</v>
      </c>
      <c r="C854" s="112" t="str">
        <f>IF(AND(A854&lt;&gt;"",ISNUMBER(A854)),VLOOKUP(A854,Studies!A:BR,3,FALSE),"")</f>
        <v>http://www.ncbi.nlm.nih.gov/pubmed/6138080</v>
      </c>
      <c r="D854" s="112" t="str">
        <f>IF(AND(A854&lt;&gt;"",ISNUMBER(A854)),VLOOKUP(A854,Studies!A:BR,4,FALSE),"")</f>
        <v>po 20 mg - Indiv. E.Sch.</v>
      </c>
      <c r="E854" s="112" t="str">
        <f>IF(AND(A854&lt;&gt;"",ISNUMBER(A854)),VLOOKUP(A854,Studies!A:BR,5,FALSE),"")</f>
        <v>Midazolam</v>
      </c>
      <c r="F854" s="114" t="str">
        <f>IF(AND(A854&lt;&gt;"",ISNUMBER(A854)),VLOOKUP(A854,Studies!A:BR,6,FALSE),"")</f>
        <v>Plasma</v>
      </c>
      <c r="G854" s="57">
        <v>2</v>
      </c>
      <c r="H854" s="57" t="s">
        <v>54</v>
      </c>
      <c r="I854" s="47">
        <v>102</v>
      </c>
      <c r="J854" s="47" t="s">
        <v>321</v>
      </c>
      <c r="K854" s="47" t="s">
        <v>176</v>
      </c>
    </row>
    <row r="855" spans="1:11" x14ac:dyDescent="0.2">
      <c r="A855" s="36">
        <v>254</v>
      </c>
      <c r="B855" s="112" t="str">
        <f>IF(AND(A855&lt;&gt;"",ISNUMBER(A855)),VLOOKUP(A855,Studies!A:BR,2,FALSE),"")</f>
        <v>Heizmann 1983</v>
      </c>
      <c r="C855" s="112" t="str">
        <f>IF(AND(A855&lt;&gt;"",ISNUMBER(A855)),VLOOKUP(A855,Studies!A:BR,3,FALSE),"")</f>
        <v>http://www.ncbi.nlm.nih.gov/pubmed/6138080</v>
      </c>
      <c r="D855" s="112" t="str">
        <f>IF(AND(A855&lt;&gt;"",ISNUMBER(A855)),VLOOKUP(A855,Studies!A:BR,4,FALSE),"")</f>
        <v>po 20 mg - Indiv. E.Sch.</v>
      </c>
      <c r="E855" s="112" t="str">
        <f>IF(AND(A855&lt;&gt;"",ISNUMBER(A855)),VLOOKUP(A855,Studies!A:BR,5,FALSE),"")</f>
        <v>Midazolam</v>
      </c>
      <c r="F855" s="114" t="str">
        <f>IF(AND(A855&lt;&gt;"",ISNUMBER(A855)),VLOOKUP(A855,Studies!A:BR,6,FALSE),"")</f>
        <v>Plasma</v>
      </c>
      <c r="G855" s="57">
        <v>3</v>
      </c>
      <c r="H855" s="57" t="s">
        <v>54</v>
      </c>
      <c r="I855" s="47">
        <v>67</v>
      </c>
      <c r="J855" s="47" t="s">
        <v>321</v>
      </c>
      <c r="K855" s="47" t="s">
        <v>176</v>
      </c>
    </row>
    <row r="856" spans="1:11" x14ac:dyDescent="0.2">
      <c r="A856" s="36">
        <v>254</v>
      </c>
      <c r="B856" s="112" t="str">
        <f>IF(AND(A856&lt;&gt;"",ISNUMBER(A856)),VLOOKUP(A856,Studies!A:BR,2,FALSE),"")</f>
        <v>Heizmann 1983</v>
      </c>
      <c r="C856" s="112" t="str">
        <f>IF(AND(A856&lt;&gt;"",ISNUMBER(A856)),VLOOKUP(A856,Studies!A:BR,3,FALSE),"")</f>
        <v>http://www.ncbi.nlm.nih.gov/pubmed/6138080</v>
      </c>
      <c r="D856" s="112" t="str">
        <f>IF(AND(A856&lt;&gt;"",ISNUMBER(A856)),VLOOKUP(A856,Studies!A:BR,4,FALSE),"")</f>
        <v>po 20 mg - Indiv. E.Sch.</v>
      </c>
      <c r="E856" s="112" t="str">
        <f>IF(AND(A856&lt;&gt;"",ISNUMBER(A856)),VLOOKUP(A856,Studies!A:BR,5,FALSE),"")</f>
        <v>Midazolam</v>
      </c>
      <c r="F856" s="114" t="str">
        <f>IF(AND(A856&lt;&gt;"",ISNUMBER(A856)),VLOOKUP(A856,Studies!A:BR,6,FALSE),"")</f>
        <v>Plasma</v>
      </c>
      <c r="G856" s="57">
        <v>4</v>
      </c>
      <c r="H856" s="57" t="s">
        <v>54</v>
      </c>
      <c r="I856" s="47">
        <v>49</v>
      </c>
      <c r="J856" s="47" t="s">
        <v>321</v>
      </c>
      <c r="K856" s="47" t="s">
        <v>176</v>
      </c>
    </row>
    <row r="857" spans="1:11" x14ac:dyDescent="0.2">
      <c r="A857" s="36">
        <v>254</v>
      </c>
      <c r="B857" s="112" t="str">
        <f>IF(AND(A857&lt;&gt;"",ISNUMBER(A857)),VLOOKUP(A857,Studies!A:BR,2,FALSE),"")</f>
        <v>Heizmann 1983</v>
      </c>
      <c r="C857" s="112" t="str">
        <f>IF(AND(A857&lt;&gt;"",ISNUMBER(A857)),VLOOKUP(A857,Studies!A:BR,3,FALSE),"")</f>
        <v>http://www.ncbi.nlm.nih.gov/pubmed/6138080</v>
      </c>
      <c r="D857" s="112" t="str">
        <f>IF(AND(A857&lt;&gt;"",ISNUMBER(A857)),VLOOKUP(A857,Studies!A:BR,4,FALSE),"")</f>
        <v>po 20 mg - Indiv. E.Sch.</v>
      </c>
      <c r="E857" s="112" t="str">
        <f>IF(AND(A857&lt;&gt;"",ISNUMBER(A857)),VLOOKUP(A857,Studies!A:BR,5,FALSE),"")</f>
        <v>Midazolam</v>
      </c>
      <c r="F857" s="114" t="str">
        <f>IF(AND(A857&lt;&gt;"",ISNUMBER(A857)),VLOOKUP(A857,Studies!A:BR,6,FALSE),"")</f>
        <v>Plasma</v>
      </c>
      <c r="G857" s="57">
        <v>5</v>
      </c>
      <c r="H857" s="57" t="s">
        <v>54</v>
      </c>
      <c r="I857" s="47">
        <v>29</v>
      </c>
      <c r="J857" s="47" t="s">
        <v>321</v>
      </c>
      <c r="K857" s="47" t="s">
        <v>176</v>
      </c>
    </row>
    <row r="858" spans="1:11" x14ac:dyDescent="0.2">
      <c r="A858" s="36">
        <v>254</v>
      </c>
      <c r="B858" s="112" t="str">
        <f>IF(AND(A858&lt;&gt;"",ISNUMBER(A858)),VLOOKUP(A858,Studies!A:BR,2,FALSE),"")</f>
        <v>Heizmann 1983</v>
      </c>
      <c r="C858" s="112" t="str">
        <f>IF(AND(A858&lt;&gt;"",ISNUMBER(A858)),VLOOKUP(A858,Studies!A:BR,3,FALSE),"")</f>
        <v>http://www.ncbi.nlm.nih.gov/pubmed/6138080</v>
      </c>
      <c r="D858" s="112" t="str">
        <f>IF(AND(A858&lt;&gt;"",ISNUMBER(A858)),VLOOKUP(A858,Studies!A:BR,4,FALSE),"")</f>
        <v>po 20 mg - Indiv. E.Sch.</v>
      </c>
      <c r="E858" s="112" t="str">
        <f>IF(AND(A858&lt;&gt;"",ISNUMBER(A858)),VLOOKUP(A858,Studies!A:BR,5,FALSE),"")</f>
        <v>Midazolam</v>
      </c>
      <c r="F858" s="114" t="str">
        <f>IF(AND(A858&lt;&gt;"",ISNUMBER(A858)),VLOOKUP(A858,Studies!A:BR,6,FALSE),"")</f>
        <v>Plasma</v>
      </c>
      <c r="G858" s="57">
        <v>6</v>
      </c>
      <c r="H858" s="57" t="s">
        <v>54</v>
      </c>
      <c r="I858" s="47">
        <v>25</v>
      </c>
      <c r="J858" s="47" t="s">
        <v>321</v>
      </c>
      <c r="K858" s="47" t="s">
        <v>176</v>
      </c>
    </row>
    <row r="859" spans="1:11" x14ac:dyDescent="0.2">
      <c r="A859" s="36">
        <v>254</v>
      </c>
      <c r="B859" s="112" t="str">
        <f>IF(AND(A859&lt;&gt;"",ISNUMBER(A859)),VLOOKUP(A859,Studies!A:BR,2,FALSE),"")</f>
        <v>Heizmann 1983</v>
      </c>
      <c r="C859" s="112" t="str">
        <f>IF(AND(A859&lt;&gt;"",ISNUMBER(A859)),VLOOKUP(A859,Studies!A:BR,3,FALSE),"")</f>
        <v>http://www.ncbi.nlm.nih.gov/pubmed/6138080</v>
      </c>
      <c r="D859" s="112" t="str">
        <f>IF(AND(A859&lt;&gt;"",ISNUMBER(A859)),VLOOKUP(A859,Studies!A:BR,4,FALSE),"")</f>
        <v>po 20 mg - Indiv. E.Sch.</v>
      </c>
      <c r="E859" s="112" t="str">
        <f>IF(AND(A859&lt;&gt;"",ISNUMBER(A859)),VLOOKUP(A859,Studies!A:BR,5,FALSE),"")</f>
        <v>Midazolam</v>
      </c>
      <c r="F859" s="114" t="str">
        <f>IF(AND(A859&lt;&gt;"",ISNUMBER(A859)),VLOOKUP(A859,Studies!A:BR,6,FALSE),"")</f>
        <v>Plasma</v>
      </c>
      <c r="G859" s="57">
        <v>8</v>
      </c>
      <c r="H859" s="57" t="s">
        <v>54</v>
      </c>
      <c r="I859" s="47">
        <v>14</v>
      </c>
      <c r="J859" s="47" t="s">
        <v>321</v>
      </c>
      <c r="K859" s="47" t="s">
        <v>176</v>
      </c>
    </row>
    <row r="860" spans="1:11" x14ac:dyDescent="0.2">
      <c r="A860" s="36">
        <v>254</v>
      </c>
      <c r="B860" s="112" t="str">
        <f>IF(AND(A860&lt;&gt;"",ISNUMBER(A860)),VLOOKUP(A860,Studies!A:BR,2,FALSE),"")</f>
        <v>Heizmann 1983</v>
      </c>
      <c r="C860" s="112" t="str">
        <f>IF(AND(A860&lt;&gt;"",ISNUMBER(A860)),VLOOKUP(A860,Studies!A:BR,3,FALSE),"")</f>
        <v>http://www.ncbi.nlm.nih.gov/pubmed/6138080</v>
      </c>
      <c r="D860" s="112" t="str">
        <f>IF(AND(A860&lt;&gt;"",ISNUMBER(A860)),VLOOKUP(A860,Studies!A:BR,4,FALSE),"")</f>
        <v>po 20 mg - Indiv. E.Sch.</v>
      </c>
      <c r="E860" s="112" t="str">
        <f>IF(AND(A860&lt;&gt;"",ISNUMBER(A860)),VLOOKUP(A860,Studies!A:BR,5,FALSE),"")</f>
        <v>Midazolam</v>
      </c>
      <c r="F860" s="114" t="str">
        <f>IF(AND(A860&lt;&gt;"",ISNUMBER(A860)),VLOOKUP(A860,Studies!A:BR,6,FALSE),"")</f>
        <v>Plasma</v>
      </c>
      <c r="G860" s="57">
        <v>10</v>
      </c>
      <c r="H860" s="57" t="s">
        <v>54</v>
      </c>
      <c r="I860" s="47">
        <v>11</v>
      </c>
      <c r="J860" s="47" t="s">
        <v>321</v>
      </c>
      <c r="K860" s="47" t="s">
        <v>176</v>
      </c>
    </row>
    <row r="861" spans="1:11" x14ac:dyDescent="0.2">
      <c r="A861" s="36">
        <v>254</v>
      </c>
      <c r="B861" s="112" t="str">
        <f>IF(AND(A861&lt;&gt;"",ISNUMBER(A861)),VLOOKUP(A861,Studies!A:BR,2,FALSE),"")</f>
        <v>Heizmann 1983</v>
      </c>
      <c r="C861" s="112" t="str">
        <f>IF(AND(A861&lt;&gt;"",ISNUMBER(A861)),VLOOKUP(A861,Studies!A:BR,3,FALSE),"")</f>
        <v>http://www.ncbi.nlm.nih.gov/pubmed/6138080</v>
      </c>
      <c r="D861" s="112" t="str">
        <f>IF(AND(A861&lt;&gt;"",ISNUMBER(A861)),VLOOKUP(A861,Studies!A:BR,4,FALSE),"")</f>
        <v>po 20 mg - Indiv. E.Sch.</v>
      </c>
      <c r="E861" s="112" t="str">
        <f>IF(AND(A861&lt;&gt;"",ISNUMBER(A861)),VLOOKUP(A861,Studies!A:BR,5,FALSE),"")</f>
        <v>Midazolam</v>
      </c>
      <c r="F861" s="114" t="str">
        <f>IF(AND(A861&lt;&gt;"",ISNUMBER(A861)),VLOOKUP(A861,Studies!A:BR,6,FALSE),"")</f>
        <v>Plasma</v>
      </c>
      <c r="G861" s="57">
        <v>12</v>
      </c>
      <c r="H861" s="57" t="s">
        <v>54</v>
      </c>
      <c r="I861" s="47">
        <v>13</v>
      </c>
      <c r="J861" s="47" t="s">
        <v>321</v>
      </c>
      <c r="K861" s="47" t="s">
        <v>176</v>
      </c>
    </row>
    <row r="862" spans="1:11" x14ac:dyDescent="0.2">
      <c r="A862" s="36">
        <v>260</v>
      </c>
      <c r="B862" s="112" t="str">
        <f>IF(AND(A862&lt;&gt;"",ISNUMBER(A862)),VLOOKUP(A862,Studies!A:BR,2,FALSE),"")</f>
        <v>Heizmann 1983</v>
      </c>
      <c r="C862" s="112" t="str">
        <f>IF(AND(A862&lt;&gt;"",ISNUMBER(A862)),VLOOKUP(A862,Studies!A:BR,3,FALSE),"")</f>
        <v>http://www.ncbi.nlm.nih.gov/pubmed/6138080</v>
      </c>
      <c r="D862" s="112" t="str">
        <f>IF(AND(A862&lt;&gt;"",ISNUMBER(A862)),VLOOKUP(A862,Studies!A:BR,4,FALSE),"")</f>
        <v>po 40 mg - Indiv. E.Sch.</v>
      </c>
      <c r="E862" s="112" t="str">
        <f>IF(AND(A862&lt;&gt;"",ISNUMBER(A862)),VLOOKUP(A862,Studies!A:BR,5,FALSE),"")</f>
        <v>Midazolam</v>
      </c>
      <c r="F862" s="114" t="str">
        <f>IF(AND(A862&lt;&gt;"",ISNUMBER(A862)),VLOOKUP(A862,Studies!A:BR,6,FALSE),"")</f>
        <v>Plasma</v>
      </c>
      <c r="G862" s="57">
        <v>0.25</v>
      </c>
      <c r="H862" s="57" t="s">
        <v>54</v>
      </c>
      <c r="I862" s="47">
        <v>1449</v>
      </c>
      <c r="J862" s="47" t="s">
        <v>321</v>
      </c>
      <c r="K862" s="47" t="s">
        <v>176</v>
      </c>
    </row>
    <row r="863" spans="1:11" x14ac:dyDescent="0.2">
      <c r="A863" s="36">
        <v>260</v>
      </c>
      <c r="B863" s="112" t="str">
        <f>IF(AND(A863&lt;&gt;"",ISNUMBER(A863)),VLOOKUP(A863,Studies!A:BR,2,FALSE),"")</f>
        <v>Heizmann 1983</v>
      </c>
      <c r="C863" s="112" t="str">
        <f>IF(AND(A863&lt;&gt;"",ISNUMBER(A863)),VLOOKUP(A863,Studies!A:BR,3,FALSE),"")</f>
        <v>http://www.ncbi.nlm.nih.gov/pubmed/6138080</v>
      </c>
      <c r="D863" s="112" t="str">
        <f>IF(AND(A863&lt;&gt;"",ISNUMBER(A863)),VLOOKUP(A863,Studies!A:BR,4,FALSE),"")</f>
        <v>po 40 mg - Indiv. E.Sch.</v>
      </c>
      <c r="E863" s="112" t="str">
        <f>IF(AND(A863&lt;&gt;"",ISNUMBER(A863)),VLOOKUP(A863,Studies!A:BR,5,FALSE),"")</f>
        <v>Midazolam</v>
      </c>
      <c r="F863" s="114" t="str">
        <f>IF(AND(A863&lt;&gt;"",ISNUMBER(A863)),VLOOKUP(A863,Studies!A:BR,6,FALSE),"")</f>
        <v>Plasma</v>
      </c>
      <c r="G863" s="57">
        <v>0.5</v>
      </c>
      <c r="H863" s="57" t="s">
        <v>54</v>
      </c>
      <c r="I863" s="47">
        <v>538</v>
      </c>
      <c r="J863" s="47" t="s">
        <v>321</v>
      </c>
      <c r="K863" s="47" t="s">
        <v>176</v>
      </c>
    </row>
    <row r="864" spans="1:11" x14ac:dyDescent="0.2">
      <c r="A864" s="36">
        <v>260</v>
      </c>
      <c r="B864" s="112" t="str">
        <f>IF(AND(A864&lt;&gt;"",ISNUMBER(A864)),VLOOKUP(A864,Studies!A:BR,2,FALSE),"")</f>
        <v>Heizmann 1983</v>
      </c>
      <c r="C864" s="112" t="str">
        <f>IF(AND(A864&lt;&gt;"",ISNUMBER(A864)),VLOOKUP(A864,Studies!A:BR,3,FALSE),"")</f>
        <v>http://www.ncbi.nlm.nih.gov/pubmed/6138080</v>
      </c>
      <c r="D864" s="112" t="str">
        <f>IF(AND(A864&lt;&gt;"",ISNUMBER(A864)),VLOOKUP(A864,Studies!A:BR,4,FALSE),"")</f>
        <v>po 40 mg - Indiv. E.Sch.</v>
      </c>
      <c r="E864" s="112" t="str">
        <f>IF(AND(A864&lt;&gt;"",ISNUMBER(A864)),VLOOKUP(A864,Studies!A:BR,5,FALSE),"")</f>
        <v>Midazolam</v>
      </c>
      <c r="F864" s="114" t="str">
        <f>IF(AND(A864&lt;&gt;"",ISNUMBER(A864)),VLOOKUP(A864,Studies!A:BR,6,FALSE),"")</f>
        <v>Plasma</v>
      </c>
      <c r="G864" s="57">
        <v>0.75</v>
      </c>
      <c r="H864" s="57" t="s">
        <v>54</v>
      </c>
      <c r="I864" s="47">
        <v>390</v>
      </c>
      <c r="J864" s="47" t="s">
        <v>321</v>
      </c>
      <c r="K864" s="47" t="s">
        <v>176</v>
      </c>
    </row>
    <row r="865" spans="1:11" x14ac:dyDescent="0.2">
      <c r="A865" s="36">
        <v>260</v>
      </c>
      <c r="B865" s="112" t="str">
        <f>IF(AND(A865&lt;&gt;"",ISNUMBER(A865)),VLOOKUP(A865,Studies!A:BR,2,FALSE),"")</f>
        <v>Heizmann 1983</v>
      </c>
      <c r="C865" s="112" t="str">
        <f>IF(AND(A865&lt;&gt;"",ISNUMBER(A865)),VLOOKUP(A865,Studies!A:BR,3,FALSE),"")</f>
        <v>http://www.ncbi.nlm.nih.gov/pubmed/6138080</v>
      </c>
      <c r="D865" s="112" t="str">
        <f>IF(AND(A865&lt;&gt;"",ISNUMBER(A865)),VLOOKUP(A865,Studies!A:BR,4,FALSE),"")</f>
        <v>po 40 mg - Indiv. E.Sch.</v>
      </c>
      <c r="E865" s="112" t="str">
        <f>IF(AND(A865&lt;&gt;"",ISNUMBER(A865)),VLOOKUP(A865,Studies!A:BR,5,FALSE),"")</f>
        <v>Midazolam</v>
      </c>
      <c r="F865" s="114" t="str">
        <f>IF(AND(A865&lt;&gt;"",ISNUMBER(A865)),VLOOKUP(A865,Studies!A:BR,6,FALSE),"")</f>
        <v>Plasma</v>
      </c>
      <c r="G865" s="57">
        <v>1</v>
      </c>
      <c r="H865" s="57" t="s">
        <v>54</v>
      </c>
      <c r="I865" s="47">
        <v>315</v>
      </c>
      <c r="J865" s="47" t="s">
        <v>321</v>
      </c>
      <c r="K865" s="47" t="s">
        <v>176</v>
      </c>
    </row>
    <row r="866" spans="1:11" x14ac:dyDescent="0.2">
      <c r="A866" s="36">
        <v>260</v>
      </c>
      <c r="B866" s="112" t="str">
        <f>IF(AND(A866&lt;&gt;"",ISNUMBER(A866)),VLOOKUP(A866,Studies!A:BR,2,FALSE),"")</f>
        <v>Heizmann 1983</v>
      </c>
      <c r="C866" s="112" t="str">
        <f>IF(AND(A866&lt;&gt;"",ISNUMBER(A866)),VLOOKUP(A866,Studies!A:BR,3,FALSE),"")</f>
        <v>http://www.ncbi.nlm.nih.gov/pubmed/6138080</v>
      </c>
      <c r="D866" s="112" t="str">
        <f>IF(AND(A866&lt;&gt;"",ISNUMBER(A866)),VLOOKUP(A866,Studies!A:BR,4,FALSE),"")</f>
        <v>po 40 mg - Indiv. E.Sch.</v>
      </c>
      <c r="E866" s="112" t="str">
        <f>IF(AND(A866&lt;&gt;"",ISNUMBER(A866)),VLOOKUP(A866,Studies!A:BR,5,FALSE),"")</f>
        <v>Midazolam</v>
      </c>
      <c r="F866" s="114" t="str">
        <f>IF(AND(A866&lt;&gt;"",ISNUMBER(A866)),VLOOKUP(A866,Studies!A:BR,6,FALSE),"")</f>
        <v>Plasma</v>
      </c>
      <c r="G866" s="57">
        <v>1.5</v>
      </c>
      <c r="H866" s="57" t="s">
        <v>54</v>
      </c>
      <c r="I866" s="47">
        <v>264</v>
      </c>
      <c r="J866" s="47" t="s">
        <v>321</v>
      </c>
      <c r="K866" s="47" t="s">
        <v>176</v>
      </c>
    </row>
    <row r="867" spans="1:11" x14ac:dyDescent="0.2">
      <c r="A867" s="36">
        <v>260</v>
      </c>
      <c r="B867" s="112" t="str">
        <f>IF(AND(A867&lt;&gt;"",ISNUMBER(A867)),VLOOKUP(A867,Studies!A:BR,2,FALSE),"")</f>
        <v>Heizmann 1983</v>
      </c>
      <c r="C867" s="112" t="str">
        <f>IF(AND(A867&lt;&gt;"",ISNUMBER(A867)),VLOOKUP(A867,Studies!A:BR,3,FALSE),"")</f>
        <v>http://www.ncbi.nlm.nih.gov/pubmed/6138080</v>
      </c>
      <c r="D867" s="112" t="str">
        <f>IF(AND(A867&lt;&gt;"",ISNUMBER(A867)),VLOOKUP(A867,Studies!A:BR,4,FALSE),"")</f>
        <v>po 40 mg - Indiv. E.Sch.</v>
      </c>
      <c r="E867" s="112" t="str">
        <f>IF(AND(A867&lt;&gt;"",ISNUMBER(A867)),VLOOKUP(A867,Studies!A:BR,5,FALSE),"")</f>
        <v>Midazolam</v>
      </c>
      <c r="F867" s="114" t="str">
        <f>IF(AND(A867&lt;&gt;"",ISNUMBER(A867)),VLOOKUP(A867,Studies!A:BR,6,FALSE),"")</f>
        <v>Plasma</v>
      </c>
      <c r="G867" s="57">
        <v>2</v>
      </c>
      <c r="H867" s="57" t="s">
        <v>54</v>
      </c>
      <c r="I867" s="47">
        <v>207</v>
      </c>
      <c r="J867" s="47" t="s">
        <v>321</v>
      </c>
      <c r="K867" s="47" t="s">
        <v>176</v>
      </c>
    </row>
    <row r="868" spans="1:11" x14ac:dyDescent="0.2">
      <c r="A868" s="36">
        <v>260</v>
      </c>
      <c r="B868" s="112" t="str">
        <f>IF(AND(A868&lt;&gt;"",ISNUMBER(A868)),VLOOKUP(A868,Studies!A:BR,2,FALSE),"")</f>
        <v>Heizmann 1983</v>
      </c>
      <c r="C868" s="112" t="str">
        <f>IF(AND(A868&lt;&gt;"",ISNUMBER(A868)),VLOOKUP(A868,Studies!A:BR,3,FALSE),"")</f>
        <v>http://www.ncbi.nlm.nih.gov/pubmed/6138080</v>
      </c>
      <c r="D868" s="112" t="str">
        <f>IF(AND(A868&lt;&gt;"",ISNUMBER(A868)),VLOOKUP(A868,Studies!A:BR,4,FALSE),"")</f>
        <v>po 40 mg - Indiv. E.Sch.</v>
      </c>
      <c r="E868" s="112" t="str">
        <f>IF(AND(A868&lt;&gt;"",ISNUMBER(A868)),VLOOKUP(A868,Studies!A:BR,5,FALSE),"")</f>
        <v>Midazolam</v>
      </c>
      <c r="F868" s="114" t="str">
        <f>IF(AND(A868&lt;&gt;"",ISNUMBER(A868)),VLOOKUP(A868,Studies!A:BR,6,FALSE),"")</f>
        <v>Plasma</v>
      </c>
      <c r="G868" s="57">
        <v>3</v>
      </c>
      <c r="H868" s="57" t="s">
        <v>54</v>
      </c>
      <c r="I868" s="47">
        <v>126</v>
      </c>
      <c r="J868" s="47" t="s">
        <v>321</v>
      </c>
      <c r="K868" s="47" t="s">
        <v>176</v>
      </c>
    </row>
    <row r="869" spans="1:11" x14ac:dyDescent="0.2">
      <c r="A869" s="36">
        <v>260</v>
      </c>
      <c r="B869" s="112" t="str">
        <f>IF(AND(A869&lt;&gt;"",ISNUMBER(A869)),VLOOKUP(A869,Studies!A:BR,2,FALSE),"")</f>
        <v>Heizmann 1983</v>
      </c>
      <c r="C869" s="112" t="str">
        <f>IF(AND(A869&lt;&gt;"",ISNUMBER(A869)),VLOOKUP(A869,Studies!A:BR,3,FALSE),"")</f>
        <v>http://www.ncbi.nlm.nih.gov/pubmed/6138080</v>
      </c>
      <c r="D869" s="112" t="str">
        <f>IF(AND(A869&lt;&gt;"",ISNUMBER(A869)),VLOOKUP(A869,Studies!A:BR,4,FALSE),"")</f>
        <v>po 40 mg - Indiv. E.Sch.</v>
      </c>
      <c r="E869" s="112" t="str">
        <f>IF(AND(A869&lt;&gt;"",ISNUMBER(A869)),VLOOKUP(A869,Studies!A:BR,5,FALSE),"")</f>
        <v>Midazolam</v>
      </c>
      <c r="F869" s="114" t="str">
        <f>IF(AND(A869&lt;&gt;"",ISNUMBER(A869)),VLOOKUP(A869,Studies!A:BR,6,FALSE),"")</f>
        <v>Plasma</v>
      </c>
      <c r="G869" s="57">
        <v>4</v>
      </c>
      <c r="H869" s="57" t="s">
        <v>54</v>
      </c>
      <c r="I869" s="47">
        <v>109</v>
      </c>
      <c r="J869" s="47" t="s">
        <v>321</v>
      </c>
      <c r="K869" s="47" t="s">
        <v>176</v>
      </c>
    </row>
    <row r="870" spans="1:11" x14ac:dyDescent="0.2">
      <c r="A870" s="36">
        <v>260</v>
      </c>
      <c r="B870" s="112" t="str">
        <f>IF(AND(A870&lt;&gt;"",ISNUMBER(A870)),VLOOKUP(A870,Studies!A:BR,2,FALSE),"")</f>
        <v>Heizmann 1983</v>
      </c>
      <c r="C870" s="112" t="str">
        <f>IF(AND(A870&lt;&gt;"",ISNUMBER(A870)),VLOOKUP(A870,Studies!A:BR,3,FALSE),"")</f>
        <v>http://www.ncbi.nlm.nih.gov/pubmed/6138080</v>
      </c>
      <c r="D870" s="112" t="str">
        <f>IF(AND(A870&lt;&gt;"",ISNUMBER(A870)),VLOOKUP(A870,Studies!A:BR,4,FALSE),"")</f>
        <v>po 40 mg - Indiv. E.Sch.</v>
      </c>
      <c r="E870" s="112" t="str">
        <f>IF(AND(A870&lt;&gt;"",ISNUMBER(A870)),VLOOKUP(A870,Studies!A:BR,5,FALSE),"")</f>
        <v>Midazolam</v>
      </c>
      <c r="F870" s="114" t="str">
        <f>IF(AND(A870&lt;&gt;"",ISNUMBER(A870)),VLOOKUP(A870,Studies!A:BR,6,FALSE),"")</f>
        <v>Plasma</v>
      </c>
      <c r="G870" s="57">
        <v>5</v>
      </c>
      <c r="H870" s="57" t="s">
        <v>54</v>
      </c>
      <c r="I870" s="47">
        <v>86</v>
      </c>
      <c r="J870" s="47" t="s">
        <v>321</v>
      </c>
      <c r="K870" s="47" t="s">
        <v>176</v>
      </c>
    </row>
    <row r="871" spans="1:11" x14ac:dyDescent="0.2">
      <c r="A871" s="36">
        <v>260</v>
      </c>
      <c r="B871" s="112" t="str">
        <f>IF(AND(A871&lt;&gt;"",ISNUMBER(A871)),VLOOKUP(A871,Studies!A:BR,2,FALSE),"")</f>
        <v>Heizmann 1983</v>
      </c>
      <c r="C871" s="112" t="str">
        <f>IF(AND(A871&lt;&gt;"",ISNUMBER(A871)),VLOOKUP(A871,Studies!A:BR,3,FALSE),"")</f>
        <v>http://www.ncbi.nlm.nih.gov/pubmed/6138080</v>
      </c>
      <c r="D871" s="112" t="str">
        <f>IF(AND(A871&lt;&gt;"",ISNUMBER(A871)),VLOOKUP(A871,Studies!A:BR,4,FALSE),"")</f>
        <v>po 40 mg - Indiv. E.Sch.</v>
      </c>
      <c r="E871" s="112" t="str">
        <f>IF(AND(A871&lt;&gt;"",ISNUMBER(A871)),VLOOKUP(A871,Studies!A:BR,5,FALSE),"")</f>
        <v>Midazolam</v>
      </c>
      <c r="F871" s="114" t="str">
        <f>IF(AND(A871&lt;&gt;"",ISNUMBER(A871)),VLOOKUP(A871,Studies!A:BR,6,FALSE),"")</f>
        <v>Plasma</v>
      </c>
      <c r="G871" s="57">
        <v>6</v>
      </c>
      <c r="H871" s="57" t="s">
        <v>54</v>
      </c>
      <c r="I871" s="47">
        <v>69</v>
      </c>
      <c r="J871" s="47" t="s">
        <v>321</v>
      </c>
      <c r="K871" s="47" t="s">
        <v>176</v>
      </c>
    </row>
    <row r="872" spans="1:11" x14ac:dyDescent="0.2">
      <c r="A872" s="36">
        <v>260</v>
      </c>
      <c r="B872" s="112" t="str">
        <f>IF(AND(A872&lt;&gt;"",ISNUMBER(A872)),VLOOKUP(A872,Studies!A:BR,2,FALSE),"")</f>
        <v>Heizmann 1983</v>
      </c>
      <c r="C872" s="112" t="str">
        <f>IF(AND(A872&lt;&gt;"",ISNUMBER(A872)),VLOOKUP(A872,Studies!A:BR,3,FALSE),"")</f>
        <v>http://www.ncbi.nlm.nih.gov/pubmed/6138080</v>
      </c>
      <c r="D872" s="112" t="str">
        <f>IF(AND(A872&lt;&gt;"",ISNUMBER(A872)),VLOOKUP(A872,Studies!A:BR,4,FALSE),"")</f>
        <v>po 40 mg - Indiv. E.Sch.</v>
      </c>
      <c r="E872" s="112" t="str">
        <f>IF(AND(A872&lt;&gt;"",ISNUMBER(A872)),VLOOKUP(A872,Studies!A:BR,5,FALSE),"")</f>
        <v>Midazolam</v>
      </c>
      <c r="F872" s="114" t="str">
        <f>IF(AND(A872&lt;&gt;"",ISNUMBER(A872)),VLOOKUP(A872,Studies!A:BR,6,FALSE),"")</f>
        <v>Plasma</v>
      </c>
      <c r="G872" s="57">
        <v>8</v>
      </c>
      <c r="H872" s="57" t="s">
        <v>54</v>
      </c>
      <c r="I872" s="47">
        <v>47</v>
      </c>
      <c r="J872" s="47" t="s">
        <v>321</v>
      </c>
      <c r="K872" s="47" t="s">
        <v>176</v>
      </c>
    </row>
    <row r="873" spans="1:11" x14ac:dyDescent="0.2">
      <c r="A873" s="36">
        <v>260</v>
      </c>
      <c r="B873" s="112" t="str">
        <f>IF(AND(A873&lt;&gt;"",ISNUMBER(A873)),VLOOKUP(A873,Studies!A:BR,2,FALSE),"")</f>
        <v>Heizmann 1983</v>
      </c>
      <c r="C873" s="112" t="str">
        <f>IF(AND(A873&lt;&gt;"",ISNUMBER(A873)),VLOOKUP(A873,Studies!A:BR,3,FALSE),"")</f>
        <v>http://www.ncbi.nlm.nih.gov/pubmed/6138080</v>
      </c>
      <c r="D873" s="112" t="str">
        <f>IF(AND(A873&lt;&gt;"",ISNUMBER(A873)),VLOOKUP(A873,Studies!A:BR,4,FALSE),"")</f>
        <v>po 40 mg - Indiv. E.Sch.</v>
      </c>
      <c r="E873" s="112" t="str">
        <f>IF(AND(A873&lt;&gt;"",ISNUMBER(A873)),VLOOKUP(A873,Studies!A:BR,5,FALSE),"")</f>
        <v>Midazolam</v>
      </c>
      <c r="F873" s="114" t="str">
        <f>IF(AND(A873&lt;&gt;"",ISNUMBER(A873)),VLOOKUP(A873,Studies!A:BR,6,FALSE),"")</f>
        <v>Plasma</v>
      </c>
      <c r="G873" s="57">
        <v>10</v>
      </c>
      <c r="H873" s="57" t="s">
        <v>54</v>
      </c>
      <c r="I873" s="47">
        <v>36</v>
      </c>
      <c r="J873" s="47" t="s">
        <v>321</v>
      </c>
      <c r="K873" s="47" t="s">
        <v>176</v>
      </c>
    </row>
    <row r="874" spans="1:11" x14ac:dyDescent="0.2">
      <c r="A874" s="36">
        <v>260</v>
      </c>
      <c r="B874" s="112" t="str">
        <f>IF(AND(A874&lt;&gt;"",ISNUMBER(A874)),VLOOKUP(A874,Studies!A:BR,2,FALSE),"")</f>
        <v>Heizmann 1983</v>
      </c>
      <c r="C874" s="112" t="str">
        <f>IF(AND(A874&lt;&gt;"",ISNUMBER(A874)),VLOOKUP(A874,Studies!A:BR,3,FALSE),"")</f>
        <v>http://www.ncbi.nlm.nih.gov/pubmed/6138080</v>
      </c>
      <c r="D874" s="112" t="str">
        <f>IF(AND(A874&lt;&gt;"",ISNUMBER(A874)),VLOOKUP(A874,Studies!A:BR,4,FALSE),"")</f>
        <v>po 40 mg - Indiv. E.Sch.</v>
      </c>
      <c r="E874" s="112" t="str">
        <f>IF(AND(A874&lt;&gt;"",ISNUMBER(A874)),VLOOKUP(A874,Studies!A:BR,5,FALSE),"")</f>
        <v>Midazolam</v>
      </c>
      <c r="F874" s="114" t="str">
        <f>IF(AND(A874&lt;&gt;"",ISNUMBER(A874)),VLOOKUP(A874,Studies!A:BR,6,FALSE),"")</f>
        <v>Plasma</v>
      </c>
      <c r="G874" s="57">
        <v>12</v>
      </c>
      <c r="H874" s="57" t="s">
        <v>54</v>
      </c>
      <c r="I874" s="47">
        <v>27</v>
      </c>
      <c r="J874" s="47" t="s">
        <v>321</v>
      </c>
      <c r="K874" s="47" t="s">
        <v>176</v>
      </c>
    </row>
    <row r="875" spans="1:11" x14ac:dyDescent="0.2">
      <c r="A875" s="36">
        <v>244</v>
      </c>
      <c r="B875" s="112" t="str">
        <f>IF(AND(A875&lt;&gt;"",ISNUMBER(A875)),VLOOKUP(A875,Studies!A:BR,2,FALSE),"")</f>
        <v>Heizmann 1983</v>
      </c>
      <c r="C875" s="112" t="str">
        <f>IF(AND(A875&lt;&gt;"",ISNUMBER(A875)),VLOOKUP(A875,Studies!A:BR,3,FALSE),"")</f>
        <v>http://www.ncbi.nlm.nih.gov/pubmed/6138080</v>
      </c>
      <c r="D875" s="112" t="str">
        <f>IF(AND(A875&lt;&gt;"",ISNUMBER(A875)),VLOOKUP(A875,Studies!A:BR,4,FALSE),"")</f>
        <v>iv 0.15 mg/kg - Indiv. K.M.</v>
      </c>
      <c r="E875" s="112" t="str">
        <f>IF(AND(A875&lt;&gt;"",ISNUMBER(A875)),VLOOKUP(A875,Studies!A:BR,5,FALSE),"")</f>
        <v>Midazolam</v>
      </c>
      <c r="F875" s="114" t="str">
        <f>IF(AND(A875&lt;&gt;"",ISNUMBER(A875)),VLOOKUP(A875,Studies!A:BR,6,FALSE),"")</f>
        <v>Plasma</v>
      </c>
      <c r="G875" s="57">
        <v>8.3333329999999997E-2</v>
      </c>
      <c r="H875" s="57" t="s">
        <v>54</v>
      </c>
      <c r="I875" s="47">
        <v>298</v>
      </c>
      <c r="J875" s="47" t="s">
        <v>321</v>
      </c>
      <c r="K875" s="47" t="s">
        <v>176</v>
      </c>
    </row>
    <row r="876" spans="1:11" x14ac:dyDescent="0.2">
      <c r="A876" s="36">
        <v>244</v>
      </c>
      <c r="B876" s="112" t="str">
        <f>IF(AND(A876&lt;&gt;"",ISNUMBER(A876)),VLOOKUP(A876,Studies!A:BR,2,FALSE),"")</f>
        <v>Heizmann 1983</v>
      </c>
      <c r="C876" s="112" t="str">
        <f>IF(AND(A876&lt;&gt;"",ISNUMBER(A876)),VLOOKUP(A876,Studies!A:BR,3,FALSE),"")</f>
        <v>http://www.ncbi.nlm.nih.gov/pubmed/6138080</v>
      </c>
      <c r="D876" s="112" t="str">
        <f>IF(AND(A876&lt;&gt;"",ISNUMBER(A876)),VLOOKUP(A876,Studies!A:BR,4,FALSE),"")</f>
        <v>iv 0.15 mg/kg - Indiv. K.M.</v>
      </c>
      <c r="E876" s="112" t="str">
        <f>IF(AND(A876&lt;&gt;"",ISNUMBER(A876)),VLOOKUP(A876,Studies!A:BR,5,FALSE),"")</f>
        <v>Midazolam</v>
      </c>
      <c r="F876" s="114" t="str">
        <f>IF(AND(A876&lt;&gt;"",ISNUMBER(A876)),VLOOKUP(A876,Studies!A:BR,6,FALSE),"")</f>
        <v>Plasma</v>
      </c>
      <c r="G876" s="57">
        <v>0.16666666999999999</v>
      </c>
      <c r="H876" s="57" t="s">
        <v>54</v>
      </c>
      <c r="I876" s="47">
        <v>249</v>
      </c>
      <c r="J876" s="47" t="s">
        <v>321</v>
      </c>
      <c r="K876" s="47" t="s">
        <v>176</v>
      </c>
    </row>
    <row r="877" spans="1:11" x14ac:dyDescent="0.2">
      <c r="A877" s="36">
        <v>244</v>
      </c>
      <c r="B877" s="112" t="str">
        <f>IF(AND(A877&lt;&gt;"",ISNUMBER(A877)),VLOOKUP(A877,Studies!A:BR,2,FALSE),"")</f>
        <v>Heizmann 1983</v>
      </c>
      <c r="C877" s="112" t="str">
        <f>IF(AND(A877&lt;&gt;"",ISNUMBER(A877)),VLOOKUP(A877,Studies!A:BR,3,FALSE),"")</f>
        <v>http://www.ncbi.nlm.nih.gov/pubmed/6138080</v>
      </c>
      <c r="D877" s="112" t="str">
        <f>IF(AND(A877&lt;&gt;"",ISNUMBER(A877)),VLOOKUP(A877,Studies!A:BR,4,FALSE),"")</f>
        <v>iv 0.15 mg/kg - Indiv. K.M.</v>
      </c>
      <c r="E877" s="112" t="str">
        <f>IF(AND(A877&lt;&gt;"",ISNUMBER(A877)),VLOOKUP(A877,Studies!A:BR,5,FALSE),"")</f>
        <v>Midazolam</v>
      </c>
      <c r="F877" s="114" t="str">
        <f>IF(AND(A877&lt;&gt;"",ISNUMBER(A877)),VLOOKUP(A877,Studies!A:BR,6,FALSE),"")</f>
        <v>Plasma</v>
      </c>
      <c r="G877" s="57">
        <v>0.25</v>
      </c>
      <c r="H877" s="57" t="s">
        <v>54</v>
      </c>
      <c r="I877" s="47">
        <v>235</v>
      </c>
      <c r="J877" s="47" t="s">
        <v>321</v>
      </c>
      <c r="K877" s="47" t="s">
        <v>176</v>
      </c>
    </row>
    <row r="878" spans="1:11" x14ac:dyDescent="0.2">
      <c r="A878" s="36">
        <v>244</v>
      </c>
      <c r="B878" s="112" t="str">
        <f>IF(AND(A878&lt;&gt;"",ISNUMBER(A878)),VLOOKUP(A878,Studies!A:BR,2,FALSE),"")</f>
        <v>Heizmann 1983</v>
      </c>
      <c r="C878" s="112" t="str">
        <f>IF(AND(A878&lt;&gt;"",ISNUMBER(A878)),VLOOKUP(A878,Studies!A:BR,3,FALSE),"")</f>
        <v>http://www.ncbi.nlm.nih.gov/pubmed/6138080</v>
      </c>
      <c r="D878" s="112" t="str">
        <f>IF(AND(A878&lt;&gt;"",ISNUMBER(A878)),VLOOKUP(A878,Studies!A:BR,4,FALSE),"")</f>
        <v>iv 0.15 mg/kg - Indiv. K.M.</v>
      </c>
      <c r="E878" s="112" t="str">
        <f>IF(AND(A878&lt;&gt;"",ISNUMBER(A878)),VLOOKUP(A878,Studies!A:BR,5,FALSE),"")</f>
        <v>Midazolam</v>
      </c>
      <c r="F878" s="114" t="str">
        <f>IF(AND(A878&lt;&gt;"",ISNUMBER(A878)),VLOOKUP(A878,Studies!A:BR,6,FALSE),"")</f>
        <v>Plasma</v>
      </c>
      <c r="G878" s="57">
        <v>0.5</v>
      </c>
      <c r="H878" s="57" t="s">
        <v>54</v>
      </c>
      <c r="I878" s="47">
        <v>169</v>
      </c>
      <c r="J878" s="47" t="s">
        <v>321</v>
      </c>
      <c r="K878" s="47" t="s">
        <v>176</v>
      </c>
    </row>
    <row r="879" spans="1:11" x14ac:dyDescent="0.2">
      <c r="A879" s="36">
        <v>244</v>
      </c>
      <c r="B879" s="112" t="str">
        <f>IF(AND(A879&lt;&gt;"",ISNUMBER(A879)),VLOOKUP(A879,Studies!A:BR,2,FALSE),"")</f>
        <v>Heizmann 1983</v>
      </c>
      <c r="C879" s="112" t="str">
        <f>IF(AND(A879&lt;&gt;"",ISNUMBER(A879)),VLOOKUP(A879,Studies!A:BR,3,FALSE),"")</f>
        <v>http://www.ncbi.nlm.nih.gov/pubmed/6138080</v>
      </c>
      <c r="D879" s="112" t="str">
        <f>IF(AND(A879&lt;&gt;"",ISNUMBER(A879)),VLOOKUP(A879,Studies!A:BR,4,FALSE),"")</f>
        <v>iv 0.15 mg/kg - Indiv. K.M.</v>
      </c>
      <c r="E879" s="112" t="str">
        <f>IF(AND(A879&lt;&gt;"",ISNUMBER(A879)),VLOOKUP(A879,Studies!A:BR,5,FALSE),"")</f>
        <v>Midazolam</v>
      </c>
      <c r="F879" s="114" t="str">
        <f>IF(AND(A879&lt;&gt;"",ISNUMBER(A879)),VLOOKUP(A879,Studies!A:BR,6,FALSE),"")</f>
        <v>Plasma</v>
      </c>
      <c r="G879" s="57">
        <v>0.75</v>
      </c>
      <c r="H879" s="57" t="s">
        <v>54</v>
      </c>
      <c r="I879" s="47">
        <v>144</v>
      </c>
      <c r="J879" s="47" t="s">
        <v>321</v>
      </c>
      <c r="K879" s="47" t="s">
        <v>176</v>
      </c>
    </row>
    <row r="880" spans="1:11" x14ac:dyDescent="0.2">
      <c r="A880" s="36">
        <v>244</v>
      </c>
      <c r="B880" s="112" t="str">
        <f>IF(AND(A880&lt;&gt;"",ISNUMBER(A880)),VLOOKUP(A880,Studies!A:BR,2,FALSE),"")</f>
        <v>Heizmann 1983</v>
      </c>
      <c r="C880" s="112" t="str">
        <f>IF(AND(A880&lt;&gt;"",ISNUMBER(A880)),VLOOKUP(A880,Studies!A:BR,3,FALSE),"")</f>
        <v>http://www.ncbi.nlm.nih.gov/pubmed/6138080</v>
      </c>
      <c r="D880" s="112" t="str">
        <f>IF(AND(A880&lt;&gt;"",ISNUMBER(A880)),VLOOKUP(A880,Studies!A:BR,4,FALSE),"")</f>
        <v>iv 0.15 mg/kg - Indiv. K.M.</v>
      </c>
      <c r="E880" s="112" t="str">
        <f>IF(AND(A880&lt;&gt;"",ISNUMBER(A880)),VLOOKUP(A880,Studies!A:BR,5,FALSE),"")</f>
        <v>Midazolam</v>
      </c>
      <c r="F880" s="114" t="str">
        <f>IF(AND(A880&lt;&gt;"",ISNUMBER(A880)),VLOOKUP(A880,Studies!A:BR,6,FALSE),"")</f>
        <v>Plasma</v>
      </c>
      <c r="G880" s="57">
        <v>1</v>
      </c>
      <c r="H880" s="57" t="s">
        <v>54</v>
      </c>
      <c r="I880" s="47">
        <v>104</v>
      </c>
      <c r="J880" s="47" t="s">
        <v>321</v>
      </c>
      <c r="K880" s="47" t="s">
        <v>176</v>
      </c>
    </row>
    <row r="881" spans="1:15" x14ac:dyDescent="0.2">
      <c r="A881" s="36">
        <v>244</v>
      </c>
      <c r="B881" s="112" t="str">
        <f>IF(AND(A881&lt;&gt;"",ISNUMBER(A881)),VLOOKUP(A881,Studies!A:BR,2,FALSE),"")</f>
        <v>Heizmann 1983</v>
      </c>
      <c r="C881" s="112" t="str">
        <f>IF(AND(A881&lt;&gt;"",ISNUMBER(A881)),VLOOKUP(A881,Studies!A:BR,3,FALSE),"")</f>
        <v>http://www.ncbi.nlm.nih.gov/pubmed/6138080</v>
      </c>
      <c r="D881" s="112" t="str">
        <f>IF(AND(A881&lt;&gt;"",ISNUMBER(A881)),VLOOKUP(A881,Studies!A:BR,4,FALSE),"")</f>
        <v>iv 0.15 mg/kg - Indiv. K.M.</v>
      </c>
      <c r="E881" s="112" t="str">
        <f>IF(AND(A881&lt;&gt;"",ISNUMBER(A881)),VLOOKUP(A881,Studies!A:BR,5,FALSE),"")</f>
        <v>Midazolam</v>
      </c>
      <c r="F881" s="114" t="str">
        <f>IF(AND(A881&lt;&gt;"",ISNUMBER(A881)),VLOOKUP(A881,Studies!A:BR,6,FALSE),"")</f>
        <v>Plasma</v>
      </c>
      <c r="G881" s="57">
        <v>1.5</v>
      </c>
      <c r="H881" s="57" t="s">
        <v>54</v>
      </c>
      <c r="I881" s="47">
        <v>89</v>
      </c>
      <c r="J881" s="47" t="s">
        <v>321</v>
      </c>
      <c r="K881" s="47" t="s">
        <v>176</v>
      </c>
    </row>
    <row r="882" spans="1:15" x14ac:dyDescent="0.2">
      <c r="A882" s="36">
        <v>244</v>
      </c>
      <c r="B882" s="112" t="str">
        <f>IF(AND(A882&lt;&gt;"",ISNUMBER(A882)),VLOOKUP(A882,Studies!A:BR,2,FALSE),"")</f>
        <v>Heizmann 1983</v>
      </c>
      <c r="C882" s="112" t="str">
        <f>IF(AND(A882&lt;&gt;"",ISNUMBER(A882)),VLOOKUP(A882,Studies!A:BR,3,FALSE),"")</f>
        <v>http://www.ncbi.nlm.nih.gov/pubmed/6138080</v>
      </c>
      <c r="D882" s="112" t="str">
        <f>IF(AND(A882&lt;&gt;"",ISNUMBER(A882)),VLOOKUP(A882,Studies!A:BR,4,FALSE),"")</f>
        <v>iv 0.15 mg/kg - Indiv. K.M.</v>
      </c>
      <c r="E882" s="112" t="str">
        <f>IF(AND(A882&lt;&gt;"",ISNUMBER(A882)),VLOOKUP(A882,Studies!A:BR,5,FALSE),"")</f>
        <v>Midazolam</v>
      </c>
      <c r="F882" s="114" t="str">
        <f>IF(AND(A882&lt;&gt;"",ISNUMBER(A882)),VLOOKUP(A882,Studies!A:BR,6,FALSE),"")</f>
        <v>Plasma</v>
      </c>
      <c r="G882" s="57">
        <v>2</v>
      </c>
      <c r="H882" s="57" t="s">
        <v>54</v>
      </c>
      <c r="I882" s="47">
        <v>54</v>
      </c>
      <c r="J882" s="47" t="s">
        <v>321</v>
      </c>
      <c r="K882" s="47" t="s">
        <v>176</v>
      </c>
    </row>
    <row r="883" spans="1:15" x14ac:dyDescent="0.2">
      <c r="A883" s="36">
        <v>244</v>
      </c>
      <c r="B883" s="112" t="str">
        <f>IF(AND(A883&lt;&gt;"",ISNUMBER(A883)),VLOOKUP(A883,Studies!A:BR,2,FALSE),"")</f>
        <v>Heizmann 1983</v>
      </c>
      <c r="C883" s="112" t="str">
        <f>IF(AND(A883&lt;&gt;"",ISNUMBER(A883)),VLOOKUP(A883,Studies!A:BR,3,FALSE),"")</f>
        <v>http://www.ncbi.nlm.nih.gov/pubmed/6138080</v>
      </c>
      <c r="D883" s="112" t="str">
        <f>IF(AND(A883&lt;&gt;"",ISNUMBER(A883)),VLOOKUP(A883,Studies!A:BR,4,FALSE),"")</f>
        <v>iv 0.15 mg/kg - Indiv. K.M.</v>
      </c>
      <c r="E883" s="112" t="str">
        <f>IF(AND(A883&lt;&gt;"",ISNUMBER(A883)),VLOOKUP(A883,Studies!A:BR,5,FALSE),"")</f>
        <v>Midazolam</v>
      </c>
      <c r="F883" s="114" t="str">
        <f>IF(AND(A883&lt;&gt;"",ISNUMBER(A883)),VLOOKUP(A883,Studies!A:BR,6,FALSE),"")</f>
        <v>Plasma</v>
      </c>
      <c r="G883" s="57">
        <v>3</v>
      </c>
      <c r="H883" s="57" t="s">
        <v>54</v>
      </c>
      <c r="I883" s="47">
        <v>36</v>
      </c>
      <c r="J883" s="47" t="s">
        <v>321</v>
      </c>
      <c r="K883" s="47" t="s">
        <v>176</v>
      </c>
    </row>
    <row r="884" spans="1:15" x14ac:dyDescent="0.2">
      <c r="A884" s="36">
        <v>244</v>
      </c>
      <c r="B884" s="112" t="str">
        <f>IF(AND(A884&lt;&gt;"",ISNUMBER(A884)),VLOOKUP(A884,Studies!A:BR,2,FALSE),"")</f>
        <v>Heizmann 1983</v>
      </c>
      <c r="C884" s="112" t="str">
        <f>IF(AND(A884&lt;&gt;"",ISNUMBER(A884)),VLOOKUP(A884,Studies!A:BR,3,FALSE),"")</f>
        <v>http://www.ncbi.nlm.nih.gov/pubmed/6138080</v>
      </c>
      <c r="D884" s="112" t="str">
        <f>IF(AND(A884&lt;&gt;"",ISNUMBER(A884)),VLOOKUP(A884,Studies!A:BR,4,FALSE),"")</f>
        <v>iv 0.15 mg/kg - Indiv. K.M.</v>
      </c>
      <c r="E884" s="112" t="str">
        <f>IF(AND(A884&lt;&gt;"",ISNUMBER(A884)),VLOOKUP(A884,Studies!A:BR,5,FALSE),"")</f>
        <v>Midazolam</v>
      </c>
      <c r="F884" s="114" t="str">
        <f>IF(AND(A884&lt;&gt;"",ISNUMBER(A884)),VLOOKUP(A884,Studies!A:BR,6,FALSE),"")</f>
        <v>Plasma</v>
      </c>
      <c r="G884" s="57">
        <v>4</v>
      </c>
      <c r="H884" s="57" t="s">
        <v>54</v>
      </c>
      <c r="I884" s="47">
        <v>27</v>
      </c>
      <c r="J884" s="47" t="s">
        <v>321</v>
      </c>
      <c r="K884" s="47" t="s">
        <v>176</v>
      </c>
    </row>
    <row r="885" spans="1:15" x14ac:dyDescent="0.2">
      <c r="A885" s="36">
        <v>244</v>
      </c>
      <c r="B885" s="112" t="str">
        <f>IF(AND(A885&lt;&gt;"",ISNUMBER(A885)),VLOOKUP(A885,Studies!A:BR,2,FALSE),"")</f>
        <v>Heizmann 1983</v>
      </c>
      <c r="C885" s="112" t="str">
        <f>IF(AND(A885&lt;&gt;"",ISNUMBER(A885)),VLOOKUP(A885,Studies!A:BR,3,FALSE),"")</f>
        <v>http://www.ncbi.nlm.nih.gov/pubmed/6138080</v>
      </c>
      <c r="D885" s="112" t="str">
        <f>IF(AND(A885&lt;&gt;"",ISNUMBER(A885)),VLOOKUP(A885,Studies!A:BR,4,FALSE),"")</f>
        <v>iv 0.15 mg/kg - Indiv. K.M.</v>
      </c>
      <c r="E885" s="112" t="str">
        <f>IF(AND(A885&lt;&gt;"",ISNUMBER(A885)),VLOOKUP(A885,Studies!A:BR,5,FALSE),"")</f>
        <v>Midazolam</v>
      </c>
      <c r="F885" s="114" t="str">
        <f>IF(AND(A885&lt;&gt;"",ISNUMBER(A885)),VLOOKUP(A885,Studies!A:BR,6,FALSE),"")</f>
        <v>Plasma</v>
      </c>
      <c r="G885" s="57">
        <v>5</v>
      </c>
      <c r="H885" s="57" t="s">
        <v>54</v>
      </c>
      <c r="I885" s="47">
        <v>14</v>
      </c>
      <c r="J885" s="47" t="s">
        <v>321</v>
      </c>
      <c r="K885" s="47" t="s">
        <v>176</v>
      </c>
    </row>
    <row r="886" spans="1:15" x14ac:dyDescent="0.2">
      <c r="A886" s="36">
        <v>244</v>
      </c>
      <c r="B886" s="112" t="str">
        <f>IF(AND(A886&lt;&gt;"",ISNUMBER(A886)),VLOOKUP(A886,Studies!A:BR,2,FALSE),"")</f>
        <v>Heizmann 1983</v>
      </c>
      <c r="C886" s="112" t="str">
        <f>IF(AND(A886&lt;&gt;"",ISNUMBER(A886)),VLOOKUP(A886,Studies!A:BR,3,FALSE),"")</f>
        <v>http://www.ncbi.nlm.nih.gov/pubmed/6138080</v>
      </c>
      <c r="D886" s="112" t="str">
        <f>IF(AND(A886&lt;&gt;"",ISNUMBER(A886)),VLOOKUP(A886,Studies!A:BR,4,FALSE),"")</f>
        <v>iv 0.15 mg/kg - Indiv. K.M.</v>
      </c>
      <c r="E886" s="112" t="str">
        <f>IF(AND(A886&lt;&gt;"",ISNUMBER(A886)),VLOOKUP(A886,Studies!A:BR,5,FALSE),"")</f>
        <v>Midazolam</v>
      </c>
      <c r="F886" s="114" t="str">
        <f>IF(AND(A886&lt;&gt;"",ISNUMBER(A886)),VLOOKUP(A886,Studies!A:BR,6,FALSE),"")</f>
        <v>Plasma</v>
      </c>
      <c r="G886" s="57">
        <v>6</v>
      </c>
      <c r="H886" s="57" t="s">
        <v>54</v>
      </c>
      <c r="I886" s="47">
        <v>12</v>
      </c>
      <c r="J886" s="47" t="s">
        <v>321</v>
      </c>
      <c r="K886" s="47" t="s">
        <v>176</v>
      </c>
    </row>
    <row r="887" spans="1:15" x14ac:dyDescent="0.2">
      <c r="A887" s="36">
        <v>244</v>
      </c>
      <c r="B887" s="112" t="str">
        <f>IF(AND(A887&lt;&gt;"",ISNUMBER(A887)),VLOOKUP(A887,Studies!A:BR,2,FALSE),"")</f>
        <v>Heizmann 1983</v>
      </c>
      <c r="C887" s="112" t="str">
        <f>IF(AND(A887&lt;&gt;"",ISNUMBER(A887)),VLOOKUP(A887,Studies!A:BR,3,FALSE),"")</f>
        <v>http://www.ncbi.nlm.nih.gov/pubmed/6138080</v>
      </c>
      <c r="D887" s="112" t="str">
        <f>IF(AND(A887&lt;&gt;"",ISNUMBER(A887)),VLOOKUP(A887,Studies!A:BR,4,FALSE),"")</f>
        <v>iv 0.15 mg/kg - Indiv. K.M.</v>
      </c>
      <c r="E887" s="112" t="str">
        <f>IF(AND(A887&lt;&gt;"",ISNUMBER(A887)),VLOOKUP(A887,Studies!A:BR,5,FALSE),"")</f>
        <v>Midazolam</v>
      </c>
      <c r="F887" s="114" t="str">
        <f>IF(AND(A887&lt;&gt;"",ISNUMBER(A887)),VLOOKUP(A887,Studies!A:BR,6,FALSE),"")</f>
        <v>Plasma</v>
      </c>
      <c r="G887" s="57">
        <v>8</v>
      </c>
      <c r="H887" s="57" t="s">
        <v>54</v>
      </c>
      <c r="I887" s="47">
        <v>6</v>
      </c>
      <c r="J887" s="47" t="s">
        <v>321</v>
      </c>
      <c r="K887" s="47" t="s">
        <v>176</v>
      </c>
    </row>
    <row r="888" spans="1:15" x14ac:dyDescent="0.2">
      <c r="A888" s="36">
        <v>244</v>
      </c>
      <c r="B888" s="112" t="str">
        <f>IF(AND(A888&lt;&gt;"",ISNUMBER(A888)),VLOOKUP(A888,Studies!A:BR,2,FALSE),"")</f>
        <v>Heizmann 1983</v>
      </c>
      <c r="C888" s="112" t="str">
        <f>IF(AND(A888&lt;&gt;"",ISNUMBER(A888)),VLOOKUP(A888,Studies!A:BR,3,FALSE),"")</f>
        <v>http://www.ncbi.nlm.nih.gov/pubmed/6138080</v>
      </c>
      <c r="D888" s="112" t="str">
        <f>IF(AND(A888&lt;&gt;"",ISNUMBER(A888)),VLOOKUP(A888,Studies!A:BR,4,FALSE),"")</f>
        <v>iv 0.15 mg/kg - Indiv. K.M.</v>
      </c>
      <c r="E888" s="112" t="str">
        <f>IF(AND(A888&lt;&gt;"",ISNUMBER(A888)),VLOOKUP(A888,Studies!A:BR,5,FALSE),"")</f>
        <v>Midazolam</v>
      </c>
      <c r="F888" s="114" t="str">
        <f>IF(AND(A888&lt;&gt;"",ISNUMBER(A888)),VLOOKUP(A888,Studies!A:BR,6,FALSE),"")</f>
        <v>Plasma</v>
      </c>
      <c r="G888" s="57">
        <v>10</v>
      </c>
      <c r="H888" s="57" t="s">
        <v>54</v>
      </c>
      <c r="I888" s="47">
        <v>6</v>
      </c>
      <c r="J888" s="47" t="s">
        <v>321</v>
      </c>
      <c r="K888" s="47" t="s">
        <v>176</v>
      </c>
    </row>
    <row r="889" spans="1:15" x14ac:dyDescent="0.2">
      <c r="A889" s="36">
        <v>244</v>
      </c>
      <c r="B889" s="112" t="str">
        <f>IF(AND(A889&lt;&gt;"",ISNUMBER(A889)),VLOOKUP(A889,Studies!A:BR,2,FALSE),"")</f>
        <v>Heizmann 1983</v>
      </c>
      <c r="C889" s="112" t="str">
        <f>IF(AND(A889&lt;&gt;"",ISNUMBER(A889)),VLOOKUP(A889,Studies!A:BR,3,FALSE),"")</f>
        <v>http://www.ncbi.nlm.nih.gov/pubmed/6138080</v>
      </c>
      <c r="D889" s="112" t="str">
        <f>IF(AND(A889&lt;&gt;"",ISNUMBER(A889)),VLOOKUP(A889,Studies!A:BR,4,FALSE),"")</f>
        <v>iv 0.15 mg/kg - Indiv. K.M.</v>
      </c>
      <c r="E889" s="112" t="str">
        <f>IF(AND(A889&lt;&gt;"",ISNUMBER(A889)),VLOOKUP(A889,Studies!A:BR,5,FALSE),"")</f>
        <v>Midazolam</v>
      </c>
      <c r="F889" s="114" t="str">
        <f>IF(AND(A889&lt;&gt;"",ISNUMBER(A889)),VLOOKUP(A889,Studies!A:BR,6,FALSE),"")</f>
        <v>Plasma</v>
      </c>
      <c r="G889" s="57">
        <v>12</v>
      </c>
      <c r="H889" s="57" t="s">
        <v>54</v>
      </c>
      <c r="I889" s="47" t="s">
        <v>924</v>
      </c>
      <c r="J889" s="47" t="s">
        <v>321</v>
      </c>
      <c r="K889" s="47" t="s">
        <v>176</v>
      </c>
      <c r="O889" s="66">
        <v>1</v>
      </c>
    </row>
    <row r="890" spans="1:15" x14ac:dyDescent="0.2">
      <c r="A890" s="36">
        <v>249</v>
      </c>
      <c r="B890" s="112" t="str">
        <f>IF(AND(A890&lt;&gt;"",ISNUMBER(A890)),VLOOKUP(A890,Studies!A:BR,2,FALSE),"")</f>
        <v>Heizmann 1983</v>
      </c>
      <c r="C890" s="112" t="str">
        <f>IF(AND(A890&lt;&gt;"",ISNUMBER(A890)),VLOOKUP(A890,Studies!A:BR,3,FALSE),"")</f>
        <v>http://www.ncbi.nlm.nih.gov/pubmed/6138080</v>
      </c>
      <c r="D890" s="112" t="str">
        <f>IF(AND(A890&lt;&gt;"",ISNUMBER(A890)),VLOOKUP(A890,Studies!A:BR,4,FALSE),"")</f>
        <v>po 10 mg - Indiv. K.M.</v>
      </c>
      <c r="E890" s="112" t="str">
        <f>IF(AND(A890&lt;&gt;"",ISNUMBER(A890)),VLOOKUP(A890,Studies!A:BR,5,FALSE),"")</f>
        <v>Midazolam</v>
      </c>
      <c r="F890" s="114" t="str">
        <f>IF(AND(A890&lt;&gt;"",ISNUMBER(A890)),VLOOKUP(A890,Studies!A:BR,6,FALSE),"")</f>
        <v>Plasma</v>
      </c>
      <c r="G890" s="57">
        <v>0.25</v>
      </c>
      <c r="H890" s="57" t="s">
        <v>54</v>
      </c>
      <c r="I890" s="47">
        <v>157</v>
      </c>
      <c r="J890" s="47" t="s">
        <v>321</v>
      </c>
      <c r="K890" s="47" t="s">
        <v>176</v>
      </c>
    </row>
    <row r="891" spans="1:15" x14ac:dyDescent="0.2">
      <c r="A891" s="36">
        <v>249</v>
      </c>
      <c r="B891" s="112" t="str">
        <f>IF(AND(A891&lt;&gt;"",ISNUMBER(A891)),VLOOKUP(A891,Studies!A:BR,2,FALSE),"")</f>
        <v>Heizmann 1983</v>
      </c>
      <c r="C891" s="112" t="str">
        <f>IF(AND(A891&lt;&gt;"",ISNUMBER(A891)),VLOOKUP(A891,Studies!A:BR,3,FALSE),"")</f>
        <v>http://www.ncbi.nlm.nih.gov/pubmed/6138080</v>
      </c>
      <c r="D891" s="112" t="str">
        <f>IF(AND(A891&lt;&gt;"",ISNUMBER(A891)),VLOOKUP(A891,Studies!A:BR,4,FALSE),"")</f>
        <v>po 10 mg - Indiv. K.M.</v>
      </c>
      <c r="E891" s="112" t="str">
        <f>IF(AND(A891&lt;&gt;"",ISNUMBER(A891)),VLOOKUP(A891,Studies!A:BR,5,FALSE),"")</f>
        <v>Midazolam</v>
      </c>
      <c r="F891" s="114" t="str">
        <f>IF(AND(A891&lt;&gt;"",ISNUMBER(A891)),VLOOKUP(A891,Studies!A:BR,6,FALSE),"")</f>
        <v>Plasma</v>
      </c>
      <c r="G891" s="57">
        <v>0.5</v>
      </c>
      <c r="H891" s="57" t="s">
        <v>54</v>
      </c>
      <c r="I891" s="47">
        <v>78</v>
      </c>
      <c r="J891" s="47" t="s">
        <v>321</v>
      </c>
      <c r="K891" s="47" t="s">
        <v>176</v>
      </c>
    </row>
    <row r="892" spans="1:15" x14ac:dyDescent="0.2">
      <c r="A892" s="36">
        <v>249</v>
      </c>
      <c r="B892" s="112" t="str">
        <f>IF(AND(A892&lt;&gt;"",ISNUMBER(A892)),VLOOKUP(A892,Studies!A:BR,2,FALSE),"")</f>
        <v>Heizmann 1983</v>
      </c>
      <c r="C892" s="112" t="str">
        <f>IF(AND(A892&lt;&gt;"",ISNUMBER(A892)),VLOOKUP(A892,Studies!A:BR,3,FALSE),"")</f>
        <v>http://www.ncbi.nlm.nih.gov/pubmed/6138080</v>
      </c>
      <c r="D892" s="112" t="str">
        <f>IF(AND(A892&lt;&gt;"",ISNUMBER(A892)),VLOOKUP(A892,Studies!A:BR,4,FALSE),"")</f>
        <v>po 10 mg - Indiv. K.M.</v>
      </c>
      <c r="E892" s="112" t="str">
        <f>IF(AND(A892&lt;&gt;"",ISNUMBER(A892)),VLOOKUP(A892,Studies!A:BR,5,FALSE),"")</f>
        <v>Midazolam</v>
      </c>
      <c r="F892" s="114" t="str">
        <f>IF(AND(A892&lt;&gt;"",ISNUMBER(A892)),VLOOKUP(A892,Studies!A:BR,6,FALSE),"")</f>
        <v>Plasma</v>
      </c>
      <c r="G892" s="57">
        <v>0.75</v>
      </c>
      <c r="H892" s="57" t="s">
        <v>54</v>
      </c>
      <c r="I892" s="47">
        <v>51</v>
      </c>
      <c r="J892" s="47" t="s">
        <v>321</v>
      </c>
      <c r="K892" s="47" t="s">
        <v>176</v>
      </c>
    </row>
    <row r="893" spans="1:15" x14ac:dyDescent="0.2">
      <c r="A893" s="36">
        <v>249</v>
      </c>
      <c r="B893" s="112" t="str">
        <f>IF(AND(A893&lt;&gt;"",ISNUMBER(A893)),VLOOKUP(A893,Studies!A:BR,2,FALSE),"")</f>
        <v>Heizmann 1983</v>
      </c>
      <c r="C893" s="112" t="str">
        <f>IF(AND(A893&lt;&gt;"",ISNUMBER(A893)),VLOOKUP(A893,Studies!A:BR,3,FALSE),"")</f>
        <v>http://www.ncbi.nlm.nih.gov/pubmed/6138080</v>
      </c>
      <c r="D893" s="112" t="str">
        <f>IF(AND(A893&lt;&gt;"",ISNUMBER(A893)),VLOOKUP(A893,Studies!A:BR,4,FALSE),"")</f>
        <v>po 10 mg - Indiv. K.M.</v>
      </c>
      <c r="E893" s="112" t="str">
        <f>IF(AND(A893&lt;&gt;"",ISNUMBER(A893)),VLOOKUP(A893,Studies!A:BR,5,FALSE),"")</f>
        <v>Midazolam</v>
      </c>
      <c r="F893" s="114" t="str">
        <f>IF(AND(A893&lt;&gt;"",ISNUMBER(A893)),VLOOKUP(A893,Studies!A:BR,6,FALSE),"")</f>
        <v>Plasma</v>
      </c>
      <c r="G893" s="57">
        <v>1</v>
      </c>
      <c r="H893" s="57" t="s">
        <v>54</v>
      </c>
      <c r="I893" s="47">
        <v>38</v>
      </c>
      <c r="J893" s="47" t="s">
        <v>321</v>
      </c>
      <c r="K893" s="47" t="s">
        <v>176</v>
      </c>
    </row>
    <row r="894" spans="1:15" x14ac:dyDescent="0.2">
      <c r="A894" s="36">
        <v>249</v>
      </c>
      <c r="B894" s="112" t="str">
        <f>IF(AND(A894&lt;&gt;"",ISNUMBER(A894)),VLOOKUP(A894,Studies!A:BR,2,FALSE),"")</f>
        <v>Heizmann 1983</v>
      </c>
      <c r="C894" s="112" t="str">
        <f>IF(AND(A894&lt;&gt;"",ISNUMBER(A894)),VLOOKUP(A894,Studies!A:BR,3,FALSE),"")</f>
        <v>http://www.ncbi.nlm.nih.gov/pubmed/6138080</v>
      </c>
      <c r="D894" s="112" t="str">
        <f>IF(AND(A894&lt;&gt;"",ISNUMBER(A894)),VLOOKUP(A894,Studies!A:BR,4,FALSE),"")</f>
        <v>po 10 mg - Indiv. K.M.</v>
      </c>
      <c r="E894" s="112" t="str">
        <f>IF(AND(A894&lt;&gt;"",ISNUMBER(A894)),VLOOKUP(A894,Studies!A:BR,5,FALSE),"")</f>
        <v>Midazolam</v>
      </c>
      <c r="F894" s="114" t="str">
        <f>IF(AND(A894&lt;&gt;"",ISNUMBER(A894)),VLOOKUP(A894,Studies!A:BR,6,FALSE),"")</f>
        <v>Plasma</v>
      </c>
      <c r="G894" s="57">
        <v>1.5</v>
      </c>
      <c r="H894" s="57" t="s">
        <v>54</v>
      </c>
      <c r="I894" s="47">
        <v>26</v>
      </c>
      <c r="J894" s="47" t="s">
        <v>321</v>
      </c>
      <c r="K894" s="47" t="s">
        <v>176</v>
      </c>
    </row>
    <row r="895" spans="1:15" x14ac:dyDescent="0.2">
      <c r="A895" s="36">
        <v>249</v>
      </c>
      <c r="B895" s="112" t="str">
        <f>IF(AND(A895&lt;&gt;"",ISNUMBER(A895)),VLOOKUP(A895,Studies!A:BR,2,FALSE),"")</f>
        <v>Heizmann 1983</v>
      </c>
      <c r="C895" s="112" t="str">
        <f>IF(AND(A895&lt;&gt;"",ISNUMBER(A895)),VLOOKUP(A895,Studies!A:BR,3,FALSE),"")</f>
        <v>http://www.ncbi.nlm.nih.gov/pubmed/6138080</v>
      </c>
      <c r="D895" s="112" t="str">
        <f>IF(AND(A895&lt;&gt;"",ISNUMBER(A895)),VLOOKUP(A895,Studies!A:BR,4,FALSE),"")</f>
        <v>po 10 mg - Indiv. K.M.</v>
      </c>
      <c r="E895" s="112" t="str">
        <f>IF(AND(A895&lt;&gt;"",ISNUMBER(A895)),VLOOKUP(A895,Studies!A:BR,5,FALSE),"")</f>
        <v>Midazolam</v>
      </c>
      <c r="F895" s="114" t="str">
        <f>IF(AND(A895&lt;&gt;"",ISNUMBER(A895)),VLOOKUP(A895,Studies!A:BR,6,FALSE),"")</f>
        <v>Plasma</v>
      </c>
      <c r="G895" s="57">
        <v>2</v>
      </c>
      <c r="H895" s="57" t="s">
        <v>54</v>
      </c>
      <c r="I895" s="47">
        <v>21</v>
      </c>
      <c r="J895" s="47" t="s">
        <v>321</v>
      </c>
      <c r="K895" s="47" t="s">
        <v>176</v>
      </c>
    </row>
    <row r="896" spans="1:15" x14ac:dyDescent="0.2">
      <c r="A896" s="36">
        <v>249</v>
      </c>
      <c r="B896" s="112" t="str">
        <f>IF(AND(A896&lt;&gt;"",ISNUMBER(A896)),VLOOKUP(A896,Studies!A:BR,2,FALSE),"")</f>
        <v>Heizmann 1983</v>
      </c>
      <c r="C896" s="112" t="str">
        <f>IF(AND(A896&lt;&gt;"",ISNUMBER(A896)),VLOOKUP(A896,Studies!A:BR,3,FALSE),"")</f>
        <v>http://www.ncbi.nlm.nih.gov/pubmed/6138080</v>
      </c>
      <c r="D896" s="112" t="str">
        <f>IF(AND(A896&lt;&gt;"",ISNUMBER(A896)),VLOOKUP(A896,Studies!A:BR,4,FALSE),"")</f>
        <v>po 10 mg - Indiv. K.M.</v>
      </c>
      <c r="E896" s="112" t="str">
        <f>IF(AND(A896&lt;&gt;"",ISNUMBER(A896)),VLOOKUP(A896,Studies!A:BR,5,FALSE),"")</f>
        <v>Midazolam</v>
      </c>
      <c r="F896" s="114" t="str">
        <f>IF(AND(A896&lt;&gt;"",ISNUMBER(A896)),VLOOKUP(A896,Studies!A:BR,6,FALSE),"")</f>
        <v>Plasma</v>
      </c>
      <c r="G896" s="57">
        <v>3</v>
      </c>
      <c r="H896" s="57" t="s">
        <v>54</v>
      </c>
      <c r="I896" s="47">
        <v>16</v>
      </c>
      <c r="J896" s="47" t="s">
        <v>321</v>
      </c>
      <c r="K896" s="47" t="s">
        <v>176</v>
      </c>
    </row>
    <row r="897" spans="1:15" x14ac:dyDescent="0.2">
      <c r="A897" s="36">
        <v>249</v>
      </c>
      <c r="B897" s="112" t="str">
        <f>IF(AND(A897&lt;&gt;"",ISNUMBER(A897)),VLOOKUP(A897,Studies!A:BR,2,FALSE),"")</f>
        <v>Heizmann 1983</v>
      </c>
      <c r="C897" s="112" t="str">
        <f>IF(AND(A897&lt;&gt;"",ISNUMBER(A897)),VLOOKUP(A897,Studies!A:BR,3,FALSE),"")</f>
        <v>http://www.ncbi.nlm.nih.gov/pubmed/6138080</v>
      </c>
      <c r="D897" s="112" t="str">
        <f>IF(AND(A897&lt;&gt;"",ISNUMBER(A897)),VLOOKUP(A897,Studies!A:BR,4,FALSE),"")</f>
        <v>po 10 mg - Indiv. K.M.</v>
      </c>
      <c r="E897" s="112" t="str">
        <f>IF(AND(A897&lt;&gt;"",ISNUMBER(A897)),VLOOKUP(A897,Studies!A:BR,5,FALSE),"")</f>
        <v>Midazolam</v>
      </c>
      <c r="F897" s="114" t="str">
        <f>IF(AND(A897&lt;&gt;"",ISNUMBER(A897)),VLOOKUP(A897,Studies!A:BR,6,FALSE),"")</f>
        <v>Plasma</v>
      </c>
      <c r="G897" s="57">
        <v>4</v>
      </c>
      <c r="H897" s="57" t="s">
        <v>54</v>
      </c>
      <c r="I897" s="47">
        <v>10</v>
      </c>
      <c r="J897" s="47" t="s">
        <v>321</v>
      </c>
      <c r="K897" s="47" t="s">
        <v>176</v>
      </c>
    </row>
    <row r="898" spans="1:15" x14ac:dyDescent="0.2">
      <c r="A898" s="36">
        <v>249</v>
      </c>
      <c r="B898" s="112" t="str">
        <f>IF(AND(A898&lt;&gt;"",ISNUMBER(A898)),VLOOKUP(A898,Studies!A:BR,2,FALSE),"")</f>
        <v>Heizmann 1983</v>
      </c>
      <c r="C898" s="112" t="str">
        <f>IF(AND(A898&lt;&gt;"",ISNUMBER(A898)),VLOOKUP(A898,Studies!A:BR,3,FALSE),"")</f>
        <v>http://www.ncbi.nlm.nih.gov/pubmed/6138080</v>
      </c>
      <c r="D898" s="112" t="str">
        <f>IF(AND(A898&lt;&gt;"",ISNUMBER(A898)),VLOOKUP(A898,Studies!A:BR,4,FALSE),"")</f>
        <v>po 10 mg - Indiv. K.M.</v>
      </c>
      <c r="E898" s="112" t="str">
        <f>IF(AND(A898&lt;&gt;"",ISNUMBER(A898)),VLOOKUP(A898,Studies!A:BR,5,FALSE),"")</f>
        <v>Midazolam</v>
      </c>
      <c r="F898" s="114" t="str">
        <f>IF(AND(A898&lt;&gt;"",ISNUMBER(A898)),VLOOKUP(A898,Studies!A:BR,6,FALSE),"")</f>
        <v>Plasma</v>
      </c>
      <c r="G898" s="57">
        <v>5</v>
      </c>
      <c r="H898" s="57" t="s">
        <v>54</v>
      </c>
      <c r="I898" s="47">
        <v>6</v>
      </c>
      <c r="J898" s="47" t="s">
        <v>321</v>
      </c>
      <c r="K898" s="47" t="s">
        <v>176</v>
      </c>
    </row>
    <row r="899" spans="1:15" x14ac:dyDescent="0.2">
      <c r="A899" s="36">
        <v>249</v>
      </c>
      <c r="B899" s="112" t="str">
        <f>IF(AND(A899&lt;&gt;"",ISNUMBER(A899)),VLOOKUP(A899,Studies!A:BR,2,FALSE),"")</f>
        <v>Heizmann 1983</v>
      </c>
      <c r="C899" s="112" t="str">
        <f>IF(AND(A899&lt;&gt;"",ISNUMBER(A899)),VLOOKUP(A899,Studies!A:BR,3,FALSE),"")</f>
        <v>http://www.ncbi.nlm.nih.gov/pubmed/6138080</v>
      </c>
      <c r="D899" s="112" t="str">
        <f>IF(AND(A899&lt;&gt;"",ISNUMBER(A899)),VLOOKUP(A899,Studies!A:BR,4,FALSE),"")</f>
        <v>po 10 mg - Indiv. K.M.</v>
      </c>
      <c r="E899" s="112" t="str">
        <f>IF(AND(A899&lt;&gt;"",ISNUMBER(A899)),VLOOKUP(A899,Studies!A:BR,5,FALSE),"")</f>
        <v>Midazolam</v>
      </c>
      <c r="F899" s="114" t="str">
        <f>IF(AND(A899&lt;&gt;"",ISNUMBER(A899)),VLOOKUP(A899,Studies!A:BR,6,FALSE),"")</f>
        <v>Plasma</v>
      </c>
      <c r="G899" s="57">
        <v>6</v>
      </c>
      <c r="H899" s="57" t="s">
        <v>54</v>
      </c>
      <c r="I899" s="47" t="s">
        <v>924</v>
      </c>
      <c r="J899" s="47" t="s">
        <v>321</v>
      </c>
      <c r="K899" s="47" t="s">
        <v>176</v>
      </c>
      <c r="O899" s="66">
        <v>1</v>
      </c>
    </row>
    <row r="900" spans="1:15" x14ac:dyDescent="0.2">
      <c r="A900" s="36">
        <v>249</v>
      </c>
      <c r="B900" s="112" t="str">
        <f>IF(AND(A900&lt;&gt;"",ISNUMBER(A900)),VLOOKUP(A900,Studies!A:BR,2,FALSE),"")</f>
        <v>Heizmann 1983</v>
      </c>
      <c r="C900" s="112" t="str">
        <f>IF(AND(A900&lt;&gt;"",ISNUMBER(A900)),VLOOKUP(A900,Studies!A:BR,3,FALSE),"")</f>
        <v>http://www.ncbi.nlm.nih.gov/pubmed/6138080</v>
      </c>
      <c r="D900" s="112" t="str">
        <f>IF(AND(A900&lt;&gt;"",ISNUMBER(A900)),VLOOKUP(A900,Studies!A:BR,4,FALSE),"")</f>
        <v>po 10 mg - Indiv. K.M.</v>
      </c>
      <c r="E900" s="112" t="str">
        <f>IF(AND(A900&lt;&gt;"",ISNUMBER(A900)),VLOOKUP(A900,Studies!A:BR,5,FALSE),"")</f>
        <v>Midazolam</v>
      </c>
      <c r="F900" s="114" t="str">
        <f>IF(AND(A900&lt;&gt;"",ISNUMBER(A900)),VLOOKUP(A900,Studies!A:BR,6,FALSE),"")</f>
        <v>Plasma</v>
      </c>
      <c r="G900" s="57">
        <v>8</v>
      </c>
      <c r="H900" s="57" t="s">
        <v>54</v>
      </c>
      <c r="I900" s="47" t="s">
        <v>924</v>
      </c>
      <c r="J900" s="47" t="s">
        <v>321</v>
      </c>
      <c r="K900" s="47" t="s">
        <v>176</v>
      </c>
      <c r="O900" s="66">
        <v>1</v>
      </c>
    </row>
    <row r="901" spans="1:15" x14ac:dyDescent="0.2">
      <c r="A901" s="36">
        <v>249</v>
      </c>
      <c r="B901" s="112" t="str">
        <f>IF(AND(A901&lt;&gt;"",ISNUMBER(A901)),VLOOKUP(A901,Studies!A:BR,2,FALSE),"")</f>
        <v>Heizmann 1983</v>
      </c>
      <c r="C901" s="112" t="str">
        <f>IF(AND(A901&lt;&gt;"",ISNUMBER(A901)),VLOOKUP(A901,Studies!A:BR,3,FALSE),"")</f>
        <v>http://www.ncbi.nlm.nih.gov/pubmed/6138080</v>
      </c>
      <c r="D901" s="112" t="str">
        <f>IF(AND(A901&lt;&gt;"",ISNUMBER(A901)),VLOOKUP(A901,Studies!A:BR,4,FALSE),"")</f>
        <v>po 10 mg - Indiv. K.M.</v>
      </c>
      <c r="E901" s="112" t="str">
        <f>IF(AND(A901&lt;&gt;"",ISNUMBER(A901)),VLOOKUP(A901,Studies!A:BR,5,FALSE),"")</f>
        <v>Midazolam</v>
      </c>
      <c r="F901" s="114" t="str">
        <f>IF(AND(A901&lt;&gt;"",ISNUMBER(A901)),VLOOKUP(A901,Studies!A:BR,6,FALSE),"")</f>
        <v>Plasma</v>
      </c>
      <c r="G901" s="57">
        <v>10</v>
      </c>
      <c r="H901" s="57" t="s">
        <v>54</v>
      </c>
      <c r="I901" s="47" t="s">
        <v>924</v>
      </c>
      <c r="J901" s="47" t="s">
        <v>321</v>
      </c>
      <c r="K901" s="47" t="s">
        <v>176</v>
      </c>
      <c r="O901" s="66">
        <v>1</v>
      </c>
    </row>
    <row r="902" spans="1:15" x14ac:dyDescent="0.2">
      <c r="A902" s="36">
        <v>249</v>
      </c>
      <c r="B902" s="112" t="str">
        <f>IF(AND(A902&lt;&gt;"",ISNUMBER(A902)),VLOOKUP(A902,Studies!A:BR,2,FALSE),"")</f>
        <v>Heizmann 1983</v>
      </c>
      <c r="C902" s="112" t="str">
        <f>IF(AND(A902&lt;&gt;"",ISNUMBER(A902)),VLOOKUP(A902,Studies!A:BR,3,FALSE),"")</f>
        <v>http://www.ncbi.nlm.nih.gov/pubmed/6138080</v>
      </c>
      <c r="D902" s="112" t="str">
        <f>IF(AND(A902&lt;&gt;"",ISNUMBER(A902)),VLOOKUP(A902,Studies!A:BR,4,FALSE),"")</f>
        <v>po 10 mg - Indiv. K.M.</v>
      </c>
      <c r="E902" s="112" t="str">
        <f>IF(AND(A902&lt;&gt;"",ISNUMBER(A902)),VLOOKUP(A902,Studies!A:BR,5,FALSE),"")</f>
        <v>Midazolam</v>
      </c>
      <c r="F902" s="114" t="str">
        <f>IF(AND(A902&lt;&gt;"",ISNUMBER(A902)),VLOOKUP(A902,Studies!A:BR,6,FALSE),"")</f>
        <v>Plasma</v>
      </c>
      <c r="G902" s="57">
        <v>12</v>
      </c>
      <c r="H902" s="57" t="s">
        <v>54</v>
      </c>
      <c r="I902" s="47" t="s">
        <v>924</v>
      </c>
      <c r="J902" s="47" t="s">
        <v>321</v>
      </c>
      <c r="K902" s="47" t="s">
        <v>176</v>
      </c>
      <c r="O902" s="66">
        <v>1</v>
      </c>
    </row>
    <row r="903" spans="1:15" x14ac:dyDescent="0.2">
      <c r="A903" s="36">
        <v>255</v>
      </c>
      <c r="B903" s="112" t="str">
        <f>IF(AND(A903&lt;&gt;"",ISNUMBER(A903)),VLOOKUP(A903,Studies!A:BR,2,FALSE),"")</f>
        <v>Heizmann 1983</v>
      </c>
      <c r="C903" s="112" t="str">
        <f>IF(AND(A903&lt;&gt;"",ISNUMBER(A903)),VLOOKUP(A903,Studies!A:BR,3,FALSE),"")</f>
        <v>http://www.ncbi.nlm.nih.gov/pubmed/6138080</v>
      </c>
      <c r="D903" s="112" t="str">
        <f>IF(AND(A903&lt;&gt;"",ISNUMBER(A903)),VLOOKUP(A903,Studies!A:BR,4,FALSE),"")</f>
        <v>po 20 mg - Indiv. K.M.</v>
      </c>
      <c r="E903" s="112" t="str">
        <f>IF(AND(A903&lt;&gt;"",ISNUMBER(A903)),VLOOKUP(A903,Studies!A:BR,5,FALSE),"")</f>
        <v>Midazolam</v>
      </c>
      <c r="F903" s="114" t="str">
        <f>IF(AND(A903&lt;&gt;"",ISNUMBER(A903)),VLOOKUP(A903,Studies!A:BR,6,FALSE),"")</f>
        <v>Plasma</v>
      </c>
      <c r="G903" s="57">
        <v>0.25</v>
      </c>
      <c r="H903" s="57" t="s">
        <v>54</v>
      </c>
      <c r="I903" s="47">
        <v>80</v>
      </c>
      <c r="J903" s="47" t="s">
        <v>321</v>
      </c>
      <c r="K903" s="47" t="s">
        <v>176</v>
      </c>
    </row>
    <row r="904" spans="1:15" x14ac:dyDescent="0.2">
      <c r="A904" s="36">
        <v>255</v>
      </c>
      <c r="B904" s="112" t="str">
        <f>IF(AND(A904&lt;&gt;"",ISNUMBER(A904)),VLOOKUP(A904,Studies!A:BR,2,FALSE),"")</f>
        <v>Heizmann 1983</v>
      </c>
      <c r="C904" s="112" t="str">
        <f>IF(AND(A904&lt;&gt;"",ISNUMBER(A904)),VLOOKUP(A904,Studies!A:BR,3,FALSE),"")</f>
        <v>http://www.ncbi.nlm.nih.gov/pubmed/6138080</v>
      </c>
      <c r="D904" s="112" t="str">
        <f>IF(AND(A904&lt;&gt;"",ISNUMBER(A904)),VLOOKUP(A904,Studies!A:BR,4,FALSE),"")</f>
        <v>po 20 mg - Indiv. K.M.</v>
      </c>
      <c r="E904" s="112" t="str">
        <f>IF(AND(A904&lt;&gt;"",ISNUMBER(A904)),VLOOKUP(A904,Studies!A:BR,5,FALSE),"")</f>
        <v>Midazolam</v>
      </c>
      <c r="F904" s="114" t="str">
        <f>IF(AND(A904&lt;&gt;"",ISNUMBER(A904)),VLOOKUP(A904,Studies!A:BR,6,FALSE),"")</f>
        <v>Plasma</v>
      </c>
      <c r="G904" s="57">
        <v>0.5</v>
      </c>
      <c r="H904" s="57" t="s">
        <v>54</v>
      </c>
      <c r="I904" s="47">
        <v>126</v>
      </c>
      <c r="J904" s="47" t="s">
        <v>321</v>
      </c>
      <c r="K904" s="47" t="s">
        <v>176</v>
      </c>
    </row>
    <row r="905" spans="1:15" x14ac:dyDescent="0.2">
      <c r="A905" s="36">
        <v>255</v>
      </c>
      <c r="B905" s="112" t="str">
        <f>IF(AND(A905&lt;&gt;"",ISNUMBER(A905)),VLOOKUP(A905,Studies!A:BR,2,FALSE),"")</f>
        <v>Heizmann 1983</v>
      </c>
      <c r="C905" s="112" t="str">
        <f>IF(AND(A905&lt;&gt;"",ISNUMBER(A905)),VLOOKUP(A905,Studies!A:BR,3,FALSE),"")</f>
        <v>http://www.ncbi.nlm.nih.gov/pubmed/6138080</v>
      </c>
      <c r="D905" s="112" t="str">
        <f>IF(AND(A905&lt;&gt;"",ISNUMBER(A905)),VLOOKUP(A905,Studies!A:BR,4,FALSE),"")</f>
        <v>po 20 mg - Indiv. K.M.</v>
      </c>
      <c r="E905" s="112" t="str">
        <f>IF(AND(A905&lt;&gt;"",ISNUMBER(A905)),VLOOKUP(A905,Studies!A:BR,5,FALSE),"")</f>
        <v>Midazolam</v>
      </c>
      <c r="F905" s="114" t="str">
        <f>IF(AND(A905&lt;&gt;"",ISNUMBER(A905)),VLOOKUP(A905,Studies!A:BR,6,FALSE),"")</f>
        <v>Plasma</v>
      </c>
      <c r="G905" s="57">
        <v>0.75</v>
      </c>
      <c r="H905" s="57" t="s">
        <v>54</v>
      </c>
      <c r="I905" s="47">
        <v>77</v>
      </c>
      <c r="J905" s="47" t="s">
        <v>321</v>
      </c>
      <c r="K905" s="47" t="s">
        <v>176</v>
      </c>
    </row>
    <row r="906" spans="1:15" x14ac:dyDescent="0.2">
      <c r="A906" s="36">
        <v>255</v>
      </c>
      <c r="B906" s="112" t="str">
        <f>IF(AND(A906&lt;&gt;"",ISNUMBER(A906)),VLOOKUP(A906,Studies!A:BR,2,FALSE),"")</f>
        <v>Heizmann 1983</v>
      </c>
      <c r="C906" s="112" t="str">
        <f>IF(AND(A906&lt;&gt;"",ISNUMBER(A906)),VLOOKUP(A906,Studies!A:BR,3,FALSE),"")</f>
        <v>http://www.ncbi.nlm.nih.gov/pubmed/6138080</v>
      </c>
      <c r="D906" s="112" t="str">
        <f>IF(AND(A906&lt;&gt;"",ISNUMBER(A906)),VLOOKUP(A906,Studies!A:BR,4,FALSE),"")</f>
        <v>po 20 mg - Indiv. K.M.</v>
      </c>
      <c r="E906" s="112" t="str">
        <f>IF(AND(A906&lt;&gt;"",ISNUMBER(A906)),VLOOKUP(A906,Studies!A:BR,5,FALSE),"")</f>
        <v>Midazolam</v>
      </c>
      <c r="F906" s="114" t="str">
        <f>IF(AND(A906&lt;&gt;"",ISNUMBER(A906)),VLOOKUP(A906,Studies!A:BR,6,FALSE),"")</f>
        <v>Plasma</v>
      </c>
      <c r="G906" s="57">
        <v>1</v>
      </c>
      <c r="H906" s="57" t="s">
        <v>54</v>
      </c>
      <c r="I906" s="47">
        <v>73</v>
      </c>
      <c r="J906" s="47" t="s">
        <v>321</v>
      </c>
      <c r="K906" s="47" t="s">
        <v>176</v>
      </c>
    </row>
    <row r="907" spans="1:15" x14ac:dyDescent="0.2">
      <c r="A907" s="36">
        <v>255</v>
      </c>
      <c r="B907" s="112" t="str">
        <f>IF(AND(A907&lt;&gt;"",ISNUMBER(A907)),VLOOKUP(A907,Studies!A:BR,2,FALSE),"")</f>
        <v>Heizmann 1983</v>
      </c>
      <c r="C907" s="112" t="str">
        <f>IF(AND(A907&lt;&gt;"",ISNUMBER(A907)),VLOOKUP(A907,Studies!A:BR,3,FALSE),"")</f>
        <v>http://www.ncbi.nlm.nih.gov/pubmed/6138080</v>
      </c>
      <c r="D907" s="112" t="str">
        <f>IF(AND(A907&lt;&gt;"",ISNUMBER(A907)),VLOOKUP(A907,Studies!A:BR,4,FALSE),"")</f>
        <v>po 20 mg - Indiv. K.M.</v>
      </c>
      <c r="E907" s="112" t="str">
        <f>IF(AND(A907&lt;&gt;"",ISNUMBER(A907)),VLOOKUP(A907,Studies!A:BR,5,FALSE),"")</f>
        <v>Midazolam</v>
      </c>
      <c r="F907" s="114" t="str">
        <f>IF(AND(A907&lt;&gt;"",ISNUMBER(A907)),VLOOKUP(A907,Studies!A:BR,6,FALSE),"")</f>
        <v>Plasma</v>
      </c>
      <c r="G907" s="57">
        <v>1.5</v>
      </c>
      <c r="H907" s="57" t="s">
        <v>54</v>
      </c>
      <c r="I907" s="47">
        <v>57</v>
      </c>
      <c r="J907" s="47" t="s">
        <v>321</v>
      </c>
      <c r="K907" s="47" t="s">
        <v>176</v>
      </c>
    </row>
    <row r="908" spans="1:15" x14ac:dyDescent="0.2">
      <c r="A908" s="36">
        <v>255</v>
      </c>
      <c r="B908" s="112" t="str">
        <f>IF(AND(A908&lt;&gt;"",ISNUMBER(A908)),VLOOKUP(A908,Studies!A:BR,2,FALSE),"")</f>
        <v>Heizmann 1983</v>
      </c>
      <c r="C908" s="112" t="str">
        <f>IF(AND(A908&lt;&gt;"",ISNUMBER(A908)),VLOOKUP(A908,Studies!A:BR,3,FALSE),"")</f>
        <v>http://www.ncbi.nlm.nih.gov/pubmed/6138080</v>
      </c>
      <c r="D908" s="112" t="str">
        <f>IF(AND(A908&lt;&gt;"",ISNUMBER(A908)),VLOOKUP(A908,Studies!A:BR,4,FALSE),"")</f>
        <v>po 20 mg - Indiv. K.M.</v>
      </c>
      <c r="E908" s="112" t="str">
        <f>IF(AND(A908&lt;&gt;"",ISNUMBER(A908)),VLOOKUP(A908,Studies!A:BR,5,FALSE),"")</f>
        <v>Midazolam</v>
      </c>
      <c r="F908" s="114" t="str">
        <f>IF(AND(A908&lt;&gt;"",ISNUMBER(A908)),VLOOKUP(A908,Studies!A:BR,6,FALSE),"")</f>
        <v>Plasma</v>
      </c>
      <c r="G908" s="57">
        <v>2</v>
      </c>
      <c r="H908" s="57" t="s">
        <v>54</v>
      </c>
      <c r="I908" s="47">
        <v>49</v>
      </c>
      <c r="J908" s="47" t="s">
        <v>321</v>
      </c>
      <c r="K908" s="47" t="s">
        <v>176</v>
      </c>
    </row>
    <row r="909" spans="1:15" x14ac:dyDescent="0.2">
      <c r="A909" s="36">
        <v>255</v>
      </c>
      <c r="B909" s="112" t="str">
        <f>IF(AND(A909&lt;&gt;"",ISNUMBER(A909)),VLOOKUP(A909,Studies!A:BR,2,FALSE),"")</f>
        <v>Heizmann 1983</v>
      </c>
      <c r="C909" s="112" t="str">
        <f>IF(AND(A909&lt;&gt;"",ISNUMBER(A909)),VLOOKUP(A909,Studies!A:BR,3,FALSE),"")</f>
        <v>http://www.ncbi.nlm.nih.gov/pubmed/6138080</v>
      </c>
      <c r="D909" s="112" t="str">
        <f>IF(AND(A909&lt;&gt;"",ISNUMBER(A909)),VLOOKUP(A909,Studies!A:BR,4,FALSE),"")</f>
        <v>po 20 mg - Indiv. K.M.</v>
      </c>
      <c r="E909" s="112" t="str">
        <f>IF(AND(A909&lt;&gt;"",ISNUMBER(A909)),VLOOKUP(A909,Studies!A:BR,5,FALSE),"")</f>
        <v>Midazolam</v>
      </c>
      <c r="F909" s="114" t="str">
        <f>IF(AND(A909&lt;&gt;"",ISNUMBER(A909)),VLOOKUP(A909,Studies!A:BR,6,FALSE),"")</f>
        <v>Plasma</v>
      </c>
      <c r="G909" s="57">
        <v>3</v>
      </c>
      <c r="H909" s="57" t="s">
        <v>54</v>
      </c>
      <c r="I909" s="47">
        <v>32</v>
      </c>
      <c r="J909" s="47" t="s">
        <v>321</v>
      </c>
      <c r="K909" s="47" t="s">
        <v>176</v>
      </c>
    </row>
    <row r="910" spans="1:15" x14ac:dyDescent="0.2">
      <c r="A910" s="36">
        <v>255</v>
      </c>
      <c r="B910" s="112" t="str">
        <f>IF(AND(A910&lt;&gt;"",ISNUMBER(A910)),VLOOKUP(A910,Studies!A:BR,2,FALSE),"")</f>
        <v>Heizmann 1983</v>
      </c>
      <c r="C910" s="112" t="str">
        <f>IF(AND(A910&lt;&gt;"",ISNUMBER(A910)),VLOOKUP(A910,Studies!A:BR,3,FALSE),"")</f>
        <v>http://www.ncbi.nlm.nih.gov/pubmed/6138080</v>
      </c>
      <c r="D910" s="112" t="str">
        <f>IF(AND(A910&lt;&gt;"",ISNUMBER(A910)),VLOOKUP(A910,Studies!A:BR,4,FALSE),"")</f>
        <v>po 20 mg - Indiv. K.M.</v>
      </c>
      <c r="E910" s="112" t="str">
        <f>IF(AND(A910&lt;&gt;"",ISNUMBER(A910)),VLOOKUP(A910,Studies!A:BR,5,FALSE),"")</f>
        <v>Midazolam</v>
      </c>
      <c r="F910" s="114" t="str">
        <f>IF(AND(A910&lt;&gt;"",ISNUMBER(A910)),VLOOKUP(A910,Studies!A:BR,6,FALSE),"")</f>
        <v>Plasma</v>
      </c>
      <c r="G910" s="57">
        <v>4</v>
      </c>
      <c r="H910" s="57" t="s">
        <v>54</v>
      </c>
      <c r="I910" s="47">
        <v>25</v>
      </c>
      <c r="J910" s="47" t="s">
        <v>321</v>
      </c>
      <c r="K910" s="47" t="s">
        <v>176</v>
      </c>
    </row>
    <row r="911" spans="1:15" x14ac:dyDescent="0.2">
      <c r="A911" s="36">
        <v>255</v>
      </c>
      <c r="B911" s="112" t="str">
        <f>IF(AND(A911&lt;&gt;"",ISNUMBER(A911)),VLOOKUP(A911,Studies!A:BR,2,FALSE),"")</f>
        <v>Heizmann 1983</v>
      </c>
      <c r="C911" s="112" t="str">
        <f>IF(AND(A911&lt;&gt;"",ISNUMBER(A911)),VLOOKUP(A911,Studies!A:BR,3,FALSE),"")</f>
        <v>http://www.ncbi.nlm.nih.gov/pubmed/6138080</v>
      </c>
      <c r="D911" s="112" t="str">
        <f>IF(AND(A911&lt;&gt;"",ISNUMBER(A911)),VLOOKUP(A911,Studies!A:BR,4,FALSE),"")</f>
        <v>po 20 mg - Indiv. K.M.</v>
      </c>
      <c r="E911" s="112" t="str">
        <f>IF(AND(A911&lt;&gt;"",ISNUMBER(A911)),VLOOKUP(A911,Studies!A:BR,5,FALSE),"")</f>
        <v>Midazolam</v>
      </c>
      <c r="F911" s="114" t="str">
        <f>IF(AND(A911&lt;&gt;"",ISNUMBER(A911)),VLOOKUP(A911,Studies!A:BR,6,FALSE),"")</f>
        <v>Plasma</v>
      </c>
      <c r="G911" s="57">
        <v>5</v>
      </c>
      <c r="H911" s="57" t="s">
        <v>54</v>
      </c>
      <c r="I911" s="47">
        <v>11</v>
      </c>
      <c r="J911" s="47" t="s">
        <v>321</v>
      </c>
      <c r="K911" s="47" t="s">
        <v>176</v>
      </c>
    </row>
    <row r="912" spans="1:15" x14ac:dyDescent="0.2">
      <c r="A912" s="36">
        <v>255</v>
      </c>
      <c r="B912" s="112" t="str">
        <f>IF(AND(A912&lt;&gt;"",ISNUMBER(A912)),VLOOKUP(A912,Studies!A:BR,2,FALSE),"")</f>
        <v>Heizmann 1983</v>
      </c>
      <c r="C912" s="112" t="str">
        <f>IF(AND(A912&lt;&gt;"",ISNUMBER(A912)),VLOOKUP(A912,Studies!A:BR,3,FALSE),"")</f>
        <v>http://www.ncbi.nlm.nih.gov/pubmed/6138080</v>
      </c>
      <c r="D912" s="112" t="str">
        <f>IF(AND(A912&lt;&gt;"",ISNUMBER(A912)),VLOOKUP(A912,Studies!A:BR,4,FALSE),"")</f>
        <v>po 20 mg - Indiv. K.M.</v>
      </c>
      <c r="E912" s="112" t="str">
        <f>IF(AND(A912&lt;&gt;"",ISNUMBER(A912)),VLOOKUP(A912,Studies!A:BR,5,FALSE),"")</f>
        <v>Midazolam</v>
      </c>
      <c r="F912" s="114" t="str">
        <f>IF(AND(A912&lt;&gt;"",ISNUMBER(A912)),VLOOKUP(A912,Studies!A:BR,6,FALSE),"")</f>
        <v>Plasma</v>
      </c>
      <c r="G912" s="57">
        <v>6</v>
      </c>
      <c r="H912" s="57" t="s">
        <v>54</v>
      </c>
      <c r="I912" s="47">
        <v>8</v>
      </c>
      <c r="J912" s="47" t="s">
        <v>321</v>
      </c>
      <c r="K912" s="47" t="s">
        <v>176</v>
      </c>
    </row>
    <row r="913" spans="1:15" x14ac:dyDescent="0.2">
      <c r="A913" s="36">
        <v>255</v>
      </c>
      <c r="B913" s="112" t="str">
        <f>IF(AND(A913&lt;&gt;"",ISNUMBER(A913)),VLOOKUP(A913,Studies!A:BR,2,FALSE),"")</f>
        <v>Heizmann 1983</v>
      </c>
      <c r="C913" s="112" t="str">
        <f>IF(AND(A913&lt;&gt;"",ISNUMBER(A913)),VLOOKUP(A913,Studies!A:BR,3,FALSE),"")</f>
        <v>http://www.ncbi.nlm.nih.gov/pubmed/6138080</v>
      </c>
      <c r="D913" s="112" t="str">
        <f>IF(AND(A913&lt;&gt;"",ISNUMBER(A913)),VLOOKUP(A913,Studies!A:BR,4,FALSE),"")</f>
        <v>po 20 mg - Indiv. K.M.</v>
      </c>
      <c r="E913" s="112" t="str">
        <f>IF(AND(A913&lt;&gt;"",ISNUMBER(A913)),VLOOKUP(A913,Studies!A:BR,5,FALSE),"")</f>
        <v>Midazolam</v>
      </c>
      <c r="F913" s="114" t="str">
        <f>IF(AND(A913&lt;&gt;"",ISNUMBER(A913)),VLOOKUP(A913,Studies!A:BR,6,FALSE),"")</f>
        <v>Plasma</v>
      </c>
      <c r="G913" s="57">
        <v>8</v>
      </c>
      <c r="H913" s="57" t="s">
        <v>54</v>
      </c>
      <c r="I913" s="47">
        <v>4</v>
      </c>
      <c r="J913" s="47" t="s">
        <v>321</v>
      </c>
      <c r="K913" s="47" t="s">
        <v>176</v>
      </c>
    </row>
    <row r="914" spans="1:15" x14ac:dyDescent="0.2">
      <c r="A914" s="36">
        <v>255</v>
      </c>
      <c r="B914" s="112" t="str">
        <f>IF(AND(A914&lt;&gt;"",ISNUMBER(A914)),VLOOKUP(A914,Studies!A:BR,2,FALSE),"")</f>
        <v>Heizmann 1983</v>
      </c>
      <c r="C914" s="112" t="str">
        <f>IF(AND(A914&lt;&gt;"",ISNUMBER(A914)),VLOOKUP(A914,Studies!A:BR,3,FALSE),"")</f>
        <v>http://www.ncbi.nlm.nih.gov/pubmed/6138080</v>
      </c>
      <c r="D914" s="112" t="str">
        <f>IF(AND(A914&lt;&gt;"",ISNUMBER(A914)),VLOOKUP(A914,Studies!A:BR,4,FALSE),"")</f>
        <v>po 20 mg - Indiv. K.M.</v>
      </c>
      <c r="E914" s="112" t="str">
        <f>IF(AND(A914&lt;&gt;"",ISNUMBER(A914)),VLOOKUP(A914,Studies!A:BR,5,FALSE),"")</f>
        <v>Midazolam</v>
      </c>
      <c r="F914" s="114" t="str">
        <f>IF(AND(A914&lt;&gt;"",ISNUMBER(A914)),VLOOKUP(A914,Studies!A:BR,6,FALSE),"")</f>
        <v>Plasma</v>
      </c>
      <c r="G914" s="57">
        <v>10</v>
      </c>
      <c r="H914" s="57" t="s">
        <v>54</v>
      </c>
      <c r="I914" s="47" t="s">
        <v>924</v>
      </c>
      <c r="J914" s="47" t="s">
        <v>321</v>
      </c>
      <c r="K914" s="47" t="s">
        <v>176</v>
      </c>
      <c r="O914" s="66">
        <v>1</v>
      </c>
    </row>
    <row r="915" spans="1:15" x14ac:dyDescent="0.2">
      <c r="A915" s="36">
        <v>255</v>
      </c>
      <c r="B915" s="112" t="str">
        <f>IF(AND(A915&lt;&gt;"",ISNUMBER(A915)),VLOOKUP(A915,Studies!A:BR,2,FALSE),"")</f>
        <v>Heizmann 1983</v>
      </c>
      <c r="C915" s="112" t="str">
        <f>IF(AND(A915&lt;&gt;"",ISNUMBER(A915)),VLOOKUP(A915,Studies!A:BR,3,FALSE),"")</f>
        <v>http://www.ncbi.nlm.nih.gov/pubmed/6138080</v>
      </c>
      <c r="D915" s="112" t="str">
        <f>IF(AND(A915&lt;&gt;"",ISNUMBER(A915)),VLOOKUP(A915,Studies!A:BR,4,FALSE),"")</f>
        <v>po 20 mg - Indiv. K.M.</v>
      </c>
      <c r="E915" s="112" t="str">
        <f>IF(AND(A915&lt;&gt;"",ISNUMBER(A915)),VLOOKUP(A915,Studies!A:BR,5,FALSE),"")</f>
        <v>Midazolam</v>
      </c>
      <c r="F915" s="114" t="str">
        <f>IF(AND(A915&lt;&gt;"",ISNUMBER(A915)),VLOOKUP(A915,Studies!A:BR,6,FALSE),"")</f>
        <v>Plasma</v>
      </c>
      <c r="G915" s="57">
        <v>12</v>
      </c>
      <c r="H915" s="57" t="s">
        <v>54</v>
      </c>
      <c r="I915" s="47" t="s">
        <v>924</v>
      </c>
      <c r="J915" s="47" t="s">
        <v>321</v>
      </c>
      <c r="K915" s="47" t="s">
        <v>176</v>
      </c>
      <c r="O915" s="66">
        <v>1</v>
      </c>
    </row>
    <row r="916" spans="1:15" x14ac:dyDescent="0.2">
      <c r="A916" s="36">
        <v>248</v>
      </c>
      <c r="B916" s="112" t="str">
        <f>IF(AND(A916&lt;&gt;"",ISNUMBER(A916)),VLOOKUP(A916,Studies!A:BR,2,FALSE),"")</f>
        <v>Heizmann 1983</v>
      </c>
      <c r="C916" s="112" t="str">
        <f>IF(AND(A916&lt;&gt;"",ISNUMBER(A916)),VLOOKUP(A916,Studies!A:BR,3,FALSE),"")</f>
        <v>http://www.ncbi.nlm.nih.gov/pubmed/6138080</v>
      </c>
      <c r="D916" s="112" t="str">
        <f>IF(AND(A916&lt;&gt;"",ISNUMBER(A916)),VLOOKUP(A916,Studies!A:BR,4,FALSE),"")</f>
        <v>iv 0.15 mg/kg - Indiv. O.A.</v>
      </c>
      <c r="E916" s="112" t="str">
        <f>IF(AND(A916&lt;&gt;"",ISNUMBER(A916)),VLOOKUP(A916,Studies!A:BR,5,FALSE),"")</f>
        <v>Midazolam</v>
      </c>
      <c r="F916" s="114" t="str">
        <f>IF(AND(A916&lt;&gt;"",ISNUMBER(A916)),VLOOKUP(A916,Studies!A:BR,6,FALSE),"")</f>
        <v>Plasma</v>
      </c>
      <c r="G916" s="57">
        <v>8.3333329999999997E-2</v>
      </c>
      <c r="H916" s="57" t="s">
        <v>54</v>
      </c>
      <c r="I916" s="47">
        <v>310</v>
      </c>
      <c r="J916" s="47" t="s">
        <v>321</v>
      </c>
      <c r="K916" s="47" t="s">
        <v>176</v>
      </c>
    </row>
    <row r="917" spans="1:15" x14ac:dyDescent="0.2">
      <c r="A917" s="36">
        <v>248</v>
      </c>
      <c r="B917" s="112" t="str">
        <f>IF(AND(A917&lt;&gt;"",ISNUMBER(A917)),VLOOKUP(A917,Studies!A:BR,2,FALSE),"")</f>
        <v>Heizmann 1983</v>
      </c>
      <c r="C917" s="112" t="str">
        <f>IF(AND(A917&lt;&gt;"",ISNUMBER(A917)),VLOOKUP(A917,Studies!A:BR,3,FALSE),"")</f>
        <v>http://www.ncbi.nlm.nih.gov/pubmed/6138080</v>
      </c>
      <c r="D917" s="112" t="str">
        <f>IF(AND(A917&lt;&gt;"",ISNUMBER(A917)),VLOOKUP(A917,Studies!A:BR,4,FALSE),"")</f>
        <v>iv 0.15 mg/kg - Indiv. O.A.</v>
      </c>
      <c r="E917" s="112" t="str">
        <f>IF(AND(A917&lt;&gt;"",ISNUMBER(A917)),VLOOKUP(A917,Studies!A:BR,5,FALSE),"")</f>
        <v>Midazolam</v>
      </c>
      <c r="F917" s="114" t="str">
        <f>IF(AND(A917&lt;&gt;"",ISNUMBER(A917)),VLOOKUP(A917,Studies!A:BR,6,FALSE),"")</f>
        <v>Plasma</v>
      </c>
      <c r="G917" s="57">
        <v>0.16666666999999999</v>
      </c>
      <c r="H917" s="57" t="s">
        <v>54</v>
      </c>
      <c r="I917" s="47">
        <v>281</v>
      </c>
      <c r="J917" s="47" t="s">
        <v>321</v>
      </c>
      <c r="K917" s="47" t="s">
        <v>176</v>
      </c>
    </row>
    <row r="918" spans="1:15" x14ac:dyDescent="0.2">
      <c r="A918" s="36">
        <v>248</v>
      </c>
      <c r="B918" s="112" t="str">
        <f>IF(AND(A918&lt;&gt;"",ISNUMBER(A918)),VLOOKUP(A918,Studies!A:BR,2,FALSE),"")</f>
        <v>Heizmann 1983</v>
      </c>
      <c r="C918" s="112" t="str">
        <f>IF(AND(A918&lt;&gt;"",ISNUMBER(A918)),VLOOKUP(A918,Studies!A:BR,3,FALSE),"")</f>
        <v>http://www.ncbi.nlm.nih.gov/pubmed/6138080</v>
      </c>
      <c r="D918" s="112" t="str">
        <f>IF(AND(A918&lt;&gt;"",ISNUMBER(A918)),VLOOKUP(A918,Studies!A:BR,4,FALSE),"")</f>
        <v>iv 0.15 mg/kg - Indiv. O.A.</v>
      </c>
      <c r="E918" s="112" t="str">
        <f>IF(AND(A918&lt;&gt;"",ISNUMBER(A918)),VLOOKUP(A918,Studies!A:BR,5,FALSE),"")</f>
        <v>Midazolam</v>
      </c>
      <c r="F918" s="114" t="str">
        <f>IF(AND(A918&lt;&gt;"",ISNUMBER(A918)),VLOOKUP(A918,Studies!A:BR,6,FALSE),"")</f>
        <v>Plasma</v>
      </c>
      <c r="G918" s="57">
        <v>0.25</v>
      </c>
      <c r="H918" s="57" t="s">
        <v>54</v>
      </c>
      <c r="I918" s="47">
        <v>262</v>
      </c>
      <c r="J918" s="47" t="s">
        <v>321</v>
      </c>
      <c r="K918" s="47" t="s">
        <v>176</v>
      </c>
    </row>
    <row r="919" spans="1:15" x14ac:dyDescent="0.2">
      <c r="A919" s="36">
        <v>248</v>
      </c>
      <c r="B919" s="112" t="str">
        <f>IF(AND(A919&lt;&gt;"",ISNUMBER(A919)),VLOOKUP(A919,Studies!A:BR,2,FALSE),"")</f>
        <v>Heizmann 1983</v>
      </c>
      <c r="C919" s="112" t="str">
        <f>IF(AND(A919&lt;&gt;"",ISNUMBER(A919)),VLOOKUP(A919,Studies!A:BR,3,FALSE),"")</f>
        <v>http://www.ncbi.nlm.nih.gov/pubmed/6138080</v>
      </c>
      <c r="D919" s="112" t="str">
        <f>IF(AND(A919&lt;&gt;"",ISNUMBER(A919)),VLOOKUP(A919,Studies!A:BR,4,FALSE),"")</f>
        <v>iv 0.15 mg/kg - Indiv. O.A.</v>
      </c>
      <c r="E919" s="112" t="str">
        <f>IF(AND(A919&lt;&gt;"",ISNUMBER(A919)),VLOOKUP(A919,Studies!A:BR,5,FALSE),"")</f>
        <v>Midazolam</v>
      </c>
      <c r="F919" s="114" t="str">
        <f>IF(AND(A919&lt;&gt;"",ISNUMBER(A919)),VLOOKUP(A919,Studies!A:BR,6,FALSE),"")</f>
        <v>Plasma</v>
      </c>
      <c r="G919" s="57">
        <v>0.5</v>
      </c>
      <c r="H919" s="57" t="s">
        <v>54</v>
      </c>
      <c r="I919" s="47">
        <v>220</v>
      </c>
      <c r="J919" s="47" t="s">
        <v>321</v>
      </c>
      <c r="K919" s="47" t="s">
        <v>176</v>
      </c>
    </row>
    <row r="920" spans="1:15" x14ac:dyDescent="0.2">
      <c r="A920" s="36">
        <v>248</v>
      </c>
      <c r="B920" s="112" t="str">
        <f>IF(AND(A920&lt;&gt;"",ISNUMBER(A920)),VLOOKUP(A920,Studies!A:BR,2,FALSE),"")</f>
        <v>Heizmann 1983</v>
      </c>
      <c r="C920" s="112" t="str">
        <f>IF(AND(A920&lt;&gt;"",ISNUMBER(A920)),VLOOKUP(A920,Studies!A:BR,3,FALSE),"")</f>
        <v>http://www.ncbi.nlm.nih.gov/pubmed/6138080</v>
      </c>
      <c r="D920" s="112" t="str">
        <f>IF(AND(A920&lt;&gt;"",ISNUMBER(A920)),VLOOKUP(A920,Studies!A:BR,4,FALSE),"")</f>
        <v>iv 0.15 mg/kg - Indiv. O.A.</v>
      </c>
      <c r="E920" s="112" t="str">
        <f>IF(AND(A920&lt;&gt;"",ISNUMBER(A920)),VLOOKUP(A920,Studies!A:BR,5,FALSE),"")</f>
        <v>Midazolam</v>
      </c>
      <c r="F920" s="114" t="str">
        <f>IF(AND(A920&lt;&gt;"",ISNUMBER(A920)),VLOOKUP(A920,Studies!A:BR,6,FALSE),"")</f>
        <v>Plasma</v>
      </c>
      <c r="G920" s="57">
        <v>0.75</v>
      </c>
      <c r="H920" s="57" t="s">
        <v>54</v>
      </c>
      <c r="I920" s="47">
        <v>190</v>
      </c>
      <c r="J920" s="47" t="s">
        <v>321</v>
      </c>
      <c r="K920" s="47" t="s">
        <v>176</v>
      </c>
    </row>
    <row r="921" spans="1:15" x14ac:dyDescent="0.2">
      <c r="A921" s="36">
        <v>248</v>
      </c>
      <c r="B921" s="112" t="str">
        <f>IF(AND(A921&lt;&gt;"",ISNUMBER(A921)),VLOOKUP(A921,Studies!A:BR,2,FALSE),"")</f>
        <v>Heizmann 1983</v>
      </c>
      <c r="C921" s="112" t="str">
        <f>IF(AND(A921&lt;&gt;"",ISNUMBER(A921)),VLOOKUP(A921,Studies!A:BR,3,FALSE),"")</f>
        <v>http://www.ncbi.nlm.nih.gov/pubmed/6138080</v>
      </c>
      <c r="D921" s="112" t="str">
        <f>IF(AND(A921&lt;&gt;"",ISNUMBER(A921)),VLOOKUP(A921,Studies!A:BR,4,FALSE),"")</f>
        <v>iv 0.15 mg/kg - Indiv. O.A.</v>
      </c>
      <c r="E921" s="112" t="str">
        <f>IF(AND(A921&lt;&gt;"",ISNUMBER(A921)),VLOOKUP(A921,Studies!A:BR,5,FALSE),"")</f>
        <v>Midazolam</v>
      </c>
      <c r="F921" s="114" t="str">
        <f>IF(AND(A921&lt;&gt;"",ISNUMBER(A921)),VLOOKUP(A921,Studies!A:BR,6,FALSE),"")</f>
        <v>Plasma</v>
      </c>
      <c r="G921" s="57">
        <v>1</v>
      </c>
      <c r="H921" s="57" t="s">
        <v>54</v>
      </c>
      <c r="I921" s="47">
        <v>171</v>
      </c>
      <c r="J921" s="47" t="s">
        <v>321</v>
      </c>
      <c r="K921" s="47" t="s">
        <v>176</v>
      </c>
    </row>
    <row r="922" spans="1:15" x14ac:dyDescent="0.2">
      <c r="A922" s="36">
        <v>248</v>
      </c>
      <c r="B922" s="112" t="str">
        <f>IF(AND(A922&lt;&gt;"",ISNUMBER(A922)),VLOOKUP(A922,Studies!A:BR,2,FALSE),"")</f>
        <v>Heizmann 1983</v>
      </c>
      <c r="C922" s="112" t="str">
        <f>IF(AND(A922&lt;&gt;"",ISNUMBER(A922)),VLOOKUP(A922,Studies!A:BR,3,FALSE),"")</f>
        <v>http://www.ncbi.nlm.nih.gov/pubmed/6138080</v>
      </c>
      <c r="D922" s="112" t="str">
        <f>IF(AND(A922&lt;&gt;"",ISNUMBER(A922)),VLOOKUP(A922,Studies!A:BR,4,FALSE),"")</f>
        <v>iv 0.15 mg/kg - Indiv. O.A.</v>
      </c>
      <c r="E922" s="112" t="str">
        <f>IF(AND(A922&lt;&gt;"",ISNUMBER(A922)),VLOOKUP(A922,Studies!A:BR,5,FALSE),"")</f>
        <v>Midazolam</v>
      </c>
      <c r="F922" s="114" t="str">
        <f>IF(AND(A922&lt;&gt;"",ISNUMBER(A922)),VLOOKUP(A922,Studies!A:BR,6,FALSE),"")</f>
        <v>Plasma</v>
      </c>
      <c r="G922" s="57">
        <v>1.5</v>
      </c>
      <c r="H922" s="57" t="s">
        <v>54</v>
      </c>
      <c r="I922" s="47">
        <v>138</v>
      </c>
      <c r="J922" s="47" t="s">
        <v>321</v>
      </c>
      <c r="K922" s="47" t="s">
        <v>176</v>
      </c>
    </row>
    <row r="923" spans="1:15" x14ac:dyDescent="0.2">
      <c r="A923" s="36">
        <v>248</v>
      </c>
      <c r="B923" s="112" t="str">
        <f>IF(AND(A923&lt;&gt;"",ISNUMBER(A923)),VLOOKUP(A923,Studies!A:BR,2,FALSE),"")</f>
        <v>Heizmann 1983</v>
      </c>
      <c r="C923" s="112" t="str">
        <f>IF(AND(A923&lt;&gt;"",ISNUMBER(A923)),VLOOKUP(A923,Studies!A:BR,3,FALSE),"")</f>
        <v>http://www.ncbi.nlm.nih.gov/pubmed/6138080</v>
      </c>
      <c r="D923" s="112" t="str">
        <f>IF(AND(A923&lt;&gt;"",ISNUMBER(A923)),VLOOKUP(A923,Studies!A:BR,4,FALSE),"")</f>
        <v>iv 0.15 mg/kg - Indiv. O.A.</v>
      </c>
      <c r="E923" s="112" t="str">
        <f>IF(AND(A923&lt;&gt;"",ISNUMBER(A923)),VLOOKUP(A923,Studies!A:BR,5,FALSE),"")</f>
        <v>Midazolam</v>
      </c>
      <c r="F923" s="114" t="str">
        <f>IF(AND(A923&lt;&gt;"",ISNUMBER(A923)),VLOOKUP(A923,Studies!A:BR,6,FALSE),"")</f>
        <v>Plasma</v>
      </c>
      <c r="G923" s="57">
        <v>2</v>
      </c>
      <c r="H923" s="57" t="s">
        <v>54</v>
      </c>
      <c r="I923" s="47">
        <v>121</v>
      </c>
      <c r="J923" s="47" t="s">
        <v>321</v>
      </c>
      <c r="K923" s="47" t="s">
        <v>176</v>
      </c>
    </row>
    <row r="924" spans="1:15" x14ac:dyDescent="0.2">
      <c r="A924" s="36">
        <v>248</v>
      </c>
      <c r="B924" s="112" t="str">
        <f>IF(AND(A924&lt;&gt;"",ISNUMBER(A924)),VLOOKUP(A924,Studies!A:BR,2,FALSE),"")</f>
        <v>Heizmann 1983</v>
      </c>
      <c r="C924" s="112" t="str">
        <f>IF(AND(A924&lt;&gt;"",ISNUMBER(A924)),VLOOKUP(A924,Studies!A:BR,3,FALSE),"")</f>
        <v>http://www.ncbi.nlm.nih.gov/pubmed/6138080</v>
      </c>
      <c r="D924" s="112" t="str">
        <f>IF(AND(A924&lt;&gt;"",ISNUMBER(A924)),VLOOKUP(A924,Studies!A:BR,4,FALSE),"")</f>
        <v>iv 0.15 mg/kg - Indiv. O.A.</v>
      </c>
      <c r="E924" s="112" t="str">
        <f>IF(AND(A924&lt;&gt;"",ISNUMBER(A924)),VLOOKUP(A924,Studies!A:BR,5,FALSE),"")</f>
        <v>Midazolam</v>
      </c>
      <c r="F924" s="114" t="str">
        <f>IF(AND(A924&lt;&gt;"",ISNUMBER(A924)),VLOOKUP(A924,Studies!A:BR,6,FALSE),"")</f>
        <v>Plasma</v>
      </c>
      <c r="G924" s="57">
        <v>3</v>
      </c>
      <c r="H924" s="57" t="s">
        <v>54</v>
      </c>
      <c r="I924" s="47">
        <v>73</v>
      </c>
      <c r="J924" s="47" t="s">
        <v>321</v>
      </c>
      <c r="K924" s="47" t="s">
        <v>176</v>
      </c>
    </row>
    <row r="925" spans="1:15" x14ac:dyDescent="0.2">
      <c r="A925" s="36">
        <v>248</v>
      </c>
      <c r="B925" s="112" t="str">
        <f>IF(AND(A925&lt;&gt;"",ISNUMBER(A925)),VLOOKUP(A925,Studies!A:BR,2,FALSE),"")</f>
        <v>Heizmann 1983</v>
      </c>
      <c r="C925" s="112" t="str">
        <f>IF(AND(A925&lt;&gt;"",ISNUMBER(A925)),VLOOKUP(A925,Studies!A:BR,3,FALSE),"")</f>
        <v>http://www.ncbi.nlm.nih.gov/pubmed/6138080</v>
      </c>
      <c r="D925" s="112" t="str">
        <f>IF(AND(A925&lt;&gt;"",ISNUMBER(A925)),VLOOKUP(A925,Studies!A:BR,4,FALSE),"")</f>
        <v>iv 0.15 mg/kg - Indiv. O.A.</v>
      </c>
      <c r="E925" s="112" t="str">
        <f>IF(AND(A925&lt;&gt;"",ISNUMBER(A925)),VLOOKUP(A925,Studies!A:BR,5,FALSE),"")</f>
        <v>Midazolam</v>
      </c>
      <c r="F925" s="114" t="str">
        <f>IF(AND(A925&lt;&gt;"",ISNUMBER(A925)),VLOOKUP(A925,Studies!A:BR,6,FALSE),"")</f>
        <v>Plasma</v>
      </c>
      <c r="G925" s="57">
        <v>4</v>
      </c>
      <c r="H925" s="57" t="s">
        <v>54</v>
      </c>
      <c r="I925" s="47">
        <v>53</v>
      </c>
      <c r="J925" s="47" t="s">
        <v>321</v>
      </c>
      <c r="K925" s="47" t="s">
        <v>176</v>
      </c>
    </row>
    <row r="926" spans="1:15" x14ac:dyDescent="0.2">
      <c r="A926" s="36">
        <v>248</v>
      </c>
      <c r="B926" s="112" t="str">
        <f>IF(AND(A926&lt;&gt;"",ISNUMBER(A926)),VLOOKUP(A926,Studies!A:BR,2,FALSE),"")</f>
        <v>Heizmann 1983</v>
      </c>
      <c r="C926" s="112" t="str">
        <f>IF(AND(A926&lt;&gt;"",ISNUMBER(A926)),VLOOKUP(A926,Studies!A:BR,3,FALSE),"")</f>
        <v>http://www.ncbi.nlm.nih.gov/pubmed/6138080</v>
      </c>
      <c r="D926" s="112" t="str">
        <f>IF(AND(A926&lt;&gt;"",ISNUMBER(A926)),VLOOKUP(A926,Studies!A:BR,4,FALSE),"")</f>
        <v>iv 0.15 mg/kg - Indiv. O.A.</v>
      </c>
      <c r="E926" s="112" t="str">
        <f>IF(AND(A926&lt;&gt;"",ISNUMBER(A926)),VLOOKUP(A926,Studies!A:BR,5,FALSE),"")</f>
        <v>Midazolam</v>
      </c>
      <c r="F926" s="114" t="str">
        <f>IF(AND(A926&lt;&gt;"",ISNUMBER(A926)),VLOOKUP(A926,Studies!A:BR,6,FALSE),"")</f>
        <v>Plasma</v>
      </c>
      <c r="G926" s="57">
        <v>5</v>
      </c>
      <c r="H926" s="57" t="s">
        <v>54</v>
      </c>
      <c r="I926" s="47">
        <v>39</v>
      </c>
      <c r="J926" s="47" t="s">
        <v>321</v>
      </c>
      <c r="K926" s="47" t="s">
        <v>176</v>
      </c>
    </row>
    <row r="927" spans="1:15" x14ac:dyDescent="0.2">
      <c r="A927" s="36">
        <v>248</v>
      </c>
      <c r="B927" s="112" t="str">
        <f>IF(AND(A927&lt;&gt;"",ISNUMBER(A927)),VLOOKUP(A927,Studies!A:BR,2,FALSE),"")</f>
        <v>Heizmann 1983</v>
      </c>
      <c r="C927" s="112" t="str">
        <f>IF(AND(A927&lt;&gt;"",ISNUMBER(A927)),VLOOKUP(A927,Studies!A:BR,3,FALSE),"")</f>
        <v>http://www.ncbi.nlm.nih.gov/pubmed/6138080</v>
      </c>
      <c r="D927" s="112" t="str">
        <f>IF(AND(A927&lt;&gt;"",ISNUMBER(A927)),VLOOKUP(A927,Studies!A:BR,4,FALSE),"")</f>
        <v>iv 0.15 mg/kg - Indiv. O.A.</v>
      </c>
      <c r="E927" s="112" t="str">
        <f>IF(AND(A927&lt;&gt;"",ISNUMBER(A927)),VLOOKUP(A927,Studies!A:BR,5,FALSE),"")</f>
        <v>Midazolam</v>
      </c>
      <c r="F927" s="114" t="str">
        <f>IF(AND(A927&lt;&gt;"",ISNUMBER(A927)),VLOOKUP(A927,Studies!A:BR,6,FALSE),"")</f>
        <v>Plasma</v>
      </c>
      <c r="G927" s="57">
        <v>6</v>
      </c>
      <c r="H927" s="57" t="s">
        <v>54</v>
      </c>
      <c r="I927" s="47">
        <v>30</v>
      </c>
      <c r="J927" s="47" t="s">
        <v>321</v>
      </c>
      <c r="K927" s="47" t="s">
        <v>176</v>
      </c>
    </row>
    <row r="928" spans="1:15" x14ac:dyDescent="0.2">
      <c r="A928" s="36">
        <v>248</v>
      </c>
      <c r="B928" s="112" t="str">
        <f>IF(AND(A928&lt;&gt;"",ISNUMBER(A928)),VLOOKUP(A928,Studies!A:BR,2,FALSE),"")</f>
        <v>Heizmann 1983</v>
      </c>
      <c r="C928" s="112" t="str">
        <f>IF(AND(A928&lt;&gt;"",ISNUMBER(A928)),VLOOKUP(A928,Studies!A:BR,3,FALSE),"")</f>
        <v>http://www.ncbi.nlm.nih.gov/pubmed/6138080</v>
      </c>
      <c r="D928" s="112" t="str">
        <f>IF(AND(A928&lt;&gt;"",ISNUMBER(A928)),VLOOKUP(A928,Studies!A:BR,4,FALSE),"")</f>
        <v>iv 0.15 mg/kg - Indiv. O.A.</v>
      </c>
      <c r="E928" s="112" t="str">
        <f>IF(AND(A928&lt;&gt;"",ISNUMBER(A928)),VLOOKUP(A928,Studies!A:BR,5,FALSE),"")</f>
        <v>Midazolam</v>
      </c>
      <c r="F928" s="114" t="str">
        <f>IF(AND(A928&lt;&gt;"",ISNUMBER(A928)),VLOOKUP(A928,Studies!A:BR,6,FALSE),"")</f>
        <v>Plasma</v>
      </c>
      <c r="G928" s="57">
        <v>8</v>
      </c>
      <c r="H928" s="57" t="s">
        <v>54</v>
      </c>
      <c r="I928" s="47">
        <v>19</v>
      </c>
      <c r="J928" s="47" t="s">
        <v>321</v>
      </c>
      <c r="K928" s="47" t="s">
        <v>176</v>
      </c>
    </row>
    <row r="929" spans="1:15" x14ac:dyDescent="0.2">
      <c r="A929" s="36">
        <v>248</v>
      </c>
      <c r="B929" s="112" t="str">
        <f>IF(AND(A929&lt;&gt;"",ISNUMBER(A929)),VLOOKUP(A929,Studies!A:BR,2,FALSE),"")</f>
        <v>Heizmann 1983</v>
      </c>
      <c r="C929" s="112" t="str">
        <f>IF(AND(A929&lt;&gt;"",ISNUMBER(A929)),VLOOKUP(A929,Studies!A:BR,3,FALSE),"")</f>
        <v>http://www.ncbi.nlm.nih.gov/pubmed/6138080</v>
      </c>
      <c r="D929" s="112" t="str">
        <f>IF(AND(A929&lt;&gt;"",ISNUMBER(A929)),VLOOKUP(A929,Studies!A:BR,4,FALSE),"")</f>
        <v>iv 0.15 mg/kg - Indiv. O.A.</v>
      </c>
      <c r="E929" s="112" t="str">
        <f>IF(AND(A929&lt;&gt;"",ISNUMBER(A929)),VLOOKUP(A929,Studies!A:BR,5,FALSE),"")</f>
        <v>Midazolam</v>
      </c>
      <c r="F929" s="114" t="str">
        <f>IF(AND(A929&lt;&gt;"",ISNUMBER(A929)),VLOOKUP(A929,Studies!A:BR,6,FALSE),"")</f>
        <v>Plasma</v>
      </c>
      <c r="G929" s="57">
        <v>10</v>
      </c>
      <c r="H929" s="57" t="s">
        <v>54</v>
      </c>
      <c r="I929" s="47">
        <v>10</v>
      </c>
      <c r="J929" s="47" t="s">
        <v>321</v>
      </c>
      <c r="K929" s="47" t="s">
        <v>176</v>
      </c>
    </row>
    <row r="930" spans="1:15" x14ac:dyDescent="0.2">
      <c r="A930" s="36">
        <v>248</v>
      </c>
      <c r="B930" s="112" t="str">
        <f>IF(AND(A930&lt;&gt;"",ISNUMBER(A930)),VLOOKUP(A930,Studies!A:BR,2,FALSE),"")</f>
        <v>Heizmann 1983</v>
      </c>
      <c r="C930" s="112" t="str">
        <f>IF(AND(A930&lt;&gt;"",ISNUMBER(A930)),VLOOKUP(A930,Studies!A:BR,3,FALSE),"")</f>
        <v>http://www.ncbi.nlm.nih.gov/pubmed/6138080</v>
      </c>
      <c r="D930" s="112" t="str">
        <f>IF(AND(A930&lt;&gt;"",ISNUMBER(A930)),VLOOKUP(A930,Studies!A:BR,4,FALSE),"")</f>
        <v>iv 0.15 mg/kg - Indiv. O.A.</v>
      </c>
      <c r="E930" s="112" t="str">
        <f>IF(AND(A930&lt;&gt;"",ISNUMBER(A930)),VLOOKUP(A930,Studies!A:BR,5,FALSE),"")</f>
        <v>Midazolam</v>
      </c>
      <c r="F930" s="114" t="str">
        <f>IF(AND(A930&lt;&gt;"",ISNUMBER(A930)),VLOOKUP(A930,Studies!A:BR,6,FALSE),"")</f>
        <v>Plasma</v>
      </c>
      <c r="G930" s="57">
        <v>12</v>
      </c>
      <c r="H930" s="57" t="s">
        <v>54</v>
      </c>
      <c r="I930" s="47">
        <v>7</v>
      </c>
      <c r="J930" s="47" t="s">
        <v>321</v>
      </c>
      <c r="K930" s="47" t="s">
        <v>176</v>
      </c>
    </row>
    <row r="931" spans="1:15" x14ac:dyDescent="0.2">
      <c r="A931" s="36">
        <v>250</v>
      </c>
      <c r="B931" s="112" t="str">
        <f>IF(AND(A931&lt;&gt;"",ISNUMBER(A931)),VLOOKUP(A931,Studies!A:BR,2,FALSE),"")</f>
        <v>Heizmann 1983</v>
      </c>
      <c r="C931" s="112" t="str">
        <f>IF(AND(A931&lt;&gt;"",ISNUMBER(A931)),VLOOKUP(A931,Studies!A:BR,3,FALSE),"")</f>
        <v>http://www.ncbi.nlm.nih.gov/pubmed/6138080</v>
      </c>
      <c r="D931" s="112" t="str">
        <f>IF(AND(A931&lt;&gt;"",ISNUMBER(A931)),VLOOKUP(A931,Studies!A:BR,4,FALSE),"")</f>
        <v>po 10 mg - Indiv. O.A.</v>
      </c>
      <c r="E931" s="112" t="str">
        <f>IF(AND(A931&lt;&gt;"",ISNUMBER(A931)),VLOOKUP(A931,Studies!A:BR,5,FALSE),"")</f>
        <v>Midazolam</v>
      </c>
      <c r="F931" s="114" t="str">
        <f>IF(AND(A931&lt;&gt;"",ISNUMBER(A931)),VLOOKUP(A931,Studies!A:BR,6,FALSE),"")</f>
        <v>Plasma</v>
      </c>
      <c r="G931" s="57">
        <v>0.25</v>
      </c>
      <c r="H931" s="57" t="s">
        <v>54</v>
      </c>
      <c r="I931" s="47">
        <v>170</v>
      </c>
      <c r="J931" s="47" t="s">
        <v>321</v>
      </c>
      <c r="K931" s="47" t="s">
        <v>176</v>
      </c>
    </row>
    <row r="932" spans="1:15" x14ac:dyDescent="0.2">
      <c r="A932" s="36">
        <v>250</v>
      </c>
      <c r="B932" s="112" t="str">
        <f>IF(AND(A932&lt;&gt;"",ISNUMBER(A932)),VLOOKUP(A932,Studies!A:BR,2,FALSE),"")</f>
        <v>Heizmann 1983</v>
      </c>
      <c r="C932" s="112" t="str">
        <f>IF(AND(A932&lt;&gt;"",ISNUMBER(A932)),VLOOKUP(A932,Studies!A:BR,3,FALSE),"")</f>
        <v>http://www.ncbi.nlm.nih.gov/pubmed/6138080</v>
      </c>
      <c r="D932" s="112" t="str">
        <f>IF(AND(A932&lt;&gt;"",ISNUMBER(A932)),VLOOKUP(A932,Studies!A:BR,4,FALSE),"")</f>
        <v>po 10 mg - Indiv. O.A.</v>
      </c>
      <c r="E932" s="112" t="str">
        <f>IF(AND(A932&lt;&gt;"",ISNUMBER(A932)),VLOOKUP(A932,Studies!A:BR,5,FALSE),"")</f>
        <v>Midazolam</v>
      </c>
      <c r="F932" s="114" t="str">
        <f>IF(AND(A932&lt;&gt;"",ISNUMBER(A932)),VLOOKUP(A932,Studies!A:BR,6,FALSE),"")</f>
        <v>Plasma</v>
      </c>
      <c r="G932" s="57">
        <v>0.5</v>
      </c>
      <c r="H932" s="57" t="s">
        <v>54</v>
      </c>
      <c r="I932" s="47">
        <v>140</v>
      </c>
      <c r="J932" s="47" t="s">
        <v>321</v>
      </c>
      <c r="K932" s="47" t="s">
        <v>176</v>
      </c>
    </row>
    <row r="933" spans="1:15" x14ac:dyDescent="0.2">
      <c r="A933" s="36">
        <v>250</v>
      </c>
      <c r="B933" s="112" t="str">
        <f>IF(AND(A933&lt;&gt;"",ISNUMBER(A933)),VLOOKUP(A933,Studies!A:BR,2,FALSE),"")</f>
        <v>Heizmann 1983</v>
      </c>
      <c r="C933" s="112" t="str">
        <f>IF(AND(A933&lt;&gt;"",ISNUMBER(A933)),VLOOKUP(A933,Studies!A:BR,3,FALSE),"")</f>
        <v>http://www.ncbi.nlm.nih.gov/pubmed/6138080</v>
      </c>
      <c r="D933" s="112" t="str">
        <f>IF(AND(A933&lt;&gt;"",ISNUMBER(A933)),VLOOKUP(A933,Studies!A:BR,4,FALSE),"")</f>
        <v>po 10 mg - Indiv. O.A.</v>
      </c>
      <c r="E933" s="112" t="str">
        <f>IF(AND(A933&lt;&gt;"",ISNUMBER(A933)),VLOOKUP(A933,Studies!A:BR,5,FALSE),"")</f>
        <v>Midazolam</v>
      </c>
      <c r="F933" s="114" t="str">
        <f>IF(AND(A933&lt;&gt;"",ISNUMBER(A933)),VLOOKUP(A933,Studies!A:BR,6,FALSE),"")</f>
        <v>Plasma</v>
      </c>
      <c r="G933" s="57">
        <v>0.75</v>
      </c>
      <c r="H933" s="57" t="s">
        <v>54</v>
      </c>
      <c r="I933" s="47">
        <v>101</v>
      </c>
      <c r="J933" s="47" t="s">
        <v>321</v>
      </c>
      <c r="K933" s="47" t="s">
        <v>176</v>
      </c>
    </row>
    <row r="934" spans="1:15" x14ac:dyDescent="0.2">
      <c r="A934" s="36">
        <v>250</v>
      </c>
      <c r="B934" s="112" t="str">
        <f>IF(AND(A934&lt;&gt;"",ISNUMBER(A934)),VLOOKUP(A934,Studies!A:BR,2,FALSE),"")</f>
        <v>Heizmann 1983</v>
      </c>
      <c r="C934" s="112" t="str">
        <f>IF(AND(A934&lt;&gt;"",ISNUMBER(A934)),VLOOKUP(A934,Studies!A:BR,3,FALSE),"")</f>
        <v>http://www.ncbi.nlm.nih.gov/pubmed/6138080</v>
      </c>
      <c r="D934" s="112" t="str">
        <f>IF(AND(A934&lt;&gt;"",ISNUMBER(A934)),VLOOKUP(A934,Studies!A:BR,4,FALSE),"")</f>
        <v>po 10 mg - Indiv. O.A.</v>
      </c>
      <c r="E934" s="112" t="str">
        <f>IF(AND(A934&lt;&gt;"",ISNUMBER(A934)),VLOOKUP(A934,Studies!A:BR,5,FALSE),"")</f>
        <v>Midazolam</v>
      </c>
      <c r="F934" s="114" t="str">
        <f>IF(AND(A934&lt;&gt;"",ISNUMBER(A934)),VLOOKUP(A934,Studies!A:BR,6,FALSE),"")</f>
        <v>Plasma</v>
      </c>
      <c r="G934" s="57">
        <v>1</v>
      </c>
      <c r="H934" s="57" t="s">
        <v>54</v>
      </c>
      <c r="I934" s="47">
        <v>75</v>
      </c>
      <c r="J934" s="47" t="s">
        <v>321</v>
      </c>
      <c r="K934" s="47" t="s">
        <v>176</v>
      </c>
    </row>
    <row r="935" spans="1:15" x14ac:dyDescent="0.2">
      <c r="A935" s="36">
        <v>250</v>
      </c>
      <c r="B935" s="112" t="str">
        <f>IF(AND(A935&lt;&gt;"",ISNUMBER(A935)),VLOOKUP(A935,Studies!A:BR,2,FALSE),"")</f>
        <v>Heizmann 1983</v>
      </c>
      <c r="C935" s="112" t="str">
        <f>IF(AND(A935&lt;&gt;"",ISNUMBER(A935)),VLOOKUP(A935,Studies!A:BR,3,FALSE),"")</f>
        <v>http://www.ncbi.nlm.nih.gov/pubmed/6138080</v>
      </c>
      <c r="D935" s="112" t="str">
        <f>IF(AND(A935&lt;&gt;"",ISNUMBER(A935)),VLOOKUP(A935,Studies!A:BR,4,FALSE),"")</f>
        <v>po 10 mg - Indiv. O.A.</v>
      </c>
      <c r="E935" s="112" t="str">
        <f>IF(AND(A935&lt;&gt;"",ISNUMBER(A935)),VLOOKUP(A935,Studies!A:BR,5,FALSE),"")</f>
        <v>Midazolam</v>
      </c>
      <c r="F935" s="114" t="str">
        <f>IF(AND(A935&lt;&gt;"",ISNUMBER(A935)),VLOOKUP(A935,Studies!A:BR,6,FALSE),"")</f>
        <v>Plasma</v>
      </c>
      <c r="G935" s="57">
        <v>1.5</v>
      </c>
      <c r="H935" s="57" t="s">
        <v>54</v>
      </c>
      <c r="I935" s="47">
        <v>55</v>
      </c>
      <c r="J935" s="47" t="s">
        <v>321</v>
      </c>
      <c r="K935" s="47" t="s">
        <v>176</v>
      </c>
    </row>
    <row r="936" spans="1:15" x14ac:dyDescent="0.2">
      <c r="A936" s="36">
        <v>250</v>
      </c>
      <c r="B936" s="112" t="str">
        <f>IF(AND(A936&lt;&gt;"",ISNUMBER(A936)),VLOOKUP(A936,Studies!A:BR,2,FALSE),"")</f>
        <v>Heizmann 1983</v>
      </c>
      <c r="C936" s="112" t="str">
        <f>IF(AND(A936&lt;&gt;"",ISNUMBER(A936)),VLOOKUP(A936,Studies!A:BR,3,FALSE),"")</f>
        <v>http://www.ncbi.nlm.nih.gov/pubmed/6138080</v>
      </c>
      <c r="D936" s="112" t="str">
        <f>IF(AND(A936&lt;&gt;"",ISNUMBER(A936)),VLOOKUP(A936,Studies!A:BR,4,FALSE),"")</f>
        <v>po 10 mg - Indiv. O.A.</v>
      </c>
      <c r="E936" s="112" t="str">
        <f>IF(AND(A936&lt;&gt;"",ISNUMBER(A936)),VLOOKUP(A936,Studies!A:BR,5,FALSE),"")</f>
        <v>Midazolam</v>
      </c>
      <c r="F936" s="114" t="str">
        <f>IF(AND(A936&lt;&gt;"",ISNUMBER(A936)),VLOOKUP(A936,Studies!A:BR,6,FALSE),"")</f>
        <v>Plasma</v>
      </c>
      <c r="G936" s="57">
        <v>2</v>
      </c>
      <c r="H936" s="57" t="s">
        <v>54</v>
      </c>
      <c r="I936" s="47">
        <v>43</v>
      </c>
      <c r="J936" s="47" t="s">
        <v>321</v>
      </c>
      <c r="K936" s="47" t="s">
        <v>176</v>
      </c>
    </row>
    <row r="937" spans="1:15" x14ac:dyDescent="0.2">
      <c r="A937" s="36">
        <v>250</v>
      </c>
      <c r="B937" s="112" t="str">
        <f>IF(AND(A937&lt;&gt;"",ISNUMBER(A937)),VLOOKUP(A937,Studies!A:BR,2,FALSE),"")</f>
        <v>Heizmann 1983</v>
      </c>
      <c r="C937" s="112" t="str">
        <f>IF(AND(A937&lt;&gt;"",ISNUMBER(A937)),VLOOKUP(A937,Studies!A:BR,3,FALSE),"")</f>
        <v>http://www.ncbi.nlm.nih.gov/pubmed/6138080</v>
      </c>
      <c r="D937" s="112" t="str">
        <f>IF(AND(A937&lt;&gt;"",ISNUMBER(A937)),VLOOKUP(A937,Studies!A:BR,4,FALSE),"")</f>
        <v>po 10 mg - Indiv. O.A.</v>
      </c>
      <c r="E937" s="112" t="str">
        <f>IF(AND(A937&lt;&gt;"",ISNUMBER(A937)),VLOOKUP(A937,Studies!A:BR,5,FALSE),"")</f>
        <v>Midazolam</v>
      </c>
      <c r="F937" s="114" t="str">
        <f>IF(AND(A937&lt;&gt;"",ISNUMBER(A937)),VLOOKUP(A937,Studies!A:BR,6,FALSE),"")</f>
        <v>Plasma</v>
      </c>
      <c r="G937" s="57">
        <v>3</v>
      </c>
      <c r="H937" s="57" t="s">
        <v>54</v>
      </c>
      <c r="I937" s="47">
        <v>24</v>
      </c>
      <c r="J937" s="47" t="s">
        <v>321</v>
      </c>
      <c r="K937" s="47" t="s">
        <v>176</v>
      </c>
    </row>
    <row r="938" spans="1:15" x14ac:dyDescent="0.2">
      <c r="A938" s="36">
        <v>250</v>
      </c>
      <c r="B938" s="112" t="str">
        <f>IF(AND(A938&lt;&gt;"",ISNUMBER(A938)),VLOOKUP(A938,Studies!A:BR,2,FALSE),"")</f>
        <v>Heizmann 1983</v>
      </c>
      <c r="C938" s="112" t="str">
        <f>IF(AND(A938&lt;&gt;"",ISNUMBER(A938)),VLOOKUP(A938,Studies!A:BR,3,FALSE),"")</f>
        <v>http://www.ncbi.nlm.nih.gov/pubmed/6138080</v>
      </c>
      <c r="D938" s="112" t="str">
        <f>IF(AND(A938&lt;&gt;"",ISNUMBER(A938)),VLOOKUP(A938,Studies!A:BR,4,FALSE),"")</f>
        <v>po 10 mg - Indiv. O.A.</v>
      </c>
      <c r="E938" s="112" t="str">
        <f>IF(AND(A938&lt;&gt;"",ISNUMBER(A938)),VLOOKUP(A938,Studies!A:BR,5,FALSE),"")</f>
        <v>Midazolam</v>
      </c>
      <c r="F938" s="114" t="str">
        <f>IF(AND(A938&lt;&gt;"",ISNUMBER(A938)),VLOOKUP(A938,Studies!A:BR,6,FALSE),"")</f>
        <v>Plasma</v>
      </c>
      <c r="G938" s="57">
        <v>4</v>
      </c>
      <c r="H938" s="57" t="s">
        <v>54</v>
      </c>
      <c r="I938" s="47">
        <v>15</v>
      </c>
      <c r="J938" s="47" t="s">
        <v>321</v>
      </c>
      <c r="K938" s="47" t="s">
        <v>176</v>
      </c>
    </row>
    <row r="939" spans="1:15" x14ac:dyDescent="0.2">
      <c r="A939" s="36">
        <v>250</v>
      </c>
      <c r="B939" s="112" t="str">
        <f>IF(AND(A939&lt;&gt;"",ISNUMBER(A939)),VLOOKUP(A939,Studies!A:BR,2,FALSE),"")</f>
        <v>Heizmann 1983</v>
      </c>
      <c r="C939" s="112" t="str">
        <f>IF(AND(A939&lt;&gt;"",ISNUMBER(A939)),VLOOKUP(A939,Studies!A:BR,3,FALSE),"")</f>
        <v>http://www.ncbi.nlm.nih.gov/pubmed/6138080</v>
      </c>
      <c r="D939" s="112" t="str">
        <f>IF(AND(A939&lt;&gt;"",ISNUMBER(A939)),VLOOKUP(A939,Studies!A:BR,4,FALSE),"")</f>
        <v>po 10 mg - Indiv. O.A.</v>
      </c>
      <c r="E939" s="112" t="str">
        <f>IF(AND(A939&lt;&gt;"",ISNUMBER(A939)),VLOOKUP(A939,Studies!A:BR,5,FALSE),"")</f>
        <v>Midazolam</v>
      </c>
      <c r="F939" s="114" t="str">
        <f>IF(AND(A939&lt;&gt;"",ISNUMBER(A939)),VLOOKUP(A939,Studies!A:BR,6,FALSE),"")</f>
        <v>Plasma</v>
      </c>
      <c r="G939" s="57">
        <v>5</v>
      </c>
      <c r="H939" s="57" t="s">
        <v>54</v>
      </c>
      <c r="I939" s="47">
        <v>12</v>
      </c>
      <c r="J939" s="47" t="s">
        <v>321</v>
      </c>
      <c r="K939" s="47" t="s">
        <v>176</v>
      </c>
    </row>
    <row r="940" spans="1:15" x14ac:dyDescent="0.2">
      <c r="A940" s="36">
        <v>250</v>
      </c>
      <c r="B940" s="112" t="str">
        <f>IF(AND(A940&lt;&gt;"",ISNUMBER(A940)),VLOOKUP(A940,Studies!A:BR,2,FALSE),"")</f>
        <v>Heizmann 1983</v>
      </c>
      <c r="C940" s="112" t="str">
        <f>IF(AND(A940&lt;&gt;"",ISNUMBER(A940)),VLOOKUP(A940,Studies!A:BR,3,FALSE),"")</f>
        <v>http://www.ncbi.nlm.nih.gov/pubmed/6138080</v>
      </c>
      <c r="D940" s="112" t="str">
        <f>IF(AND(A940&lt;&gt;"",ISNUMBER(A940)),VLOOKUP(A940,Studies!A:BR,4,FALSE),"")</f>
        <v>po 10 mg - Indiv. O.A.</v>
      </c>
      <c r="E940" s="112" t="str">
        <f>IF(AND(A940&lt;&gt;"",ISNUMBER(A940)),VLOOKUP(A940,Studies!A:BR,5,FALSE),"")</f>
        <v>Midazolam</v>
      </c>
      <c r="F940" s="114" t="str">
        <f>IF(AND(A940&lt;&gt;"",ISNUMBER(A940)),VLOOKUP(A940,Studies!A:BR,6,FALSE),"")</f>
        <v>Plasma</v>
      </c>
      <c r="G940" s="57">
        <v>6</v>
      </c>
      <c r="H940" s="57" t="s">
        <v>54</v>
      </c>
      <c r="I940" s="47">
        <v>8</v>
      </c>
      <c r="J940" s="47" t="s">
        <v>321</v>
      </c>
      <c r="K940" s="47" t="s">
        <v>176</v>
      </c>
    </row>
    <row r="941" spans="1:15" x14ac:dyDescent="0.2">
      <c r="A941" s="36">
        <v>250</v>
      </c>
      <c r="B941" s="112" t="str">
        <f>IF(AND(A941&lt;&gt;"",ISNUMBER(A941)),VLOOKUP(A941,Studies!A:BR,2,FALSE),"")</f>
        <v>Heizmann 1983</v>
      </c>
      <c r="C941" s="112" t="str">
        <f>IF(AND(A941&lt;&gt;"",ISNUMBER(A941)),VLOOKUP(A941,Studies!A:BR,3,FALSE),"")</f>
        <v>http://www.ncbi.nlm.nih.gov/pubmed/6138080</v>
      </c>
      <c r="D941" s="112" t="str">
        <f>IF(AND(A941&lt;&gt;"",ISNUMBER(A941)),VLOOKUP(A941,Studies!A:BR,4,FALSE),"")</f>
        <v>po 10 mg - Indiv. O.A.</v>
      </c>
      <c r="E941" s="112" t="str">
        <f>IF(AND(A941&lt;&gt;"",ISNUMBER(A941)),VLOOKUP(A941,Studies!A:BR,5,FALSE),"")</f>
        <v>Midazolam</v>
      </c>
      <c r="F941" s="114" t="str">
        <f>IF(AND(A941&lt;&gt;"",ISNUMBER(A941)),VLOOKUP(A941,Studies!A:BR,6,FALSE),"")</f>
        <v>Plasma</v>
      </c>
      <c r="G941" s="57">
        <v>8</v>
      </c>
      <c r="H941" s="57" t="s">
        <v>54</v>
      </c>
      <c r="I941" s="47">
        <v>4</v>
      </c>
      <c r="J941" s="47" t="s">
        <v>321</v>
      </c>
      <c r="K941" s="47" t="s">
        <v>176</v>
      </c>
    </row>
    <row r="942" spans="1:15" x14ac:dyDescent="0.2">
      <c r="A942" s="36">
        <v>250</v>
      </c>
      <c r="B942" s="112" t="str">
        <f>IF(AND(A942&lt;&gt;"",ISNUMBER(A942)),VLOOKUP(A942,Studies!A:BR,2,FALSE),"")</f>
        <v>Heizmann 1983</v>
      </c>
      <c r="C942" s="112" t="str">
        <f>IF(AND(A942&lt;&gt;"",ISNUMBER(A942)),VLOOKUP(A942,Studies!A:BR,3,FALSE),"")</f>
        <v>http://www.ncbi.nlm.nih.gov/pubmed/6138080</v>
      </c>
      <c r="D942" s="112" t="str">
        <f>IF(AND(A942&lt;&gt;"",ISNUMBER(A942)),VLOOKUP(A942,Studies!A:BR,4,FALSE),"")</f>
        <v>po 10 mg - Indiv. O.A.</v>
      </c>
      <c r="E942" s="112" t="str">
        <f>IF(AND(A942&lt;&gt;"",ISNUMBER(A942)),VLOOKUP(A942,Studies!A:BR,5,FALSE),"")</f>
        <v>Midazolam</v>
      </c>
      <c r="F942" s="114" t="str">
        <f>IF(AND(A942&lt;&gt;"",ISNUMBER(A942)),VLOOKUP(A942,Studies!A:BR,6,FALSE),"")</f>
        <v>Plasma</v>
      </c>
      <c r="G942" s="57">
        <v>10</v>
      </c>
      <c r="H942" s="57" t="s">
        <v>54</v>
      </c>
      <c r="I942" s="47" t="s">
        <v>924</v>
      </c>
      <c r="J942" s="47" t="s">
        <v>321</v>
      </c>
      <c r="K942" s="47" t="s">
        <v>176</v>
      </c>
      <c r="O942" s="66">
        <v>1</v>
      </c>
    </row>
    <row r="943" spans="1:15" x14ac:dyDescent="0.2">
      <c r="A943" s="36">
        <v>250</v>
      </c>
      <c r="B943" s="112" t="str">
        <f>IF(AND(A943&lt;&gt;"",ISNUMBER(A943)),VLOOKUP(A943,Studies!A:BR,2,FALSE),"")</f>
        <v>Heizmann 1983</v>
      </c>
      <c r="C943" s="112" t="str">
        <f>IF(AND(A943&lt;&gt;"",ISNUMBER(A943)),VLOOKUP(A943,Studies!A:BR,3,FALSE),"")</f>
        <v>http://www.ncbi.nlm.nih.gov/pubmed/6138080</v>
      </c>
      <c r="D943" s="112" t="str">
        <f>IF(AND(A943&lt;&gt;"",ISNUMBER(A943)),VLOOKUP(A943,Studies!A:BR,4,FALSE),"")</f>
        <v>po 10 mg - Indiv. O.A.</v>
      </c>
      <c r="E943" s="112" t="str">
        <f>IF(AND(A943&lt;&gt;"",ISNUMBER(A943)),VLOOKUP(A943,Studies!A:BR,5,FALSE),"")</f>
        <v>Midazolam</v>
      </c>
      <c r="F943" s="114" t="str">
        <f>IF(AND(A943&lt;&gt;"",ISNUMBER(A943)),VLOOKUP(A943,Studies!A:BR,6,FALSE),"")</f>
        <v>Plasma</v>
      </c>
      <c r="G943" s="57">
        <v>12</v>
      </c>
      <c r="H943" s="57" t="s">
        <v>54</v>
      </c>
      <c r="I943" s="47" t="s">
        <v>924</v>
      </c>
      <c r="J943" s="47" t="s">
        <v>321</v>
      </c>
      <c r="K943" s="47" t="s">
        <v>176</v>
      </c>
      <c r="O943" s="66">
        <v>1</v>
      </c>
    </row>
    <row r="944" spans="1:15" x14ac:dyDescent="0.2">
      <c r="A944" s="36">
        <v>256</v>
      </c>
      <c r="B944" s="112" t="str">
        <f>IF(AND(A944&lt;&gt;"",ISNUMBER(A944)),VLOOKUP(A944,Studies!A:BR,2,FALSE),"")</f>
        <v>Heizmann 1983</v>
      </c>
      <c r="C944" s="112" t="str">
        <f>IF(AND(A944&lt;&gt;"",ISNUMBER(A944)),VLOOKUP(A944,Studies!A:BR,3,FALSE),"")</f>
        <v>http://www.ncbi.nlm.nih.gov/pubmed/6138080</v>
      </c>
      <c r="D944" s="112" t="str">
        <f>IF(AND(A944&lt;&gt;"",ISNUMBER(A944)),VLOOKUP(A944,Studies!A:BR,4,FALSE),"")</f>
        <v>po 20 mg - Indiv. O.A.</v>
      </c>
      <c r="E944" s="112" t="str">
        <f>IF(AND(A944&lt;&gt;"",ISNUMBER(A944)),VLOOKUP(A944,Studies!A:BR,5,FALSE),"")</f>
        <v>Midazolam</v>
      </c>
      <c r="F944" s="114" t="str">
        <f>IF(AND(A944&lt;&gt;"",ISNUMBER(A944)),VLOOKUP(A944,Studies!A:BR,6,FALSE),"")</f>
        <v>Plasma</v>
      </c>
      <c r="G944" s="57">
        <v>0.25</v>
      </c>
      <c r="H944" s="57" t="s">
        <v>54</v>
      </c>
      <c r="I944" s="47">
        <v>162</v>
      </c>
      <c r="J944" s="47" t="s">
        <v>321</v>
      </c>
      <c r="K944" s="47" t="s">
        <v>176</v>
      </c>
    </row>
    <row r="945" spans="1:11" x14ac:dyDescent="0.2">
      <c r="A945" s="36">
        <v>256</v>
      </c>
      <c r="B945" s="112" t="str">
        <f>IF(AND(A945&lt;&gt;"",ISNUMBER(A945)),VLOOKUP(A945,Studies!A:BR,2,FALSE),"")</f>
        <v>Heizmann 1983</v>
      </c>
      <c r="C945" s="112" t="str">
        <f>IF(AND(A945&lt;&gt;"",ISNUMBER(A945)),VLOOKUP(A945,Studies!A:BR,3,FALSE),"")</f>
        <v>http://www.ncbi.nlm.nih.gov/pubmed/6138080</v>
      </c>
      <c r="D945" s="112" t="str">
        <f>IF(AND(A945&lt;&gt;"",ISNUMBER(A945)),VLOOKUP(A945,Studies!A:BR,4,FALSE),"")</f>
        <v>po 20 mg - Indiv. O.A.</v>
      </c>
      <c r="E945" s="112" t="str">
        <f>IF(AND(A945&lt;&gt;"",ISNUMBER(A945)),VLOOKUP(A945,Studies!A:BR,5,FALSE),"")</f>
        <v>Midazolam</v>
      </c>
      <c r="F945" s="114" t="str">
        <f>IF(AND(A945&lt;&gt;"",ISNUMBER(A945)),VLOOKUP(A945,Studies!A:BR,6,FALSE),"")</f>
        <v>Plasma</v>
      </c>
      <c r="G945" s="57">
        <v>0.5</v>
      </c>
      <c r="H945" s="57" t="s">
        <v>54</v>
      </c>
      <c r="I945" s="47">
        <v>139</v>
      </c>
      <c r="J945" s="47" t="s">
        <v>321</v>
      </c>
      <c r="K945" s="47" t="s">
        <v>176</v>
      </c>
    </row>
    <row r="946" spans="1:11" x14ac:dyDescent="0.2">
      <c r="A946" s="36">
        <v>256</v>
      </c>
      <c r="B946" s="112" t="str">
        <f>IF(AND(A946&lt;&gt;"",ISNUMBER(A946)),VLOOKUP(A946,Studies!A:BR,2,FALSE),"")</f>
        <v>Heizmann 1983</v>
      </c>
      <c r="C946" s="112" t="str">
        <f>IF(AND(A946&lt;&gt;"",ISNUMBER(A946)),VLOOKUP(A946,Studies!A:BR,3,FALSE),"")</f>
        <v>http://www.ncbi.nlm.nih.gov/pubmed/6138080</v>
      </c>
      <c r="D946" s="112" t="str">
        <f>IF(AND(A946&lt;&gt;"",ISNUMBER(A946)),VLOOKUP(A946,Studies!A:BR,4,FALSE),"")</f>
        <v>po 20 mg - Indiv. O.A.</v>
      </c>
      <c r="E946" s="112" t="str">
        <f>IF(AND(A946&lt;&gt;"",ISNUMBER(A946)),VLOOKUP(A946,Studies!A:BR,5,FALSE),"")</f>
        <v>Midazolam</v>
      </c>
      <c r="F946" s="114" t="str">
        <f>IF(AND(A946&lt;&gt;"",ISNUMBER(A946)),VLOOKUP(A946,Studies!A:BR,6,FALSE),"")</f>
        <v>Plasma</v>
      </c>
      <c r="G946" s="57">
        <v>0.75</v>
      </c>
      <c r="H946" s="57" t="s">
        <v>54</v>
      </c>
      <c r="I946" s="47">
        <v>110</v>
      </c>
      <c r="J946" s="47" t="s">
        <v>321</v>
      </c>
      <c r="K946" s="47" t="s">
        <v>176</v>
      </c>
    </row>
    <row r="947" spans="1:11" x14ac:dyDescent="0.2">
      <c r="A947" s="36">
        <v>256</v>
      </c>
      <c r="B947" s="112" t="str">
        <f>IF(AND(A947&lt;&gt;"",ISNUMBER(A947)),VLOOKUP(A947,Studies!A:BR,2,FALSE),"")</f>
        <v>Heizmann 1983</v>
      </c>
      <c r="C947" s="112" t="str">
        <f>IF(AND(A947&lt;&gt;"",ISNUMBER(A947)),VLOOKUP(A947,Studies!A:BR,3,FALSE),"")</f>
        <v>http://www.ncbi.nlm.nih.gov/pubmed/6138080</v>
      </c>
      <c r="D947" s="112" t="str">
        <f>IF(AND(A947&lt;&gt;"",ISNUMBER(A947)),VLOOKUP(A947,Studies!A:BR,4,FALSE),"")</f>
        <v>po 20 mg - Indiv. O.A.</v>
      </c>
      <c r="E947" s="112" t="str">
        <f>IF(AND(A947&lt;&gt;"",ISNUMBER(A947)),VLOOKUP(A947,Studies!A:BR,5,FALSE),"")</f>
        <v>Midazolam</v>
      </c>
      <c r="F947" s="114" t="str">
        <f>IF(AND(A947&lt;&gt;"",ISNUMBER(A947)),VLOOKUP(A947,Studies!A:BR,6,FALSE),"")</f>
        <v>Plasma</v>
      </c>
      <c r="G947" s="57">
        <v>1</v>
      </c>
      <c r="H947" s="57" t="s">
        <v>54</v>
      </c>
      <c r="I947" s="47">
        <v>99</v>
      </c>
      <c r="J947" s="47" t="s">
        <v>321</v>
      </c>
      <c r="K947" s="47" t="s">
        <v>176</v>
      </c>
    </row>
    <row r="948" spans="1:11" x14ac:dyDescent="0.2">
      <c r="A948" s="36">
        <v>256</v>
      </c>
      <c r="B948" s="112" t="str">
        <f>IF(AND(A948&lt;&gt;"",ISNUMBER(A948)),VLOOKUP(A948,Studies!A:BR,2,FALSE),"")</f>
        <v>Heizmann 1983</v>
      </c>
      <c r="C948" s="112" t="str">
        <f>IF(AND(A948&lt;&gt;"",ISNUMBER(A948)),VLOOKUP(A948,Studies!A:BR,3,FALSE),"")</f>
        <v>http://www.ncbi.nlm.nih.gov/pubmed/6138080</v>
      </c>
      <c r="D948" s="112" t="str">
        <f>IF(AND(A948&lt;&gt;"",ISNUMBER(A948)),VLOOKUP(A948,Studies!A:BR,4,FALSE),"")</f>
        <v>po 20 mg - Indiv. O.A.</v>
      </c>
      <c r="E948" s="112" t="str">
        <f>IF(AND(A948&lt;&gt;"",ISNUMBER(A948)),VLOOKUP(A948,Studies!A:BR,5,FALSE),"")</f>
        <v>Midazolam</v>
      </c>
      <c r="F948" s="114" t="str">
        <f>IF(AND(A948&lt;&gt;"",ISNUMBER(A948)),VLOOKUP(A948,Studies!A:BR,6,FALSE),"")</f>
        <v>Plasma</v>
      </c>
      <c r="G948" s="57">
        <v>1.5</v>
      </c>
      <c r="H948" s="57" t="s">
        <v>54</v>
      </c>
      <c r="I948" s="47">
        <v>79</v>
      </c>
      <c r="J948" s="47" t="s">
        <v>321</v>
      </c>
      <c r="K948" s="47" t="s">
        <v>176</v>
      </c>
    </row>
    <row r="949" spans="1:11" x14ac:dyDescent="0.2">
      <c r="A949" s="36">
        <v>256</v>
      </c>
      <c r="B949" s="112" t="str">
        <f>IF(AND(A949&lt;&gt;"",ISNUMBER(A949)),VLOOKUP(A949,Studies!A:BR,2,FALSE),"")</f>
        <v>Heizmann 1983</v>
      </c>
      <c r="C949" s="112" t="str">
        <f>IF(AND(A949&lt;&gt;"",ISNUMBER(A949)),VLOOKUP(A949,Studies!A:BR,3,FALSE),"")</f>
        <v>http://www.ncbi.nlm.nih.gov/pubmed/6138080</v>
      </c>
      <c r="D949" s="112" t="str">
        <f>IF(AND(A949&lt;&gt;"",ISNUMBER(A949)),VLOOKUP(A949,Studies!A:BR,4,FALSE),"")</f>
        <v>po 20 mg - Indiv. O.A.</v>
      </c>
      <c r="E949" s="112" t="str">
        <f>IF(AND(A949&lt;&gt;"",ISNUMBER(A949)),VLOOKUP(A949,Studies!A:BR,5,FALSE),"")</f>
        <v>Midazolam</v>
      </c>
      <c r="F949" s="114" t="str">
        <f>IF(AND(A949&lt;&gt;"",ISNUMBER(A949)),VLOOKUP(A949,Studies!A:BR,6,FALSE),"")</f>
        <v>Plasma</v>
      </c>
      <c r="G949" s="57">
        <v>2</v>
      </c>
      <c r="H949" s="57" t="s">
        <v>54</v>
      </c>
      <c r="I949" s="47">
        <v>75</v>
      </c>
      <c r="J949" s="47" t="s">
        <v>321</v>
      </c>
      <c r="K949" s="47" t="s">
        <v>176</v>
      </c>
    </row>
    <row r="950" spans="1:11" x14ac:dyDescent="0.2">
      <c r="A950" s="36">
        <v>256</v>
      </c>
      <c r="B950" s="112" t="str">
        <f>IF(AND(A950&lt;&gt;"",ISNUMBER(A950)),VLOOKUP(A950,Studies!A:BR,2,FALSE),"")</f>
        <v>Heizmann 1983</v>
      </c>
      <c r="C950" s="112" t="str">
        <f>IF(AND(A950&lt;&gt;"",ISNUMBER(A950)),VLOOKUP(A950,Studies!A:BR,3,FALSE),"")</f>
        <v>http://www.ncbi.nlm.nih.gov/pubmed/6138080</v>
      </c>
      <c r="D950" s="112" t="str">
        <f>IF(AND(A950&lt;&gt;"",ISNUMBER(A950)),VLOOKUP(A950,Studies!A:BR,4,FALSE),"")</f>
        <v>po 20 mg - Indiv. O.A.</v>
      </c>
      <c r="E950" s="112" t="str">
        <f>IF(AND(A950&lt;&gt;"",ISNUMBER(A950)),VLOOKUP(A950,Studies!A:BR,5,FALSE),"")</f>
        <v>Midazolam</v>
      </c>
      <c r="F950" s="114" t="str">
        <f>IF(AND(A950&lt;&gt;"",ISNUMBER(A950)),VLOOKUP(A950,Studies!A:BR,6,FALSE),"")</f>
        <v>Plasma</v>
      </c>
      <c r="G950" s="57">
        <v>3</v>
      </c>
      <c r="H950" s="57" t="s">
        <v>54</v>
      </c>
      <c r="I950" s="47">
        <v>59</v>
      </c>
      <c r="J950" s="47" t="s">
        <v>321</v>
      </c>
      <c r="K950" s="47" t="s">
        <v>176</v>
      </c>
    </row>
    <row r="951" spans="1:11" x14ac:dyDescent="0.2">
      <c r="A951" s="36">
        <v>256</v>
      </c>
      <c r="B951" s="112" t="str">
        <f>IF(AND(A951&lt;&gt;"",ISNUMBER(A951)),VLOOKUP(A951,Studies!A:BR,2,FALSE),"")</f>
        <v>Heizmann 1983</v>
      </c>
      <c r="C951" s="112" t="str">
        <f>IF(AND(A951&lt;&gt;"",ISNUMBER(A951)),VLOOKUP(A951,Studies!A:BR,3,FALSE),"")</f>
        <v>http://www.ncbi.nlm.nih.gov/pubmed/6138080</v>
      </c>
      <c r="D951" s="112" t="str">
        <f>IF(AND(A951&lt;&gt;"",ISNUMBER(A951)),VLOOKUP(A951,Studies!A:BR,4,FALSE),"")</f>
        <v>po 20 mg - Indiv. O.A.</v>
      </c>
      <c r="E951" s="112" t="str">
        <f>IF(AND(A951&lt;&gt;"",ISNUMBER(A951)),VLOOKUP(A951,Studies!A:BR,5,FALSE),"")</f>
        <v>Midazolam</v>
      </c>
      <c r="F951" s="114" t="str">
        <f>IF(AND(A951&lt;&gt;"",ISNUMBER(A951)),VLOOKUP(A951,Studies!A:BR,6,FALSE),"")</f>
        <v>Plasma</v>
      </c>
      <c r="G951" s="57">
        <v>4</v>
      </c>
      <c r="H951" s="57" t="s">
        <v>54</v>
      </c>
      <c r="I951" s="47">
        <v>46</v>
      </c>
      <c r="J951" s="47" t="s">
        <v>321</v>
      </c>
      <c r="K951" s="47" t="s">
        <v>176</v>
      </c>
    </row>
    <row r="952" spans="1:11" x14ac:dyDescent="0.2">
      <c r="A952" s="36">
        <v>256</v>
      </c>
      <c r="B952" s="112" t="str">
        <f>IF(AND(A952&lt;&gt;"",ISNUMBER(A952)),VLOOKUP(A952,Studies!A:BR,2,FALSE),"")</f>
        <v>Heizmann 1983</v>
      </c>
      <c r="C952" s="112" t="str">
        <f>IF(AND(A952&lt;&gt;"",ISNUMBER(A952)),VLOOKUP(A952,Studies!A:BR,3,FALSE),"")</f>
        <v>http://www.ncbi.nlm.nih.gov/pubmed/6138080</v>
      </c>
      <c r="D952" s="112" t="str">
        <f>IF(AND(A952&lt;&gt;"",ISNUMBER(A952)),VLOOKUP(A952,Studies!A:BR,4,FALSE),"")</f>
        <v>po 20 mg - Indiv. O.A.</v>
      </c>
      <c r="E952" s="112" t="str">
        <f>IF(AND(A952&lt;&gt;"",ISNUMBER(A952)),VLOOKUP(A952,Studies!A:BR,5,FALSE),"")</f>
        <v>Midazolam</v>
      </c>
      <c r="F952" s="114" t="str">
        <f>IF(AND(A952&lt;&gt;"",ISNUMBER(A952)),VLOOKUP(A952,Studies!A:BR,6,FALSE),"")</f>
        <v>Plasma</v>
      </c>
      <c r="G952" s="57">
        <v>5</v>
      </c>
      <c r="H952" s="57" t="s">
        <v>54</v>
      </c>
      <c r="I952" s="47">
        <v>36</v>
      </c>
      <c r="J952" s="47" t="s">
        <v>321</v>
      </c>
      <c r="K952" s="47" t="s">
        <v>176</v>
      </c>
    </row>
    <row r="953" spans="1:11" x14ac:dyDescent="0.2">
      <c r="A953" s="36">
        <v>256</v>
      </c>
      <c r="B953" s="112" t="str">
        <f>IF(AND(A953&lt;&gt;"",ISNUMBER(A953)),VLOOKUP(A953,Studies!A:BR,2,FALSE),"")</f>
        <v>Heizmann 1983</v>
      </c>
      <c r="C953" s="112" t="str">
        <f>IF(AND(A953&lt;&gt;"",ISNUMBER(A953)),VLOOKUP(A953,Studies!A:BR,3,FALSE),"")</f>
        <v>http://www.ncbi.nlm.nih.gov/pubmed/6138080</v>
      </c>
      <c r="D953" s="112" t="str">
        <f>IF(AND(A953&lt;&gt;"",ISNUMBER(A953)),VLOOKUP(A953,Studies!A:BR,4,FALSE),"")</f>
        <v>po 20 mg - Indiv. O.A.</v>
      </c>
      <c r="E953" s="112" t="str">
        <f>IF(AND(A953&lt;&gt;"",ISNUMBER(A953)),VLOOKUP(A953,Studies!A:BR,5,FALSE),"")</f>
        <v>Midazolam</v>
      </c>
      <c r="F953" s="114" t="str">
        <f>IF(AND(A953&lt;&gt;"",ISNUMBER(A953)),VLOOKUP(A953,Studies!A:BR,6,FALSE),"")</f>
        <v>Plasma</v>
      </c>
      <c r="G953" s="57">
        <v>6</v>
      </c>
      <c r="H953" s="57" t="s">
        <v>54</v>
      </c>
      <c r="I953" s="47">
        <v>26</v>
      </c>
      <c r="J953" s="47" t="s">
        <v>321</v>
      </c>
      <c r="K953" s="47" t="s">
        <v>176</v>
      </c>
    </row>
    <row r="954" spans="1:11" x14ac:dyDescent="0.2">
      <c r="A954" s="36">
        <v>256</v>
      </c>
      <c r="B954" s="112" t="str">
        <f>IF(AND(A954&lt;&gt;"",ISNUMBER(A954)),VLOOKUP(A954,Studies!A:BR,2,FALSE),"")</f>
        <v>Heizmann 1983</v>
      </c>
      <c r="C954" s="112" t="str">
        <f>IF(AND(A954&lt;&gt;"",ISNUMBER(A954)),VLOOKUP(A954,Studies!A:BR,3,FALSE),"")</f>
        <v>http://www.ncbi.nlm.nih.gov/pubmed/6138080</v>
      </c>
      <c r="D954" s="112" t="str">
        <f>IF(AND(A954&lt;&gt;"",ISNUMBER(A954)),VLOOKUP(A954,Studies!A:BR,4,FALSE),"")</f>
        <v>po 20 mg - Indiv. O.A.</v>
      </c>
      <c r="E954" s="112" t="str">
        <f>IF(AND(A954&lt;&gt;"",ISNUMBER(A954)),VLOOKUP(A954,Studies!A:BR,5,FALSE),"")</f>
        <v>Midazolam</v>
      </c>
      <c r="F954" s="114" t="str">
        <f>IF(AND(A954&lt;&gt;"",ISNUMBER(A954)),VLOOKUP(A954,Studies!A:BR,6,FALSE),"")</f>
        <v>Plasma</v>
      </c>
      <c r="G954" s="57">
        <v>8</v>
      </c>
      <c r="H954" s="57" t="s">
        <v>54</v>
      </c>
      <c r="I954" s="47">
        <v>14</v>
      </c>
      <c r="J954" s="47" t="s">
        <v>321</v>
      </c>
      <c r="K954" s="47" t="s">
        <v>176</v>
      </c>
    </row>
    <row r="955" spans="1:11" x14ac:dyDescent="0.2">
      <c r="A955" s="36">
        <v>256</v>
      </c>
      <c r="B955" s="112" t="str">
        <f>IF(AND(A955&lt;&gt;"",ISNUMBER(A955)),VLOOKUP(A955,Studies!A:BR,2,FALSE),"")</f>
        <v>Heizmann 1983</v>
      </c>
      <c r="C955" s="112" t="str">
        <f>IF(AND(A955&lt;&gt;"",ISNUMBER(A955)),VLOOKUP(A955,Studies!A:BR,3,FALSE),"")</f>
        <v>http://www.ncbi.nlm.nih.gov/pubmed/6138080</v>
      </c>
      <c r="D955" s="112" t="str">
        <f>IF(AND(A955&lt;&gt;"",ISNUMBER(A955)),VLOOKUP(A955,Studies!A:BR,4,FALSE),"")</f>
        <v>po 20 mg - Indiv. O.A.</v>
      </c>
      <c r="E955" s="112" t="str">
        <f>IF(AND(A955&lt;&gt;"",ISNUMBER(A955)),VLOOKUP(A955,Studies!A:BR,5,FALSE),"")</f>
        <v>Midazolam</v>
      </c>
      <c r="F955" s="114" t="str">
        <f>IF(AND(A955&lt;&gt;"",ISNUMBER(A955)),VLOOKUP(A955,Studies!A:BR,6,FALSE),"")</f>
        <v>Plasma</v>
      </c>
      <c r="G955" s="57">
        <v>10</v>
      </c>
      <c r="H955" s="57" t="s">
        <v>54</v>
      </c>
      <c r="I955" s="47">
        <v>8</v>
      </c>
      <c r="J955" s="47" t="s">
        <v>321</v>
      </c>
      <c r="K955" s="47" t="s">
        <v>176</v>
      </c>
    </row>
    <row r="956" spans="1:11" x14ac:dyDescent="0.2">
      <c r="A956" s="36">
        <v>256</v>
      </c>
      <c r="B956" s="112" t="str">
        <f>IF(AND(A956&lt;&gt;"",ISNUMBER(A956)),VLOOKUP(A956,Studies!A:BR,2,FALSE),"")</f>
        <v>Heizmann 1983</v>
      </c>
      <c r="C956" s="112" t="str">
        <f>IF(AND(A956&lt;&gt;"",ISNUMBER(A956)),VLOOKUP(A956,Studies!A:BR,3,FALSE),"")</f>
        <v>http://www.ncbi.nlm.nih.gov/pubmed/6138080</v>
      </c>
      <c r="D956" s="112" t="str">
        <f>IF(AND(A956&lt;&gt;"",ISNUMBER(A956)),VLOOKUP(A956,Studies!A:BR,4,FALSE),"")</f>
        <v>po 20 mg - Indiv. O.A.</v>
      </c>
      <c r="E956" s="112" t="str">
        <f>IF(AND(A956&lt;&gt;"",ISNUMBER(A956)),VLOOKUP(A956,Studies!A:BR,5,FALSE),"")</f>
        <v>Midazolam</v>
      </c>
      <c r="F956" s="114" t="str">
        <f>IF(AND(A956&lt;&gt;"",ISNUMBER(A956)),VLOOKUP(A956,Studies!A:BR,6,FALSE),"")</f>
        <v>Plasma</v>
      </c>
      <c r="G956" s="57">
        <v>12</v>
      </c>
      <c r="H956" s="57" t="s">
        <v>54</v>
      </c>
      <c r="I956" s="47">
        <v>4</v>
      </c>
      <c r="J956" s="47" t="s">
        <v>321</v>
      </c>
      <c r="K956" s="47" t="s">
        <v>176</v>
      </c>
    </row>
    <row r="957" spans="1:11" x14ac:dyDescent="0.2">
      <c r="A957" s="36">
        <v>246</v>
      </c>
      <c r="B957" s="112" t="str">
        <f>IF(AND(A957&lt;&gt;"",ISNUMBER(A957)),VLOOKUP(A957,Studies!A:BR,2,FALSE),"")</f>
        <v>Heizmann 1983</v>
      </c>
      <c r="C957" s="112" t="str">
        <f>IF(AND(A957&lt;&gt;"",ISNUMBER(A957)),VLOOKUP(A957,Studies!A:BR,3,FALSE),"")</f>
        <v>http://www.ncbi.nlm.nih.gov/pubmed/6138080</v>
      </c>
      <c r="D957" s="112" t="str">
        <f>IF(AND(A957&lt;&gt;"",ISNUMBER(A957)),VLOOKUP(A957,Studies!A:BR,4,FALSE),"")</f>
        <v>iv 0.15 mg/kg - Indiv. R.H.</v>
      </c>
      <c r="E957" s="112" t="str">
        <f>IF(AND(A957&lt;&gt;"",ISNUMBER(A957)),VLOOKUP(A957,Studies!A:BR,5,FALSE),"")</f>
        <v>Midazolam</v>
      </c>
      <c r="F957" s="114" t="str">
        <f>IF(AND(A957&lt;&gt;"",ISNUMBER(A957)),VLOOKUP(A957,Studies!A:BR,6,FALSE),"")</f>
        <v>Plasma</v>
      </c>
      <c r="G957" s="57">
        <v>8.3333329999999997E-2</v>
      </c>
      <c r="H957" s="57" t="s">
        <v>54</v>
      </c>
      <c r="I957" s="47">
        <v>291</v>
      </c>
      <c r="J957" s="47" t="s">
        <v>321</v>
      </c>
      <c r="K957" s="47" t="s">
        <v>176</v>
      </c>
    </row>
    <row r="958" spans="1:11" x14ac:dyDescent="0.2">
      <c r="A958" s="36">
        <v>246</v>
      </c>
      <c r="B958" s="112" t="str">
        <f>IF(AND(A958&lt;&gt;"",ISNUMBER(A958)),VLOOKUP(A958,Studies!A:BR,2,FALSE),"")</f>
        <v>Heizmann 1983</v>
      </c>
      <c r="C958" s="112" t="str">
        <f>IF(AND(A958&lt;&gt;"",ISNUMBER(A958)),VLOOKUP(A958,Studies!A:BR,3,FALSE),"")</f>
        <v>http://www.ncbi.nlm.nih.gov/pubmed/6138080</v>
      </c>
      <c r="D958" s="112" t="str">
        <f>IF(AND(A958&lt;&gt;"",ISNUMBER(A958)),VLOOKUP(A958,Studies!A:BR,4,FALSE),"")</f>
        <v>iv 0.15 mg/kg - Indiv. R.H.</v>
      </c>
      <c r="E958" s="112" t="str">
        <f>IF(AND(A958&lt;&gt;"",ISNUMBER(A958)),VLOOKUP(A958,Studies!A:BR,5,FALSE),"")</f>
        <v>Midazolam</v>
      </c>
      <c r="F958" s="114" t="str">
        <f>IF(AND(A958&lt;&gt;"",ISNUMBER(A958)),VLOOKUP(A958,Studies!A:BR,6,FALSE),"")</f>
        <v>Plasma</v>
      </c>
      <c r="G958" s="57">
        <v>0.16666666999999999</v>
      </c>
      <c r="H958" s="57" t="s">
        <v>54</v>
      </c>
      <c r="I958" s="47">
        <v>240</v>
      </c>
      <c r="J958" s="47" t="s">
        <v>321</v>
      </c>
      <c r="K958" s="47" t="s">
        <v>176</v>
      </c>
    </row>
    <row r="959" spans="1:11" x14ac:dyDescent="0.2">
      <c r="A959" s="36">
        <v>246</v>
      </c>
      <c r="B959" s="112" t="str">
        <f>IF(AND(A959&lt;&gt;"",ISNUMBER(A959)),VLOOKUP(A959,Studies!A:BR,2,FALSE),"")</f>
        <v>Heizmann 1983</v>
      </c>
      <c r="C959" s="112" t="str">
        <f>IF(AND(A959&lt;&gt;"",ISNUMBER(A959)),VLOOKUP(A959,Studies!A:BR,3,FALSE),"")</f>
        <v>http://www.ncbi.nlm.nih.gov/pubmed/6138080</v>
      </c>
      <c r="D959" s="112" t="str">
        <f>IF(AND(A959&lt;&gt;"",ISNUMBER(A959)),VLOOKUP(A959,Studies!A:BR,4,FALSE),"")</f>
        <v>iv 0.15 mg/kg - Indiv. R.H.</v>
      </c>
      <c r="E959" s="112" t="str">
        <f>IF(AND(A959&lt;&gt;"",ISNUMBER(A959)),VLOOKUP(A959,Studies!A:BR,5,FALSE),"")</f>
        <v>Midazolam</v>
      </c>
      <c r="F959" s="114" t="str">
        <f>IF(AND(A959&lt;&gt;"",ISNUMBER(A959)),VLOOKUP(A959,Studies!A:BR,6,FALSE),"")</f>
        <v>Plasma</v>
      </c>
      <c r="G959" s="57">
        <v>0.25</v>
      </c>
      <c r="H959" s="57" t="s">
        <v>54</v>
      </c>
      <c r="I959" s="47">
        <v>226</v>
      </c>
      <c r="J959" s="47" t="s">
        <v>321</v>
      </c>
      <c r="K959" s="47" t="s">
        <v>176</v>
      </c>
    </row>
    <row r="960" spans="1:11" x14ac:dyDescent="0.2">
      <c r="A960" s="36">
        <v>246</v>
      </c>
      <c r="B960" s="112" t="str">
        <f>IF(AND(A960&lt;&gt;"",ISNUMBER(A960)),VLOOKUP(A960,Studies!A:BR,2,FALSE),"")</f>
        <v>Heizmann 1983</v>
      </c>
      <c r="C960" s="112" t="str">
        <f>IF(AND(A960&lt;&gt;"",ISNUMBER(A960)),VLOOKUP(A960,Studies!A:BR,3,FALSE),"")</f>
        <v>http://www.ncbi.nlm.nih.gov/pubmed/6138080</v>
      </c>
      <c r="D960" s="112" t="str">
        <f>IF(AND(A960&lt;&gt;"",ISNUMBER(A960)),VLOOKUP(A960,Studies!A:BR,4,FALSE),"")</f>
        <v>iv 0.15 mg/kg - Indiv. R.H.</v>
      </c>
      <c r="E960" s="112" t="str">
        <f>IF(AND(A960&lt;&gt;"",ISNUMBER(A960)),VLOOKUP(A960,Studies!A:BR,5,FALSE),"")</f>
        <v>Midazolam</v>
      </c>
      <c r="F960" s="114" t="str">
        <f>IF(AND(A960&lt;&gt;"",ISNUMBER(A960)),VLOOKUP(A960,Studies!A:BR,6,FALSE),"")</f>
        <v>Plasma</v>
      </c>
      <c r="G960" s="57">
        <v>0.5</v>
      </c>
      <c r="H960" s="57" t="s">
        <v>54</v>
      </c>
      <c r="I960" s="47">
        <v>172</v>
      </c>
      <c r="J960" s="47" t="s">
        <v>321</v>
      </c>
      <c r="K960" s="47" t="s">
        <v>176</v>
      </c>
    </row>
    <row r="961" spans="1:15" x14ac:dyDescent="0.2">
      <c r="A961" s="36">
        <v>246</v>
      </c>
      <c r="B961" s="112" t="str">
        <f>IF(AND(A961&lt;&gt;"",ISNUMBER(A961)),VLOOKUP(A961,Studies!A:BR,2,FALSE),"")</f>
        <v>Heizmann 1983</v>
      </c>
      <c r="C961" s="112" t="str">
        <f>IF(AND(A961&lt;&gt;"",ISNUMBER(A961)),VLOOKUP(A961,Studies!A:BR,3,FALSE),"")</f>
        <v>http://www.ncbi.nlm.nih.gov/pubmed/6138080</v>
      </c>
      <c r="D961" s="112" t="str">
        <f>IF(AND(A961&lt;&gt;"",ISNUMBER(A961)),VLOOKUP(A961,Studies!A:BR,4,FALSE),"")</f>
        <v>iv 0.15 mg/kg - Indiv. R.H.</v>
      </c>
      <c r="E961" s="112" t="str">
        <f>IF(AND(A961&lt;&gt;"",ISNUMBER(A961)),VLOOKUP(A961,Studies!A:BR,5,FALSE),"")</f>
        <v>Midazolam</v>
      </c>
      <c r="F961" s="114" t="str">
        <f>IF(AND(A961&lt;&gt;"",ISNUMBER(A961)),VLOOKUP(A961,Studies!A:BR,6,FALSE),"")</f>
        <v>Plasma</v>
      </c>
      <c r="G961" s="57">
        <v>0.75</v>
      </c>
      <c r="H961" s="57" t="s">
        <v>54</v>
      </c>
      <c r="I961" s="47">
        <v>142</v>
      </c>
      <c r="J961" s="47" t="s">
        <v>321</v>
      </c>
      <c r="K961" s="47" t="s">
        <v>176</v>
      </c>
    </row>
    <row r="962" spans="1:15" x14ac:dyDescent="0.2">
      <c r="A962" s="36">
        <v>246</v>
      </c>
      <c r="B962" s="112" t="str">
        <f>IF(AND(A962&lt;&gt;"",ISNUMBER(A962)),VLOOKUP(A962,Studies!A:BR,2,FALSE),"")</f>
        <v>Heizmann 1983</v>
      </c>
      <c r="C962" s="112" t="str">
        <f>IF(AND(A962&lt;&gt;"",ISNUMBER(A962)),VLOOKUP(A962,Studies!A:BR,3,FALSE),"")</f>
        <v>http://www.ncbi.nlm.nih.gov/pubmed/6138080</v>
      </c>
      <c r="D962" s="112" t="str">
        <f>IF(AND(A962&lt;&gt;"",ISNUMBER(A962)),VLOOKUP(A962,Studies!A:BR,4,FALSE),"")</f>
        <v>iv 0.15 mg/kg - Indiv. R.H.</v>
      </c>
      <c r="E962" s="112" t="str">
        <f>IF(AND(A962&lt;&gt;"",ISNUMBER(A962)),VLOOKUP(A962,Studies!A:BR,5,FALSE),"")</f>
        <v>Midazolam</v>
      </c>
      <c r="F962" s="114" t="str">
        <f>IF(AND(A962&lt;&gt;"",ISNUMBER(A962)),VLOOKUP(A962,Studies!A:BR,6,FALSE),"")</f>
        <v>Plasma</v>
      </c>
      <c r="G962" s="57">
        <v>1</v>
      </c>
      <c r="H962" s="57" t="s">
        <v>54</v>
      </c>
      <c r="I962" s="47">
        <v>119</v>
      </c>
      <c r="J962" s="47" t="s">
        <v>321</v>
      </c>
      <c r="K962" s="47" t="s">
        <v>176</v>
      </c>
    </row>
    <row r="963" spans="1:15" x14ac:dyDescent="0.2">
      <c r="A963" s="36">
        <v>246</v>
      </c>
      <c r="B963" s="112" t="str">
        <f>IF(AND(A963&lt;&gt;"",ISNUMBER(A963)),VLOOKUP(A963,Studies!A:BR,2,FALSE),"")</f>
        <v>Heizmann 1983</v>
      </c>
      <c r="C963" s="112" t="str">
        <f>IF(AND(A963&lt;&gt;"",ISNUMBER(A963)),VLOOKUP(A963,Studies!A:BR,3,FALSE),"")</f>
        <v>http://www.ncbi.nlm.nih.gov/pubmed/6138080</v>
      </c>
      <c r="D963" s="112" t="str">
        <f>IF(AND(A963&lt;&gt;"",ISNUMBER(A963)),VLOOKUP(A963,Studies!A:BR,4,FALSE),"")</f>
        <v>iv 0.15 mg/kg - Indiv. R.H.</v>
      </c>
      <c r="E963" s="112" t="str">
        <f>IF(AND(A963&lt;&gt;"",ISNUMBER(A963)),VLOOKUP(A963,Studies!A:BR,5,FALSE),"")</f>
        <v>Midazolam</v>
      </c>
      <c r="F963" s="114" t="str">
        <f>IF(AND(A963&lt;&gt;"",ISNUMBER(A963)),VLOOKUP(A963,Studies!A:BR,6,FALSE),"")</f>
        <v>Plasma</v>
      </c>
      <c r="G963" s="57">
        <v>1.5</v>
      </c>
      <c r="H963" s="57" t="s">
        <v>54</v>
      </c>
      <c r="I963" s="47">
        <v>83</v>
      </c>
      <c r="J963" s="47" t="s">
        <v>321</v>
      </c>
      <c r="K963" s="47" t="s">
        <v>176</v>
      </c>
    </row>
    <row r="964" spans="1:15" x14ac:dyDescent="0.2">
      <c r="A964" s="36">
        <v>246</v>
      </c>
      <c r="B964" s="112" t="str">
        <f>IF(AND(A964&lt;&gt;"",ISNUMBER(A964)),VLOOKUP(A964,Studies!A:BR,2,FALSE),"")</f>
        <v>Heizmann 1983</v>
      </c>
      <c r="C964" s="112" t="str">
        <f>IF(AND(A964&lt;&gt;"",ISNUMBER(A964)),VLOOKUP(A964,Studies!A:BR,3,FALSE),"")</f>
        <v>http://www.ncbi.nlm.nih.gov/pubmed/6138080</v>
      </c>
      <c r="D964" s="112" t="str">
        <f>IF(AND(A964&lt;&gt;"",ISNUMBER(A964)),VLOOKUP(A964,Studies!A:BR,4,FALSE),"")</f>
        <v>iv 0.15 mg/kg - Indiv. R.H.</v>
      </c>
      <c r="E964" s="112" t="str">
        <f>IF(AND(A964&lt;&gt;"",ISNUMBER(A964)),VLOOKUP(A964,Studies!A:BR,5,FALSE),"")</f>
        <v>Midazolam</v>
      </c>
      <c r="F964" s="114" t="str">
        <f>IF(AND(A964&lt;&gt;"",ISNUMBER(A964)),VLOOKUP(A964,Studies!A:BR,6,FALSE),"")</f>
        <v>Plasma</v>
      </c>
      <c r="G964" s="57">
        <v>2</v>
      </c>
      <c r="H964" s="57" t="s">
        <v>54</v>
      </c>
      <c r="I964" s="47">
        <v>55</v>
      </c>
      <c r="J964" s="47" t="s">
        <v>321</v>
      </c>
      <c r="K964" s="47" t="s">
        <v>176</v>
      </c>
    </row>
    <row r="965" spans="1:15" x14ac:dyDescent="0.2">
      <c r="A965" s="36">
        <v>246</v>
      </c>
      <c r="B965" s="112" t="str">
        <f>IF(AND(A965&lt;&gt;"",ISNUMBER(A965)),VLOOKUP(A965,Studies!A:BR,2,FALSE),"")</f>
        <v>Heizmann 1983</v>
      </c>
      <c r="C965" s="112" t="str">
        <f>IF(AND(A965&lt;&gt;"",ISNUMBER(A965)),VLOOKUP(A965,Studies!A:BR,3,FALSE),"")</f>
        <v>http://www.ncbi.nlm.nih.gov/pubmed/6138080</v>
      </c>
      <c r="D965" s="112" t="str">
        <f>IF(AND(A965&lt;&gt;"",ISNUMBER(A965)),VLOOKUP(A965,Studies!A:BR,4,FALSE),"")</f>
        <v>iv 0.15 mg/kg - Indiv. R.H.</v>
      </c>
      <c r="E965" s="112" t="str">
        <f>IF(AND(A965&lt;&gt;"",ISNUMBER(A965)),VLOOKUP(A965,Studies!A:BR,5,FALSE),"")</f>
        <v>Midazolam</v>
      </c>
      <c r="F965" s="114" t="str">
        <f>IF(AND(A965&lt;&gt;"",ISNUMBER(A965)),VLOOKUP(A965,Studies!A:BR,6,FALSE),"")</f>
        <v>Plasma</v>
      </c>
      <c r="G965" s="57">
        <v>3</v>
      </c>
      <c r="H965" s="57" t="s">
        <v>54</v>
      </c>
      <c r="I965" s="47">
        <v>35</v>
      </c>
      <c r="J965" s="47" t="s">
        <v>321</v>
      </c>
      <c r="K965" s="47" t="s">
        <v>176</v>
      </c>
    </row>
    <row r="966" spans="1:15" x14ac:dyDescent="0.2">
      <c r="A966" s="36">
        <v>246</v>
      </c>
      <c r="B966" s="112" t="str">
        <f>IF(AND(A966&lt;&gt;"",ISNUMBER(A966)),VLOOKUP(A966,Studies!A:BR,2,FALSE),"")</f>
        <v>Heizmann 1983</v>
      </c>
      <c r="C966" s="112" t="str">
        <f>IF(AND(A966&lt;&gt;"",ISNUMBER(A966)),VLOOKUP(A966,Studies!A:BR,3,FALSE),"")</f>
        <v>http://www.ncbi.nlm.nih.gov/pubmed/6138080</v>
      </c>
      <c r="D966" s="112" t="str">
        <f>IF(AND(A966&lt;&gt;"",ISNUMBER(A966)),VLOOKUP(A966,Studies!A:BR,4,FALSE),"")</f>
        <v>iv 0.15 mg/kg - Indiv. R.H.</v>
      </c>
      <c r="E966" s="112" t="str">
        <f>IF(AND(A966&lt;&gt;"",ISNUMBER(A966)),VLOOKUP(A966,Studies!A:BR,5,FALSE),"")</f>
        <v>Midazolam</v>
      </c>
      <c r="F966" s="114" t="str">
        <f>IF(AND(A966&lt;&gt;"",ISNUMBER(A966)),VLOOKUP(A966,Studies!A:BR,6,FALSE),"")</f>
        <v>Plasma</v>
      </c>
      <c r="G966" s="57">
        <v>4</v>
      </c>
      <c r="H966" s="57" t="s">
        <v>54</v>
      </c>
      <c r="I966" s="47">
        <v>24</v>
      </c>
      <c r="J966" s="47" t="s">
        <v>321</v>
      </c>
      <c r="K966" s="47" t="s">
        <v>176</v>
      </c>
    </row>
    <row r="967" spans="1:15" x14ac:dyDescent="0.2">
      <c r="A967" s="36">
        <v>246</v>
      </c>
      <c r="B967" s="112" t="str">
        <f>IF(AND(A967&lt;&gt;"",ISNUMBER(A967)),VLOOKUP(A967,Studies!A:BR,2,FALSE),"")</f>
        <v>Heizmann 1983</v>
      </c>
      <c r="C967" s="112" t="str">
        <f>IF(AND(A967&lt;&gt;"",ISNUMBER(A967)),VLOOKUP(A967,Studies!A:BR,3,FALSE),"")</f>
        <v>http://www.ncbi.nlm.nih.gov/pubmed/6138080</v>
      </c>
      <c r="D967" s="112" t="str">
        <f>IF(AND(A967&lt;&gt;"",ISNUMBER(A967)),VLOOKUP(A967,Studies!A:BR,4,FALSE),"")</f>
        <v>iv 0.15 mg/kg - Indiv. R.H.</v>
      </c>
      <c r="E967" s="112" t="str">
        <f>IF(AND(A967&lt;&gt;"",ISNUMBER(A967)),VLOOKUP(A967,Studies!A:BR,5,FALSE),"")</f>
        <v>Midazolam</v>
      </c>
      <c r="F967" s="114" t="str">
        <f>IF(AND(A967&lt;&gt;"",ISNUMBER(A967)),VLOOKUP(A967,Studies!A:BR,6,FALSE),"")</f>
        <v>Plasma</v>
      </c>
      <c r="G967" s="57">
        <v>5</v>
      </c>
      <c r="H967" s="57" t="s">
        <v>54</v>
      </c>
      <c r="I967" s="47">
        <v>16</v>
      </c>
      <c r="J967" s="47" t="s">
        <v>321</v>
      </c>
      <c r="K967" s="47" t="s">
        <v>176</v>
      </c>
    </row>
    <row r="968" spans="1:15" x14ac:dyDescent="0.2">
      <c r="A968" s="36">
        <v>246</v>
      </c>
      <c r="B968" s="112" t="str">
        <f>IF(AND(A968&lt;&gt;"",ISNUMBER(A968)),VLOOKUP(A968,Studies!A:BR,2,FALSE),"")</f>
        <v>Heizmann 1983</v>
      </c>
      <c r="C968" s="112" t="str">
        <f>IF(AND(A968&lt;&gt;"",ISNUMBER(A968)),VLOOKUP(A968,Studies!A:BR,3,FALSE),"")</f>
        <v>http://www.ncbi.nlm.nih.gov/pubmed/6138080</v>
      </c>
      <c r="D968" s="112" t="str">
        <f>IF(AND(A968&lt;&gt;"",ISNUMBER(A968)),VLOOKUP(A968,Studies!A:BR,4,FALSE),"")</f>
        <v>iv 0.15 mg/kg - Indiv. R.H.</v>
      </c>
      <c r="E968" s="112" t="str">
        <f>IF(AND(A968&lt;&gt;"",ISNUMBER(A968)),VLOOKUP(A968,Studies!A:BR,5,FALSE),"")</f>
        <v>Midazolam</v>
      </c>
      <c r="F968" s="114" t="str">
        <f>IF(AND(A968&lt;&gt;"",ISNUMBER(A968)),VLOOKUP(A968,Studies!A:BR,6,FALSE),"")</f>
        <v>Plasma</v>
      </c>
      <c r="G968" s="57">
        <v>6</v>
      </c>
      <c r="H968" s="57" t="s">
        <v>54</v>
      </c>
      <c r="I968" s="47">
        <v>9</v>
      </c>
      <c r="J968" s="47" t="s">
        <v>321</v>
      </c>
      <c r="K968" s="47" t="s">
        <v>176</v>
      </c>
    </row>
    <row r="969" spans="1:15" x14ac:dyDescent="0.2">
      <c r="A969" s="36">
        <v>246</v>
      </c>
      <c r="B969" s="112" t="str">
        <f>IF(AND(A969&lt;&gt;"",ISNUMBER(A969)),VLOOKUP(A969,Studies!A:BR,2,FALSE),"")</f>
        <v>Heizmann 1983</v>
      </c>
      <c r="C969" s="112" t="str">
        <f>IF(AND(A969&lt;&gt;"",ISNUMBER(A969)),VLOOKUP(A969,Studies!A:BR,3,FALSE),"")</f>
        <v>http://www.ncbi.nlm.nih.gov/pubmed/6138080</v>
      </c>
      <c r="D969" s="112" t="str">
        <f>IF(AND(A969&lt;&gt;"",ISNUMBER(A969)),VLOOKUP(A969,Studies!A:BR,4,FALSE),"")</f>
        <v>iv 0.15 mg/kg - Indiv. R.H.</v>
      </c>
      <c r="E969" s="112" t="str">
        <f>IF(AND(A969&lt;&gt;"",ISNUMBER(A969)),VLOOKUP(A969,Studies!A:BR,5,FALSE),"")</f>
        <v>Midazolam</v>
      </c>
      <c r="F969" s="114" t="str">
        <f>IF(AND(A969&lt;&gt;"",ISNUMBER(A969)),VLOOKUP(A969,Studies!A:BR,6,FALSE),"")</f>
        <v>Plasma</v>
      </c>
      <c r="G969" s="57">
        <v>8</v>
      </c>
      <c r="H969" s="57" t="s">
        <v>54</v>
      </c>
      <c r="I969" s="47">
        <v>4</v>
      </c>
      <c r="J969" s="47" t="s">
        <v>321</v>
      </c>
      <c r="K969" s="47" t="s">
        <v>176</v>
      </c>
    </row>
    <row r="970" spans="1:15" x14ac:dyDescent="0.2">
      <c r="A970" s="36">
        <v>246</v>
      </c>
      <c r="B970" s="112" t="str">
        <f>IF(AND(A970&lt;&gt;"",ISNUMBER(A970)),VLOOKUP(A970,Studies!A:BR,2,FALSE),"")</f>
        <v>Heizmann 1983</v>
      </c>
      <c r="C970" s="112" t="str">
        <f>IF(AND(A970&lt;&gt;"",ISNUMBER(A970)),VLOOKUP(A970,Studies!A:BR,3,FALSE),"")</f>
        <v>http://www.ncbi.nlm.nih.gov/pubmed/6138080</v>
      </c>
      <c r="D970" s="112" t="str">
        <f>IF(AND(A970&lt;&gt;"",ISNUMBER(A970)),VLOOKUP(A970,Studies!A:BR,4,FALSE),"")</f>
        <v>iv 0.15 mg/kg - Indiv. R.H.</v>
      </c>
      <c r="E970" s="112" t="str">
        <f>IF(AND(A970&lt;&gt;"",ISNUMBER(A970)),VLOOKUP(A970,Studies!A:BR,5,FALSE),"")</f>
        <v>Midazolam</v>
      </c>
      <c r="F970" s="114" t="str">
        <f>IF(AND(A970&lt;&gt;"",ISNUMBER(A970)),VLOOKUP(A970,Studies!A:BR,6,FALSE),"")</f>
        <v>Plasma</v>
      </c>
      <c r="G970" s="57">
        <v>10</v>
      </c>
      <c r="H970" s="57" t="s">
        <v>54</v>
      </c>
      <c r="I970" s="47" t="s">
        <v>924</v>
      </c>
      <c r="J970" s="47" t="s">
        <v>321</v>
      </c>
      <c r="K970" s="47" t="s">
        <v>176</v>
      </c>
      <c r="O970" s="66">
        <v>1</v>
      </c>
    </row>
    <row r="971" spans="1:15" x14ac:dyDescent="0.2">
      <c r="A971" s="36">
        <v>246</v>
      </c>
      <c r="B971" s="112" t="str">
        <f>IF(AND(A971&lt;&gt;"",ISNUMBER(A971)),VLOOKUP(A971,Studies!A:BR,2,FALSE),"")</f>
        <v>Heizmann 1983</v>
      </c>
      <c r="C971" s="112" t="str">
        <f>IF(AND(A971&lt;&gt;"",ISNUMBER(A971)),VLOOKUP(A971,Studies!A:BR,3,FALSE),"")</f>
        <v>http://www.ncbi.nlm.nih.gov/pubmed/6138080</v>
      </c>
      <c r="D971" s="112" t="str">
        <f>IF(AND(A971&lt;&gt;"",ISNUMBER(A971)),VLOOKUP(A971,Studies!A:BR,4,FALSE),"")</f>
        <v>iv 0.15 mg/kg - Indiv. R.H.</v>
      </c>
      <c r="E971" s="112" t="str">
        <f>IF(AND(A971&lt;&gt;"",ISNUMBER(A971)),VLOOKUP(A971,Studies!A:BR,5,FALSE),"")</f>
        <v>Midazolam</v>
      </c>
      <c r="F971" s="114" t="str">
        <f>IF(AND(A971&lt;&gt;"",ISNUMBER(A971)),VLOOKUP(A971,Studies!A:BR,6,FALSE),"")</f>
        <v>Plasma</v>
      </c>
      <c r="G971" s="57">
        <v>12</v>
      </c>
      <c r="H971" s="57" t="s">
        <v>54</v>
      </c>
      <c r="I971" s="47" t="s">
        <v>924</v>
      </c>
      <c r="J971" s="47" t="s">
        <v>321</v>
      </c>
      <c r="K971" s="47" t="s">
        <v>176</v>
      </c>
      <c r="O971" s="66">
        <v>1</v>
      </c>
    </row>
    <row r="972" spans="1:15" x14ac:dyDescent="0.2">
      <c r="A972" s="36">
        <v>251</v>
      </c>
      <c r="B972" s="112" t="str">
        <f>IF(AND(A972&lt;&gt;"",ISNUMBER(A972)),VLOOKUP(A972,Studies!A:BR,2,FALSE),"")</f>
        <v>Heizmann 1983</v>
      </c>
      <c r="C972" s="112" t="str">
        <f>IF(AND(A972&lt;&gt;"",ISNUMBER(A972)),VLOOKUP(A972,Studies!A:BR,3,FALSE),"")</f>
        <v>http://www.ncbi.nlm.nih.gov/pubmed/6138080</v>
      </c>
      <c r="D972" s="112" t="str">
        <f>IF(AND(A972&lt;&gt;"",ISNUMBER(A972)),VLOOKUP(A972,Studies!A:BR,4,FALSE),"")</f>
        <v>po 10 mg - Indiv. R.H.</v>
      </c>
      <c r="E972" s="112" t="str">
        <f>IF(AND(A972&lt;&gt;"",ISNUMBER(A972)),VLOOKUP(A972,Studies!A:BR,5,FALSE),"")</f>
        <v>Midazolam</v>
      </c>
      <c r="F972" s="114" t="str">
        <f>IF(AND(A972&lt;&gt;"",ISNUMBER(A972)),VLOOKUP(A972,Studies!A:BR,6,FALSE),"")</f>
        <v>Plasma</v>
      </c>
      <c r="G972" s="57">
        <v>0.25</v>
      </c>
      <c r="H972" s="57" t="s">
        <v>54</v>
      </c>
      <c r="I972" s="47">
        <v>52</v>
      </c>
      <c r="J972" s="47" t="s">
        <v>321</v>
      </c>
      <c r="K972" s="47" t="s">
        <v>176</v>
      </c>
    </row>
    <row r="973" spans="1:15" x14ac:dyDescent="0.2">
      <c r="A973" s="36">
        <v>251</v>
      </c>
      <c r="B973" s="112" t="str">
        <f>IF(AND(A973&lt;&gt;"",ISNUMBER(A973)),VLOOKUP(A973,Studies!A:BR,2,FALSE),"")</f>
        <v>Heizmann 1983</v>
      </c>
      <c r="C973" s="112" t="str">
        <f>IF(AND(A973&lt;&gt;"",ISNUMBER(A973)),VLOOKUP(A973,Studies!A:BR,3,FALSE),"")</f>
        <v>http://www.ncbi.nlm.nih.gov/pubmed/6138080</v>
      </c>
      <c r="D973" s="112" t="str">
        <f>IF(AND(A973&lt;&gt;"",ISNUMBER(A973)),VLOOKUP(A973,Studies!A:BR,4,FALSE),"")</f>
        <v>po 10 mg - Indiv. R.H.</v>
      </c>
      <c r="E973" s="112" t="str">
        <f>IF(AND(A973&lt;&gt;"",ISNUMBER(A973)),VLOOKUP(A973,Studies!A:BR,5,FALSE),"")</f>
        <v>Midazolam</v>
      </c>
      <c r="F973" s="114" t="str">
        <f>IF(AND(A973&lt;&gt;"",ISNUMBER(A973)),VLOOKUP(A973,Studies!A:BR,6,FALSE),"")</f>
        <v>Plasma</v>
      </c>
      <c r="G973" s="57">
        <v>0.5</v>
      </c>
      <c r="H973" s="57" t="s">
        <v>54</v>
      </c>
      <c r="I973" s="47">
        <v>82</v>
      </c>
      <c r="J973" s="47" t="s">
        <v>321</v>
      </c>
      <c r="K973" s="47" t="s">
        <v>176</v>
      </c>
    </row>
    <row r="974" spans="1:15" x14ac:dyDescent="0.2">
      <c r="A974" s="36">
        <v>251</v>
      </c>
      <c r="B974" s="112" t="str">
        <f>IF(AND(A974&lt;&gt;"",ISNUMBER(A974)),VLOOKUP(A974,Studies!A:BR,2,FALSE),"")</f>
        <v>Heizmann 1983</v>
      </c>
      <c r="C974" s="112" t="str">
        <f>IF(AND(A974&lt;&gt;"",ISNUMBER(A974)),VLOOKUP(A974,Studies!A:BR,3,FALSE),"")</f>
        <v>http://www.ncbi.nlm.nih.gov/pubmed/6138080</v>
      </c>
      <c r="D974" s="112" t="str">
        <f>IF(AND(A974&lt;&gt;"",ISNUMBER(A974)),VLOOKUP(A974,Studies!A:BR,4,FALSE),"")</f>
        <v>po 10 mg - Indiv. R.H.</v>
      </c>
      <c r="E974" s="112" t="str">
        <f>IF(AND(A974&lt;&gt;"",ISNUMBER(A974)),VLOOKUP(A974,Studies!A:BR,5,FALSE),"")</f>
        <v>Midazolam</v>
      </c>
      <c r="F974" s="114" t="str">
        <f>IF(AND(A974&lt;&gt;"",ISNUMBER(A974)),VLOOKUP(A974,Studies!A:BR,6,FALSE),"")</f>
        <v>Plasma</v>
      </c>
      <c r="G974" s="57">
        <v>0.75</v>
      </c>
      <c r="H974" s="57" t="s">
        <v>54</v>
      </c>
      <c r="I974" s="47">
        <v>59</v>
      </c>
      <c r="J974" s="47" t="s">
        <v>321</v>
      </c>
      <c r="K974" s="47" t="s">
        <v>176</v>
      </c>
    </row>
    <row r="975" spans="1:15" x14ac:dyDescent="0.2">
      <c r="A975" s="36">
        <v>251</v>
      </c>
      <c r="B975" s="112" t="str">
        <f>IF(AND(A975&lt;&gt;"",ISNUMBER(A975)),VLOOKUP(A975,Studies!A:BR,2,FALSE),"")</f>
        <v>Heizmann 1983</v>
      </c>
      <c r="C975" s="112" t="str">
        <f>IF(AND(A975&lt;&gt;"",ISNUMBER(A975)),VLOOKUP(A975,Studies!A:BR,3,FALSE),"")</f>
        <v>http://www.ncbi.nlm.nih.gov/pubmed/6138080</v>
      </c>
      <c r="D975" s="112" t="str">
        <f>IF(AND(A975&lt;&gt;"",ISNUMBER(A975)),VLOOKUP(A975,Studies!A:BR,4,FALSE),"")</f>
        <v>po 10 mg - Indiv. R.H.</v>
      </c>
      <c r="E975" s="112" t="str">
        <f>IF(AND(A975&lt;&gt;"",ISNUMBER(A975)),VLOOKUP(A975,Studies!A:BR,5,FALSE),"")</f>
        <v>Midazolam</v>
      </c>
      <c r="F975" s="114" t="str">
        <f>IF(AND(A975&lt;&gt;"",ISNUMBER(A975)),VLOOKUP(A975,Studies!A:BR,6,FALSE),"")</f>
        <v>Plasma</v>
      </c>
      <c r="G975" s="57">
        <v>1</v>
      </c>
      <c r="H975" s="57" t="s">
        <v>54</v>
      </c>
      <c r="I975" s="47">
        <v>45</v>
      </c>
      <c r="J975" s="47" t="s">
        <v>321</v>
      </c>
      <c r="K975" s="47" t="s">
        <v>176</v>
      </c>
    </row>
    <row r="976" spans="1:15" x14ac:dyDescent="0.2">
      <c r="A976" s="36">
        <v>251</v>
      </c>
      <c r="B976" s="112" t="str">
        <f>IF(AND(A976&lt;&gt;"",ISNUMBER(A976)),VLOOKUP(A976,Studies!A:BR,2,FALSE),"")</f>
        <v>Heizmann 1983</v>
      </c>
      <c r="C976" s="112" t="str">
        <f>IF(AND(A976&lt;&gt;"",ISNUMBER(A976)),VLOOKUP(A976,Studies!A:BR,3,FALSE),"")</f>
        <v>http://www.ncbi.nlm.nih.gov/pubmed/6138080</v>
      </c>
      <c r="D976" s="112" t="str">
        <f>IF(AND(A976&lt;&gt;"",ISNUMBER(A976)),VLOOKUP(A976,Studies!A:BR,4,FALSE),"")</f>
        <v>po 10 mg - Indiv. R.H.</v>
      </c>
      <c r="E976" s="112" t="str">
        <f>IF(AND(A976&lt;&gt;"",ISNUMBER(A976)),VLOOKUP(A976,Studies!A:BR,5,FALSE),"")</f>
        <v>Midazolam</v>
      </c>
      <c r="F976" s="114" t="str">
        <f>IF(AND(A976&lt;&gt;"",ISNUMBER(A976)),VLOOKUP(A976,Studies!A:BR,6,FALSE),"")</f>
        <v>Plasma</v>
      </c>
      <c r="G976" s="57">
        <v>1.5</v>
      </c>
      <c r="H976" s="57" t="s">
        <v>54</v>
      </c>
      <c r="I976" s="47">
        <v>36</v>
      </c>
      <c r="J976" s="47" t="s">
        <v>321</v>
      </c>
      <c r="K976" s="47" t="s">
        <v>176</v>
      </c>
    </row>
    <row r="977" spans="1:15" x14ac:dyDescent="0.2">
      <c r="A977" s="36">
        <v>251</v>
      </c>
      <c r="B977" s="112" t="str">
        <f>IF(AND(A977&lt;&gt;"",ISNUMBER(A977)),VLOOKUP(A977,Studies!A:BR,2,FALSE),"")</f>
        <v>Heizmann 1983</v>
      </c>
      <c r="C977" s="112" t="str">
        <f>IF(AND(A977&lt;&gt;"",ISNUMBER(A977)),VLOOKUP(A977,Studies!A:BR,3,FALSE),"")</f>
        <v>http://www.ncbi.nlm.nih.gov/pubmed/6138080</v>
      </c>
      <c r="D977" s="112" t="str">
        <f>IF(AND(A977&lt;&gt;"",ISNUMBER(A977)),VLOOKUP(A977,Studies!A:BR,4,FALSE),"")</f>
        <v>po 10 mg - Indiv. R.H.</v>
      </c>
      <c r="E977" s="112" t="str">
        <f>IF(AND(A977&lt;&gt;"",ISNUMBER(A977)),VLOOKUP(A977,Studies!A:BR,5,FALSE),"")</f>
        <v>Midazolam</v>
      </c>
      <c r="F977" s="114" t="str">
        <f>IF(AND(A977&lt;&gt;"",ISNUMBER(A977)),VLOOKUP(A977,Studies!A:BR,6,FALSE),"")</f>
        <v>Plasma</v>
      </c>
      <c r="G977" s="57">
        <v>2</v>
      </c>
      <c r="H977" s="57" t="s">
        <v>54</v>
      </c>
      <c r="I977" s="47">
        <v>23</v>
      </c>
      <c r="J977" s="47" t="s">
        <v>321</v>
      </c>
      <c r="K977" s="47" t="s">
        <v>176</v>
      </c>
    </row>
    <row r="978" spans="1:15" x14ac:dyDescent="0.2">
      <c r="A978" s="36">
        <v>251</v>
      </c>
      <c r="B978" s="112" t="str">
        <f>IF(AND(A978&lt;&gt;"",ISNUMBER(A978)),VLOOKUP(A978,Studies!A:BR,2,FALSE),"")</f>
        <v>Heizmann 1983</v>
      </c>
      <c r="C978" s="112" t="str">
        <f>IF(AND(A978&lt;&gt;"",ISNUMBER(A978)),VLOOKUP(A978,Studies!A:BR,3,FALSE),"")</f>
        <v>http://www.ncbi.nlm.nih.gov/pubmed/6138080</v>
      </c>
      <c r="D978" s="112" t="str">
        <f>IF(AND(A978&lt;&gt;"",ISNUMBER(A978)),VLOOKUP(A978,Studies!A:BR,4,FALSE),"")</f>
        <v>po 10 mg - Indiv. R.H.</v>
      </c>
      <c r="E978" s="112" t="str">
        <f>IF(AND(A978&lt;&gt;"",ISNUMBER(A978)),VLOOKUP(A978,Studies!A:BR,5,FALSE),"")</f>
        <v>Midazolam</v>
      </c>
      <c r="F978" s="114" t="str">
        <f>IF(AND(A978&lt;&gt;"",ISNUMBER(A978)),VLOOKUP(A978,Studies!A:BR,6,FALSE),"")</f>
        <v>Plasma</v>
      </c>
      <c r="G978" s="57">
        <v>3</v>
      </c>
      <c r="H978" s="57" t="s">
        <v>54</v>
      </c>
      <c r="I978" s="47">
        <v>16</v>
      </c>
      <c r="J978" s="47" t="s">
        <v>321</v>
      </c>
      <c r="K978" s="47" t="s">
        <v>176</v>
      </c>
    </row>
    <row r="979" spans="1:15" x14ac:dyDescent="0.2">
      <c r="A979" s="36">
        <v>251</v>
      </c>
      <c r="B979" s="112" t="str">
        <f>IF(AND(A979&lt;&gt;"",ISNUMBER(A979)),VLOOKUP(A979,Studies!A:BR,2,FALSE),"")</f>
        <v>Heizmann 1983</v>
      </c>
      <c r="C979" s="112" t="str">
        <f>IF(AND(A979&lt;&gt;"",ISNUMBER(A979)),VLOOKUP(A979,Studies!A:BR,3,FALSE),"")</f>
        <v>http://www.ncbi.nlm.nih.gov/pubmed/6138080</v>
      </c>
      <c r="D979" s="112" t="str">
        <f>IF(AND(A979&lt;&gt;"",ISNUMBER(A979)),VLOOKUP(A979,Studies!A:BR,4,FALSE),"")</f>
        <v>po 10 mg - Indiv. R.H.</v>
      </c>
      <c r="E979" s="112" t="str">
        <f>IF(AND(A979&lt;&gt;"",ISNUMBER(A979)),VLOOKUP(A979,Studies!A:BR,5,FALSE),"")</f>
        <v>Midazolam</v>
      </c>
      <c r="F979" s="114" t="str">
        <f>IF(AND(A979&lt;&gt;"",ISNUMBER(A979)),VLOOKUP(A979,Studies!A:BR,6,FALSE),"")</f>
        <v>Plasma</v>
      </c>
      <c r="G979" s="57">
        <v>4</v>
      </c>
      <c r="H979" s="57" t="s">
        <v>54</v>
      </c>
      <c r="I979" s="47">
        <v>11</v>
      </c>
      <c r="J979" s="47" t="s">
        <v>321</v>
      </c>
      <c r="K979" s="47" t="s">
        <v>176</v>
      </c>
    </row>
    <row r="980" spans="1:15" x14ac:dyDescent="0.2">
      <c r="A980" s="36">
        <v>251</v>
      </c>
      <c r="B980" s="112" t="str">
        <f>IF(AND(A980&lt;&gt;"",ISNUMBER(A980)),VLOOKUP(A980,Studies!A:BR,2,FALSE),"")</f>
        <v>Heizmann 1983</v>
      </c>
      <c r="C980" s="112" t="str">
        <f>IF(AND(A980&lt;&gt;"",ISNUMBER(A980)),VLOOKUP(A980,Studies!A:BR,3,FALSE),"")</f>
        <v>http://www.ncbi.nlm.nih.gov/pubmed/6138080</v>
      </c>
      <c r="D980" s="112" t="str">
        <f>IF(AND(A980&lt;&gt;"",ISNUMBER(A980)),VLOOKUP(A980,Studies!A:BR,4,FALSE),"")</f>
        <v>po 10 mg - Indiv. R.H.</v>
      </c>
      <c r="E980" s="112" t="str">
        <f>IF(AND(A980&lt;&gt;"",ISNUMBER(A980)),VLOOKUP(A980,Studies!A:BR,5,FALSE),"")</f>
        <v>Midazolam</v>
      </c>
      <c r="F980" s="114" t="str">
        <f>IF(AND(A980&lt;&gt;"",ISNUMBER(A980)),VLOOKUP(A980,Studies!A:BR,6,FALSE),"")</f>
        <v>Plasma</v>
      </c>
      <c r="G980" s="57">
        <v>5</v>
      </c>
      <c r="H980" s="57" t="s">
        <v>54</v>
      </c>
      <c r="I980" s="47">
        <v>6</v>
      </c>
      <c r="J980" s="47" t="s">
        <v>321</v>
      </c>
      <c r="K980" s="47" t="s">
        <v>176</v>
      </c>
    </row>
    <row r="981" spans="1:15" x14ac:dyDescent="0.2">
      <c r="A981" s="36">
        <v>251</v>
      </c>
      <c r="B981" s="112" t="str">
        <f>IF(AND(A981&lt;&gt;"",ISNUMBER(A981)),VLOOKUP(A981,Studies!A:BR,2,FALSE),"")</f>
        <v>Heizmann 1983</v>
      </c>
      <c r="C981" s="112" t="str">
        <f>IF(AND(A981&lt;&gt;"",ISNUMBER(A981)),VLOOKUP(A981,Studies!A:BR,3,FALSE),"")</f>
        <v>http://www.ncbi.nlm.nih.gov/pubmed/6138080</v>
      </c>
      <c r="D981" s="112" t="str">
        <f>IF(AND(A981&lt;&gt;"",ISNUMBER(A981)),VLOOKUP(A981,Studies!A:BR,4,FALSE),"")</f>
        <v>po 10 mg - Indiv. R.H.</v>
      </c>
      <c r="E981" s="112" t="str">
        <f>IF(AND(A981&lt;&gt;"",ISNUMBER(A981)),VLOOKUP(A981,Studies!A:BR,5,FALSE),"")</f>
        <v>Midazolam</v>
      </c>
      <c r="F981" s="114" t="str">
        <f>IF(AND(A981&lt;&gt;"",ISNUMBER(A981)),VLOOKUP(A981,Studies!A:BR,6,FALSE),"")</f>
        <v>Plasma</v>
      </c>
      <c r="G981" s="57">
        <v>6</v>
      </c>
      <c r="H981" s="57" t="s">
        <v>54</v>
      </c>
      <c r="I981" s="47">
        <v>4</v>
      </c>
      <c r="J981" s="47" t="s">
        <v>321</v>
      </c>
      <c r="K981" s="47" t="s">
        <v>176</v>
      </c>
    </row>
    <row r="982" spans="1:15" x14ac:dyDescent="0.2">
      <c r="A982" s="36">
        <v>251</v>
      </c>
      <c r="B982" s="112" t="str">
        <f>IF(AND(A982&lt;&gt;"",ISNUMBER(A982)),VLOOKUP(A982,Studies!A:BR,2,FALSE),"")</f>
        <v>Heizmann 1983</v>
      </c>
      <c r="C982" s="112" t="str">
        <f>IF(AND(A982&lt;&gt;"",ISNUMBER(A982)),VLOOKUP(A982,Studies!A:BR,3,FALSE),"")</f>
        <v>http://www.ncbi.nlm.nih.gov/pubmed/6138080</v>
      </c>
      <c r="D982" s="112" t="str">
        <f>IF(AND(A982&lt;&gt;"",ISNUMBER(A982)),VLOOKUP(A982,Studies!A:BR,4,FALSE),"")</f>
        <v>po 10 mg - Indiv. R.H.</v>
      </c>
      <c r="E982" s="112" t="str">
        <f>IF(AND(A982&lt;&gt;"",ISNUMBER(A982)),VLOOKUP(A982,Studies!A:BR,5,FALSE),"")</f>
        <v>Midazolam</v>
      </c>
      <c r="F982" s="114" t="str">
        <f>IF(AND(A982&lt;&gt;"",ISNUMBER(A982)),VLOOKUP(A982,Studies!A:BR,6,FALSE),"")</f>
        <v>Plasma</v>
      </c>
      <c r="G982" s="57">
        <v>8</v>
      </c>
      <c r="H982" s="57" t="s">
        <v>54</v>
      </c>
      <c r="I982" s="47" t="s">
        <v>924</v>
      </c>
      <c r="J982" s="47" t="s">
        <v>321</v>
      </c>
      <c r="K982" s="47" t="s">
        <v>176</v>
      </c>
      <c r="O982" s="66">
        <v>1</v>
      </c>
    </row>
    <row r="983" spans="1:15" x14ac:dyDescent="0.2">
      <c r="A983" s="36">
        <v>251</v>
      </c>
      <c r="B983" s="112" t="str">
        <f>IF(AND(A983&lt;&gt;"",ISNUMBER(A983)),VLOOKUP(A983,Studies!A:BR,2,FALSE),"")</f>
        <v>Heizmann 1983</v>
      </c>
      <c r="C983" s="112" t="str">
        <f>IF(AND(A983&lt;&gt;"",ISNUMBER(A983)),VLOOKUP(A983,Studies!A:BR,3,FALSE),"")</f>
        <v>http://www.ncbi.nlm.nih.gov/pubmed/6138080</v>
      </c>
      <c r="D983" s="112" t="str">
        <f>IF(AND(A983&lt;&gt;"",ISNUMBER(A983)),VLOOKUP(A983,Studies!A:BR,4,FALSE),"")</f>
        <v>po 10 mg - Indiv. R.H.</v>
      </c>
      <c r="E983" s="112" t="str">
        <f>IF(AND(A983&lt;&gt;"",ISNUMBER(A983)),VLOOKUP(A983,Studies!A:BR,5,FALSE),"")</f>
        <v>Midazolam</v>
      </c>
      <c r="F983" s="114" t="str">
        <f>IF(AND(A983&lt;&gt;"",ISNUMBER(A983)),VLOOKUP(A983,Studies!A:BR,6,FALSE),"")</f>
        <v>Plasma</v>
      </c>
      <c r="G983" s="57">
        <v>10</v>
      </c>
      <c r="H983" s="57" t="s">
        <v>54</v>
      </c>
      <c r="I983" s="47" t="s">
        <v>924</v>
      </c>
      <c r="J983" s="47" t="s">
        <v>321</v>
      </c>
      <c r="K983" s="47" t="s">
        <v>176</v>
      </c>
      <c r="O983" s="66">
        <v>1</v>
      </c>
    </row>
    <row r="984" spans="1:15" x14ac:dyDescent="0.2">
      <c r="A984" s="36">
        <v>251</v>
      </c>
      <c r="B984" s="112" t="str">
        <f>IF(AND(A984&lt;&gt;"",ISNUMBER(A984)),VLOOKUP(A984,Studies!A:BR,2,FALSE),"")</f>
        <v>Heizmann 1983</v>
      </c>
      <c r="C984" s="112" t="str">
        <f>IF(AND(A984&lt;&gt;"",ISNUMBER(A984)),VLOOKUP(A984,Studies!A:BR,3,FALSE),"")</f>
        <v>http://www.ncbi.nlm.nih.gov/pubmed/6138080</v>
      </c>
      <c r="D984" s="112" t="str">
        <f>IF(AND(A984&lt;&gt;"",ISNUMBER(A984)),VLOOKUP(A984,Studies!A:BR,4,FALSE),"")</f>
        <v>po 10 mg - Indiv. R.H.</v>
      </c>
      <c r="E984" s="112" t="str">
        <f>IF(AND(A984&lt;&gt;"",ISNUMBER(A984)),VLOOKUP(A984,Studies!A:BR,5,FALSE),"")</f>
        <v>Midazolam</v>
      </c>
      <c r="F984" s="114" t="str">
        <f>IF(AND(A984&lt;&gt;"",ISNUMBER(A984)),VLOOKUP(A984,Studies!A:BR,6,FALSE),"")</f>
        <v>Plasma</v>
      </c>
      <c r="G984" s="57">
        <v>12</v>
      </c>
      <c r="H984" s="57" t="s">
        <v>54</v>
      </c>
      <c r="I984" s="47" t="s">
        <v>924</v>
      </c>
      <c r="J984" s="47" t="s">
        <v>321</v>
      </c>
      <c r="K984" s="47" t="s">
        <v>176</v>
      </c>
      <c r="O984" s="66">
        <v>1</v>
      </c>
    </row>
    <row r="985" spans="1:15" x14ac:dyDescent="0.2">
      <c r="A985" s="36">
        <v>257</v>
      </c>
      <c r="B985" s="112" t="str">
        <f>IF(AND(A985&lt;&gt;"",ISNUMBER(A985)),VLOOKUP(A985,Studies!A:BR,2,FALSE),"")</f>
        <v>Heizmann 1983</v>
      </c>
      <c r="C985" s="112" t="str">
        <f>IF(AND(A985&lt;&gt;"",ISNUMBER(A985)),VLOOKUP(A985,Studies!A:BR,3,FALSE),"")</f>
        <v>http://www.ncbi.nlm.nih.gov/pubmed/6138080</v>
      </c>
      <c r="D985" s="112" t="str">
        <f>IF(AND(A985&lt;&gt;"",ISNUMBER(A985)),VLOOKUP(A985,Studies!A:BR,4,FALSE),"")</f>
        <v>po 20 mg - Indiv. R.H.</v>
      </c>
      <c r="E985" s="112" t="str">
        <f>IF(AND(A985&lt;&gt;"",ISNUMBER(A985)),VLOOKUP(A985,Studies!A:BR,5,FALSE),"")</f>
        <v>Midazolam</v>
      </c>
      <c r="F985" s="114" t="str">
        <f>IF(AND(A985&lt;&gt;"",ISNUMBER(A985)),VLOOKUP(A985,Studies!A:BR,6,FALSE),"")</f>
        <v>Plasma</v>
      </c>
      <c r="G985" s="57">
        <v>0.25</v>
      </c>
      <c r="H985" s="57" t="s">
        <v>54</v>
      </c>
      <c r="I985" s="47">
        <v>121</v>
      </c>
      <c r="J985" s="47" t="s">
        <v>321</v>
      </c>
      <c r="K985" s="47" t="s">
        <v>176</v>
      </c>
    </row>
    <row r="986" spans="1:15" x14ac:dyDescent="0.2">
      <c r="A986" s="36">
        <v>257</v>
      </c>
      <c r="B986" s="112" t="str">
        <f>IF(AND(A986&lt;&gt;"",ISNUMBER(A986)),VLOOKUP(A986,Studies!A:BR,2,FALSE),"")</f>
        <v>Heizmann 1983</v>
      </c>
      <c r="C986" s="112" t="str">
        <f>IF(AND(A986&lt;&gt;"",ISNUMBER(A986)),VLOOKUP(A986,Studies!A:BR,3,FALSE),"")</f>
        <v>http://www.ncbi.nlm.nih.gov/pubmed/6138080</v>
      </c>
      <c r="D986" s="112" t="str">
        <f>IF(AND(A986&lt;&gt;"",ISNUMBER(A986)),VLOOKUP(A986,Studies!A:BR,4,FALSE),"")</f>
        <v>po 20 mg - Indiv. R.H.</v>
      </c>
      <c r="E986" s="112" t="str">
        <f>IF(AND(A986&lt;&gt;"",ISNUMBER(A986)),VLOOKUP(A986,Studies!A:BR,5,FALSE),"")</f>
        <v>Midazolam</v>
      </c>
      <c r="F986" s="114" t="str">
        <f>IF(AND(A986&lt;&gt;"",ISNUMBER(A986)),VLOOKUP(A986,Studies!A:BR,6,FALSE),"")</f>
        <v>Plasma</v>
      </c>
      <c r="G986" s="57">
        <v>0.5</v>
      </c>
      <c r="H986" s="57" t="s">
        <v>54</v>
      </c>
      <c r="I986" s="47">
        <v>223</v>
      </c>
      <c r="J986" s="47" t="s">
        <v>321</v>
      </c>
      <c r="K986" s="47" t="s">
        <v>176</v>
      </c>
    </row>
    <row r="987" spans="1:15" x14ac:dyDescent="0.2">
      <c r="A987" s="36">
        <v>257</v>
      </c>
      <c r="B987" s="112" t="str">
        <f>IF(AND(A987&lt;&gt;"",ISNUMBER(A987)),VLOOKUP(A987,Studies!A:BR,2,FALSE),"")</f>
        <v>Heizmann 1983</v>
      </c>
      <c r="C987" s="112" t="str">
        <f>IF(AND(A987&lt;&gt;"",ISNUMBER(A987)),VLOOKUP(A987,Studies!A:BR,3,FALSE),"")</f>
        <v>http://www.ncbi.nlm.nih.gov/pubmed/6138080</v>
      </c>
      <c r="D987" s="112" t="str">
        <f>IF(AND(A987&lt;&gt;"",ISNUMBER(A987)),VLOOKUP(A987,Studies!A:BR,4,FALSE),"")</f>
        <v>po 20 mg - Indiv. R.H.</v>
      </c>
      <c r="E987" s="112" t="str">
        <f>IF(AND(A987&lt;&gt;"",ISNUMBER(A987)),VLOOKUP(A987,Studies!A:BR,5,FALSE),"")</f>
        <v>Midazolam</v>
      </c>
      <c r="F987" s="114" t="str">
        <f>IF(AND(A987&lt;&gt;"",ISNUMBER(A987)),VLOOKUP(A987,Studies!A:BR,6,FALSE),"")</f>
        <v>Plasma</v>
      </c>
      <c r="G987" s="57">
        <v>0.75</v>
      </c>
      <c r="H987" s="57" t="s">
        <v>54</v>
      </c>
      <c r="I987" s="47">
        <v>133</v>
      </c>
      <c r="J987" s="47" t="s">
        <v>321</v>
      </c>
      <c r="K987" s="47" t="s">
        <v>176</v>
      </c>
    </row>
    <row r="988" spans="1:15" x14ac:dyDescent="0.2">
      <c r="A988" s="36">
        <v>257</v>
      </c>
      <c r="B988" s="112" t="str">
        <f>IF(AND(A988&lt;&gt;"",ISNUMBER(A988)),VLOOKUP(A988,Studies!A:BR,2,FALSE),"")</f>
        <v>Heizmann 1983</v>
      </c>
      <c r="C988" s="112" t="str">
        <f>IF(AND(A988&lt;&gt;"",ISNUMBER(A988)),VLOOKUP(A988,Studies!A:BR,3,FALSE),"")</f>
        <v>http://www.ncbi.nlm.nih.gov/pubmed/6138080</v>
      </c>
      <c r="D988" s="112" t="str">
        <f>IF(AND(A988&lt;&gt;"",ISNUMBER(A988)),VLOOKUP(A988,Studies!A:BR,4,FALSE),"")</f>
        <v>po 20 mg - Indiv. R.H.</v>
      </c>
      <c r="E988" s="112" t="str">
        <f>IF(AND(A988&lt;&gt;"",ISNUMBER(A988)),VLOOKUP(A988,Studies!A:BR,5,FALSE),"")</f>
        <v>Midazolam</v>
      </c>
      <c r="F988" s="114" t="str">
        <f>IF(AND(A988&lt;&gt;"",ISNUMBER(A988)),VLOOKUP(A988,Studies!A:BR,6,FALSE),"")</f>
        <v>Plasma</v>
      </c>
      <c r="G988" s="57">
        <v>1</v>
      </c>
      <c r="H988" s="57" t="s">
        <v>54</v>
      </c>
      <c r="I988" s="47">
        <v>100</v>
      </c>
      <c r="J988" s="47" t="s">
        <v>321</v>
      </c>
      <c r="K988" s="47" t="s">
        <v>176</v>
      </c>
    </row>
    <row r="989" spans="1:15" x14ac:dyDescent="0.2">
      <c r="A989" s="36">
        <v>257</v>
      </c>
      <c r="B989" s="112" t="str">
        <f>IF(AND(A989&lt;&gt;"",ISNUMBER(A989)),VLOOKUP(A989,Studies!A:BR,2,FALSE),"")</f>
        <v>Heizmann 1983</v>
      </c>
      <c r="C989" s="112" t="str">
        <f>IF(AND(A989&lt;&gt;"",ISNUMBER(A989)),VLOOKUP(A989,Studies!A:BR,3,FALSE),"")</f>
        <v>http://www.ncbi.nlm.nih.gov/pubmed/6138080</v>
      </c>
      <c r="D989" s="112" t="str">
        <f>IF(AND(A989&lt;&gt;"",ISNUMBER(A989)),VLOOKUP(A989,Studies!A:BR,4,FALSE),"")</f>
        <v>po 20 mg - Indiv. R.H.</v>
      </c>
      <c r="E989" s="112" t="str">
        <f>IF(AND(A989&lt;&gt;"",ISNUMBER(A989)),VLOOKUP(A989,Studies!A:BR,5,FALSE),"")</f>
        <v>Midazolam</v>
      </c>
      <c r="F989" s="114" t="str">
        <f>IF(AND(A989&lt;&gt;"",ISNUMBER(A989)),VLOOKUP(A989,Studies!A:BR,6,FALSE),"")</f>
        <v>Plasma</v>
      </c>
      <c r="G989" s="57">
        <v>1.5</v>
      </c>
      <c r="H989" s="57" t="s">
        <v>54</v>
      </c>
      <c r="I989" s="47">
        <v>76</v>
      </c>
      <c r="J989" s="47" t="s">
        <v>321</v>
      </c>
      <c r="K989" s="47" t="s">
        <v>176</v>
      </c>
    </row>
    <row r="990" spans="1:15" x14ac:dyDescent="0.2">
      <c r="A990" s="36">
        <v>257</v>
      </c>
      <c r="B990" s="112" t="str">
        <f>IF(AND(A990&lt;&gt;"",ISNUMBER(A990)),VLOOKUP(A990,Studies!A:BR,2,FALSE),"")</f>
        <v>Heizmann 1983</v>
      </c>
      <c r="C990" s="112" t="str">
        <f>IF(AND(A990&lt;&gt;"",ISNUMBER(A990)),VLOOKUP(A990,Studies!A:BR,3,FALSE),"")</f>
        <v>http://www.ncbi.nlm.nih.gov/pubmed/6138080</v>
      </c>
      <c r="D990" s="112" t="str">
        <f>IF(AND(A990&lt;&gt;"",ISNUMBER(A990)),VLOOKUP(A990,Studies!A:BR,4,FALSE),"")</f>
        <v>po 20 mg - Indiv. R.H.</v>
      </c>
      <c r="E990" s="112" t="str">
        <f>IF(AND(A990&lt;&gt;"",ISNUMBER(A990)),VLOOKUP(A990,Studies!A:BR,5,FALSE),"")</f>
        <v>Midazolam</v>
      </c>
      <c r="F990" s="114" t="str">
        <f>IF(AND(A990&lt;&gt;"",ISNUMBER(A990)),VLOOKUP(A990,Studies!A:BR,6,FALSE),"")</f>
        <v>Plasma</v>
      </c>
      <c r="G990" s="57">
        <v>2</v>
      </c>
      <c r="H990" s="57" t="s">
        <v>54</v>
      </c>
      <c r="I990" s="47">
        <v>64</v>
      </c>
      <c r="J990" s="47" t="s">
        <v>321</v>
      </c>
      <c r="K990" s="47" t="s">
        <v>176</v>
      </c>
    </row>
    <row r="991" spans="1:15" x14ac:dyDescent="0.2">
      <c r="A991" s="36">
        <v>257</v>
      </c>
      <c r="B991" s="112" t="str">
        <f>IF(AND(A991&lt;&gt;"",ISNUMBER(A991)),VLOOKUP(A991,Studies!A:BR,2,FALSE),"")</f>
        <v>Heizmann 1983</v>
      </c>
      <c r="C991" s="112" t="str">
        <f>IF(AND(A991&lt;&gt;"",ISNUMBER(A991)),VLOOKUP(A991,Studies!A:BR,3,FALSE),"")</f>
        <v>http://www.ncbi.nlm.nih.gov/pubmed/6138080</v>
      </c>
      <c r="D991" s="112" t="str">
        <f>IF(AND(A991&lt;&gt;"",ISNUMBER(A991)),VLOOKUP(A991,Studies!A:BR,4,FALSE),"")</f>
        <v>po 20 mg - Indiv. R.H.</v>
      </c>
      <c r="E991" s="112" t="str">
        <f>IF(AND(A991&lt;&gt;"",ISNUMBER(A991)),VLOOKUP(A991,Studies!A:BR,5,FALSE),"")</f>
        <v>Midazolam</v>
      </c>
      <c r="F991" s="114" t="str">
        <f>IF(AND(A991&lt;&gt;"",ISNUMBER(A991)),VLOOKUP(A991,Studies!A:BR,6,FALSE),"")</f>
        <v>Plasma</v>
      </c>
      <c r="G991" s="57">
        <v>3</v>
      </c>
      <c r="H991" s="57" t="s">
        <v>54</v>
      </c>
      <c r="I991" s="47">
        <v>52</v>
      </c>
      <c r="J991" s="47" t="s">
        <v>321</v>
      </c>
      <c r="K991" s="47" t="s">
        <v>176</v>
      </c>
    </row>
    <row r="992" spans="1:15" x14ac:dyDescent="0.2">
      <c r="A992" s="36">
        <v>257</v>
      </c>
      <c r="B992" s="112" t="str">
        <f>IF(AND(A992&lt;&gt;"",ISNUMBER(A992)),VLOOKUP(A992,Studies!A:BR,2,FALSE),"")</f>
        <v>Heizmann 1983</v>
      </c>
      <c r="C992" s="112" t="str">
        <f>IF(AND(A992&lt;&gt;"",ISNUMBER(A992)),VLOOKUP(A992,Studies!A:BR,3,FALSE),"")</f>
        <v>http://www.ncbi.nlm.nih.gov/pubmed/6138080</v>
      </c>
      <c r="D992" s="112" t="str">
        <f>IF(AND(A992&lt;&gt;"",ISNUMBER(A992)),VLOOKUP(A992,Studies!A:BR,4,FALSE),"")</f>
        <v>po 20 mg - Indiv. R.H.</v>
      </c>
      <c r="E992" s="112" t="str">
        <f>IF(AND(A992&lt;&gt;"",ISNUMBER(A992)),VLOOKUP(A992,Studies!A:BR,5,FALSE),"")</f>
        <v>Midazolam</v>
      </c>
      <c r="F992" s="114" t="str">
        <f>IF(AND(A992&lt;&gt;"",ISNUMBER(A992)),VLOOKUP(A992,Studies!A:BR,6,FALSE),"")</f>
        <v>Plasma</v>
      </c>
      <c r="G992" s="57">
        <v>4</v>
      </c>
      <c r="H992" s="57" t="s">
        <v>54</v>
      </c>
      <c r="I992" s="47">
        <v>28</v>
      </c>
      <c r="J992" s="47" t="s">
        <v>321</v>
      </c>
      <c r="K992" s="47" t="s">
        <v>176</v>
      </c>
    </row>
    <row r="993" spans="1:16" x14ac:dyDescent="0.2">
      <c r="A993" s="36">
        <v>257</v>
      </c>
      <c r="B993" s="112" t="str">
        <f>IF(AND(A993&lt;&gt;"",ISNUMBER(A993)),VLOOKUP(A993,Studies!A:BR,2,FALSE),"")</f>
        <v>Heizmann 1983</v>
      </c>
      <c r="C993" s="112" t="str">
        <f>IF(AND(A993&lt;&gt;"",ISNUMBER(A993)),VLOOKUP(A993,Studies!A:BR,3,FALSE),"")</f>
        <v>http://www.ncbi.nlm.nih.gov/pubmed/6138080</v>
      </c>
      <c r="D993" s="112" t="str">
        <f>IF(AND(A993&lt;&gt;"",ISNUMBER(A993)),VLOOKUP(A993,Studies!A:BR,4,FALSE),"")</f>
        <v>po 20 mg - Indiv. R.H.</v>
      </c>
      <c r="E993" s="112" t="str">
        <f>IF(AND(A993&lt;&gt;"",ISNUMBER(A993)),VLOOKUP(A993,Studies!A:BR,5,FALSE),"")</f>
        <v>Midazolam</v>
      </c>
      <c r="F993" s="114" t="str">
        <f>IF(AND(A993&lt;&gt;"",ISNUMBER(A993)),VLOOKUP(A993,Studies!A:BR,6,FALSE),"")</f>
        <v>Plasma</v>
      </c>
      <c r="G993" s="57">
        <v>5</v>
      </c>
      <c r="H993" s="57" t="s">
        <v>54</v>
      </c>
      <c r="I993" s="47">
        <v>17</v>
      </c>
      <c r="J993" s="47" t="s">
        <v>321</v>
      </c>
      <c r="K993" s="47" t="s">
        <v>176</v>
      </c>
    </row>
    <row r="994" spans="1:16" x14ac:dyDescent="0.2">
      <c r="A994" s="36">
        <v>257</v>
      </c>
      <c r="B994" s="112" t="str">
        <f>IF(AND(A994&lt;&gt;"",ISNUMBER(A994)),VLOOKUP(A994,Studies!A:BR,2,FALSE),"")</f>
        <v>Heizmann 1983</v>
      </c>
      <c r="C994" s="112" t="str">
        <f>IF(AND(A994&lt;&gt;"",ISNUMBER(A994)),VLOOKUP(A994,Studies!A:BR,3,FALSE),"")</f>
        <v>http://www.ncbi.nlm.nih.gov/pubmed/6138080</v>
      </c>
      <c r="D994" s="112" t="str">
        <f>IF(AND(A994&lt;&gt;"",ISNUMBER(A994)),VLOOKUP(A994,Studies!A:BR,4,FALSE),"")</f>
        <v>po 20 mg - Indiv. R.H.</v>
      </c>
      <c r="E994" s="112" t="str">
        <f>IF(AND(A994&lt;&gt;"",ISNUMBER(A994)),VLOOKUP(A994,Studies!A:BR,5,FALSE),"")</f>
        <v>Midazolam</v>
      </c>
      <c r="F994" s="114" t="str">
        <f>IF(AND(A994&lt;&gt;"",ISNUMBER(A994)),VLOOKUP(A994,Studies!A:BR,6,FALSE),"")</f>
        <v>Plasma</v>
      </c>
      <c r="G994" s="57">
        <v>6</v>
      </c>
      <c r="H994" s="57" t="s">
        <v>54</v>
      </c>
      <c r="I994" s="47">
        <v>11</v>
      </c>
      <c r="J994" s="47" t="s">
        <v>321</v>
      </c>
      <c r="K994" s="47" t="s">
        <v>176</v>
      </c>
    </row>
    <row r="995" spans="1:16" x14ac:dyDescent="0.2">
      <c r="A995" s="36">
        <v>257</v>
      </c>
      <c r="B995" s="112" t="str">
        <f>IF(AND(A995&lt;&gt;"",ISNUMBER(A995)),VLOOKUP(A995,Studies!A:BR,2,FALSE),"")</f>
        <v>Heizmann 1983</v>
      </c>
      <c r="C995" s="112" t="str">
        <f>IF(AND(A995&lt;&gt;"",ISNUMBER(A995)),VLOOKUP(A995,Studies!A:BR,3,FALSE),"")</f>
        <v>http://www.ncbi.nlm.nih.gov/pubmed/6138080</v>
      </c>
      <c r="D995" s="112" t="str">
        <f>IF(AND(A995&lt;&gt;"",ISNUMBER(A995)),VLOOKUP(A995,Studies!A:BR,4,FALSE),"")</f>
        <v>po 20 mg - Indiv. R.H.</v>
      </c>
      <c r="E995" s="112" t="str">
        <f>IF(AND(A995&lt;&gt;"",ISNUMBER(A995)),VLOOKUP(A995,Studies!A:BR,5,FALSE),"")</f>
        <v>Midazolam</v>
      </c>
      <c r="F995" s="114" t="str">
        <f>IF(AND(A995&lt;&gt;"",ISNUMBER(A995)),VLOOKUP(A995,Studies!A:BR,6,FALSE),"")</f>
        <v>Plasma</v>
      </c>
      <c r="G995" s="57">
        <v>8</v>
      </c>
      <c r="H995" s="57" t="s">
        <v>54</v>
      </c>
      <c r="I995" s="47">
        <v>4.5</v>
      </c>
      <c r="J995" s="47" t="s">
        <v>321</v>
      </c>
      <c r="K995" s="47" t="s">
        <v>176</v>
      </c>
    </row>
    <row r="996" spans="1:16" x14ac:dyDescent="0.2">
      <c r="A996" s="36">
        <v>257</v>
      </c>
      <c r="B996" s="112" t="str">
        <f>IF(AND(A996&lt;&gt;"",ISNUMBER(A996)),VLOOKUP(A996,Studies!A:BR,2,FALSE),"")</f>
        <v>Heizmann 1983</v>
      </c>
      <c r="C996" s="112" t="str">
        <f>IF(AND(A996&lt;&gt;"",ISNUMBER(A996)),VLOOKUP(A996,Studies!A:BR,3,FALSE),"")</f>
        <v>http://www.ncbi.nlm.nih.gov/pubmed/6138080</v>
      </c>
      <c r="D996" s="112" t="str">
        <f>IF(AND(A996&lt;&gt;"",ISNUMBER(A996)),VLOOKUP(A996,Studies!A:BR,4,FALSE),"")</f>
        <v>po 20 mg - Indiv. R.H.</v>
      </c>
      <c r="E996" s="112" t="str">
        <f>IF(AND(A996&lt;&gt;"",ISNUMBER(A996)),VLOOKUP(A996,Studies!A:BR,5,FALSE),"")</f>
        <v>Midazolam</v>
      </c>
      <c r="F996" s="114" t="str">
        <f>IF(AND(A996&lt;&gt;"",ISNUMBER(A996)),VLOOKUP(A996,Studies!A:BR,6,FALSE),"")</f>
        <v>Plasma</v>
      </c>
      <c r="G996" s="57">
        <v>10</v>
      </c>
      <c r="H996" s="57" t="s">
        <v>54</v>
      </c>
      <c r="I996" s="47" t="s">
        <v>924</v>
      </c>
      <c r="J996" s="47" t="s">
        <v>321</v>
      </c>
      <c r="K996" s="47" t="s">
        <v>176</v>
      </c>
      <c r="O996" s="66">
        <v>1</v>
      </c>
    </row>
    <row r="997" spans="1:16" x14ac:dyDescent="0.2">
      <c r="A997" s="36">
        <v>257</v>
      </c>
      <c r="B997" s="112" t="str">
        <f>IF(AND(A997&lt;&gt;"",ISNUMBER(A997)),VLOOKUP(A997,Studies!A:BR,2,FALSE),"")</f>
        <v>Heizmann 1983</v>
      </c>
      <c r="C997" s="112" t="str">
        <f>IF(AND(A997&lt;&gt;"",ISNUMBER(A997)),VLOOKUP(A997,Studies!A:BR,3,FALSE),"")</f>
        <v>http://www.ncbi.nlm.nih.gov/pubmed/6138080</v>
      </c>
      <c r="D997" s="112" t="str">
        <f>IF(AND(A997&lt;&gt;"",ISNUMBER(A997)),VLOOKUP(A997,Studies!A:BR,4,FALSE),"")</f>
        <v>po 20 mg - Indiv. R.H.</v>
      </c>
      <c r="E997" s="112" t="str">
        <f>IF(AND(A997&lt;&gt;"",ISNUMBER(A997)),VLOOKUP(A997,Studies!A:BR,5,FALSE),"")</f>
        <v>Midazolam</v>
      </c>
      <c r="F997" s="114" t="str">
        <f>IF(AND(A997&lt;&gt;"",ISNUMBER(A997)),VLOOKUP(A997,Studies!A:BR,6,FALSE),"")</f>
        <v>Plasma</v>
      </c>
      <c r="G997" s="57">
        <v>12</v>
      </c>
      <c r="H997" s="57" t="s">
        <v>54</v>
      </c>
      <c r="I997" s="47" t="s">
        <v>924</v>
      </c>
      <c r="J997" s="47" t="s">
        <v>321</v>
      </c>
      <c r="K997" s="47" t="s">
        <v>176</v>
      </c>
      <c r="O997" s="66">
        <v>1</v>
      </c>
    </row>
    <row r="998" spans="1:16" x14ac:dyDescent="0.2">
      <c r="A998" s="36">
        <v>265</v>
      </c>
      <c r="B998" s="112" t="str">
        <f>IF(AND(A998&lt;&gt;"",ISNUMBER(A998)),VLOOKUP(A998,Studies!A:BR,2,FALSE),"")</f>
        <v>Hyland 2009</v>
      </c>
      <c r="C998" s="112" t="str">
        <f>IF(AND(A998&lt;&gt;"",ISNUMBER(A998)),VLOOKUP(A998,Studies!A:BR,3,FALSE),"")</f>
        <v>https://www.ncbi.nlm.nih.gov/pubmed/19371318</v>
      </c>
      <c r="D998" s="112" t="str">
        <f>IF(AND(A998&lt;&gt;"",ISNUMBER(A998)),VLOOKUP(A998,Studies!A:BR,4,FALSE),"")</f>
        <v>3-mg oral dose</v>
      </c>
      <c r="E998" s="112" t="str">
        <f>IF(AND(A998&lt;&gt;"",ISNUMBER(A998)),VLOOKUP(A998,Studies!A:BR,5,FALSE),"")</f>
        <v>Midazolam-N-Glucuronide</v>
      </c>
      <c r="F998" s="114" t="str">
        <f>IF(AND(A998&lt;&gt;"",ISNUMBER(A998)),VLOOKUP(A998,Studies!A:BR,6,FALSE),"")</f>
        <v>Urine</v>
      </c>
      <c r="G998" s="57">
        <v>24</v>
      </c>
      <c r="H998" s="57" t="s">
        <v>54</v>
      </c>
      <c r="I998" s="47">
        <v>48.8473531364221</v>
      </c>
      <c r="J998" s="47" t="s">
        <v>278</v>
      </c>
      <c r="K998" s="47" t="s">
        <v>324</v>
      </c>
      <c r="L998" s="59">
        <v>1.9361755584488149</v>
      </c>
      <c r="N998" s="59" t="s">
        <v>942</v>
      </c>
      <c r="P998" s="48" t="s">
        <v>943</v>
      </c>
    </row>
    <row r="999" spans="1:16" x14ac:dyDescent="0.2">
      <c r="A999" s="36">
        <v>266</v>
      </c>
      <c r="B999" s="112" t="str">
        <f>IF(AND(A999&lt;&gt;"",ISNUMBER(A999)),VLOOKUP(A999,Studies!A:BR,2,FALSE),"")</f>
        <v>Hyland 2009</v>
      </c>
      <c r="C999" s="112" t="str">
        <f>IF(AND(A999&lt;&gt;"",ISNUMBER(A999)),VLOOKUP(A999,Studies!A:BR,3,FALSE),"")</f>
        <v>https://www.ncbi.nlm.nih.gov/pubmed/19371318</v>
      </c>
      <c r="D999" s="112" t="str">
        <f>IF(AND(A999&lt;&gt;"",ISNUMBER(A999)),VLOOKUP(A999,Studies!A:BR,4,FALSE),"")</f>
        <v>1-mg i.v. dose</v>
      </c>
      <c r="E999" s="112" t="str">
        <f>IF(AND(A999&lt;&gt;"",ISNUMBER(A999)),VLOOKUP(A999,Studies!A:BR,5,FALSE),"")</f>
        <v>Midazolam-N-Glucuronide</v>
      </c>
      <c r="F999" s="114" t="str">
        <f>IF(AND(A999&lt;&gt;"",ISNUMBER(A999)),VLOOKUP(A999,Studies!A:BR,6,FALSE),"")</f>
        <v>Urine</v>
      </c>
      <c r="G999" s="57">
        <v>24</v>
      </c>
      <c r="H999" s="57" t="s">
        <v>54</v>
      </c>
      <c r="I999" s="47">
        <v>30.648138229076729</v>
      </c>
      <c r="J999" s="47" t="s">
        <v>278</v>
      </c>
      <c r="K999" s="47" t="s">
        <v>324</v>
      </c>
      <c r="L999" s="59">
        <v>1.5725638076882553</v>
      </c>
      <c r="N999" s="59" t="s">
        <v>942</v>
      </c>
      <c r="P999" s="48" t="s">
        <v>943</v>
      </c>
    </row>
    <row r="1000" spans="1:16" x14ac:dyDescent="0.2">
      <c r="A1000" s="36">
        <v>267</v>
      </c>
      <c r="B1000" s="112" t="str">
        <f>IF(AND(A1000&lt;&gt;"",ISNUMBER(A1000)),VLOOKUP(A1000,Studies!A:BR,2,FALSE),"")</f>
        <v>Hyland 2009</v>
      </c>
      <c r="C1000" s="112" t="str">
        <f>IF(AND(A1000&lt;&gt;"",ISNUMBER(A1000)),VLOOKUP(A1000,Studies!A:BR,3,FALSE),"")</f>
        <v>https://www.ncbi.nlm.nih.gov/pubmed/19371318</v>
      </c>
      <c r="D1000" s="112" t="str">
        <f>IF(AND(A1000&lt;&gt;"",ISNUMBER(A1000)),VLOOKUP(A1000,Studies!A:BR,4,FALSE),"")</f>
        <v>3-mg oral dose (as fraction of dose)</v>
      </c>
      <c r="E1000" s="112" t="str">
        <f>IF(AND(A1000&lt;&gt;"",ISNUMBER(A1000)),VLOOKUP(A1000,Studies!A:BR,5,FALSE),"")</f>
        <v>Midazolam-N-Glucuronide</v>
      </c>
      <c r="F1000" s="114" t="str">
        <f>IF(AND(A1000&lt;&gt;"",ISNUMBER(A1000)),VLOOKUP(A1000,Studies!A:BR,6,FALSE),"")</f>
        <v>Urine</v>
      </c>
      <c r="G1000" s="57">
        <v>24</v>
      </c>
      <c r="H1000" s="57" t="s">
        <v>54</v>
      </c>
      <c r="I1000" s="47">
        <v>1.2851317726488485</v>
      </c>
      <c r="J1000" s="47" t="s">
        <v>206</v>
      </c>
      <c r="K1000" s="47" t="s">
        <v>50</v>
      </c>
      <c r="L1000" s="59">
        <v>0.98703771508340676</v>
      </c>
      <c r="M1000" s="59" t="s">
        <v>206</v>
      </c>
      <c r="N1000" s="59" t="s">
        <v>60</v>
      </c>
      <c r="P1000" s="48" t="s">
        <v>943</v>
      </c>
    </row>
    <row r="1001" spans="1:16" x14ac:dyDescent="0.2">
      <c r="A1001" s="36">
        <v>268</v>
      </c>
      <c r="B1001" s="112" t="str">
        <f>IF(AND(A1001&lt;&gt;"",ISNUMBER(A1001)),VLOOKUP(A1001,Studies!A:BR,2,FALSE),"")</f>
        <v>Hyland 2009</v>
      </c>
      <c r="C1001" s="112" t="str">
        <f>IF(AND(A1001&lt;&gt;"",ISNUMBER(A1001)),VLOOKUP(A1001,Studies!A:BR,3,FALSE),"")</f>
        <v>https://www.ncbi.nlm.nih.gov/pubmed/19371318</v>
      </c>
      <c r="D1001" s="112" t="str">
        <f>IF(AND(A1001&lt;&gt;"",ISNUMBER(A1001)),VLOOKUP(A1001,Studies!A:BR,4,FALSE),"")</f>
        <v>1-mg i.v. dose (as fraction of dose)</v>
      </c>
      <c r="E1001" s="112" t="str">
        <f>IF(AND(A1001&lt;&gt;"",ISNUMBER(A1001)),VLOOKUP(A1001,Studies!A:BR,5,FALSE),"")</f>
        <v>Midazolam-N-Glucuronide</v>
      </c>
      <c r="F1001" s="114" t="str">
        <f>IF(AND(A1001&lt;&gt;"",ISNUMBER(A1001)),VLOOKUP(A1001,Studies!A:BR,6,FALSE),"")</f>
        <v>Urine</v>
      </c>
      <c r="G1001" s="57">
        <v>24</v>
      </c>
      <c r="H1001" s="57" t="s">
        <v>54</v>
      </c>
      <c r="I1001" s="47">
        <v>2.164678692938343</v>
      </c>
      <c r="J1001" s="47" t="s">
        <v>206</v>
      </c>
      <c r="K1001" s="47" t="s">
        <v>50</v>
      </c>
      <c r="L1001" s="59">
        <v>1.007360933439339</v>
      </c>
      <c r="M1001" s="59" t="s">
        <v>206</v>
      </c>
      <c r="N1001" s="59" t="s">
        <v>60</v>
      </c>
      <c r="P1001" s="48" t="s">
        <v>943</v>
      </c>
    </row>
    <row r="1002" spans="1:16" x14ac:dyDescent="0.2">
      <c r="A1002" s="36">
        <v>429</v>
      </c>
      <c r="B1002" s="112" t="str">
        <f>IF(AND(A1002&lt;&gt;"",ISNUMBER(A1002)),VLOOKUP(A1002,Studies!A:BR,2,FALSE),"")</f>
        <v>Thummel 1996</v>
      </c>
      <c r="C1002" s="112" t="str">
        <f>IF(AND(A1002&lt;&gt;"",ISNUMBER(A1002)),VLOOKUP(A1002,Studies!A:BR,3,FALSE),"")</f>
        <v>https://www.ncbi.nlm.nih.gov/pubmed/8646820</v>
      </c>
      <c r="D1002" s="112" t="str">
        <f>IF(AND(A1002&lt;&gt;"",ISNUMBER(A1002)),VLOOKUP(A1002,Studies!A:BR,4,FALSE),"")</f>
        <v>iv - female</v>
      </c>
      <c r="E1002" s="112" t="str">
        <f>IF(AND(A1002&lt;&gt;"",ISNUMBER(A1002)),VLOOKUP(A1002,Studies!A:BR,5,FALSE),"")</f>
        <v>Midazolam</v>
      </c>
      <c r="F1002" s="114" t="str">
        <f>IF(AND(A1002&lt;&gt;"",ISNUMBER(A1002)),VLOOKUP(A1002,Studies!A:BR,6,FALSE),"")</f>
        <v>Urine</v>
      </c>
      <c r="G1002" s="57">
        <v>24</v>
      </c>
      <c r="H1002" s="57" t="s">
        <v>54</v>
      </c>
      <c r="I1002" s="47">
        <v>0.27</v>
      </c>
      <c r="J1002" s="47" t="s">
        <v>206</v>
      </c>
      <c r="K1002" s="47" t="s">
        <v>50</v>
      </c>
      <c r="L1002" s="59">
        <v>0.06</v>
      </c>
      <c r="M1002" s="59" t="s">
        <v>206</v>
      </c>
      <c r="N1002" s="59" t="s">
        <v>60</v>
      </c>
      <c r="P1002" s="48" t="s">
        <v>662</v>
      </c>
    </row>
    <row r="1003" spans="1:16" x14ac:dyDescent="0.2">
      <c r="A1003" s="36">
        <v>430</v>
      </c>
      <c r="B1003" s="112" t="str">
        <f>IF(AND(A1003&lt;&gt;"",ISNUMBER(A1003)),VLOOKUP(A1003,Studies!A:BR,2,FALSE),"")</f>
        <v>Thummel 1996</v>
      </c>
      <c r="C1003" s="112" t="str">
        <f>IF(AND(A1003&lt;&gt;"",ISNUMBER(A1003)),VLOOKUP(A1003,Studies!A:BR,3,FALSE),"")</f>
        <v>https://www.ncbi.nlm.nih.gov/pubmed/8646820</v>
      </c>
      <c r="D1003" s="112" t="str">
        <f>IF(AND(A1003&lt;&gt;"",ISNUMBER(A1003)),VLOOKUP(A1003,Studies!A:BR,4,FALSE),"")</f>
        <v>iv - male</v>
      </c>
      <c r="E1003" s="112" t="str">
        <f>IF(AND(A1003&lt;&gt;"",ISNUMBER(A1003)),VLOOKUP(A1003,Studies!A:BR,5,FALSE),"")</f>
        <v>Midazolam</v>
      </c>
      <c r="F1003" s="114" t="str">
        <f>IF(AND(A1003&lt;&gt;"",ISNUMBER(A1003)),VLOOKUP(A1003,Studies!A:BR,6,FALSE),"")</f>
        <v>Urine</v>
      </c>
      <c r="G1003" s="57">
        <v>24</v>
      </c>
      <c r="H1003" s="57" t="s">
        <v>54</v>
      </c>
      <c r="I1003" s="47">
        <v>0.28000000000000003</v>
      </c>
      <c r="J1003" s="47" t="s">
        <v>206</v>
      </c>
      <c r="K1003" s="47" t="s">
        <v>50</v>
      </c>
      <c r="L1003" s="59">
        <v>0.09</v>
      </c>
      <c r="M1003" s="59" t="s">
        <v>206</v>
      </c>
      <c r="N1003" s="59" t="s">
        <v>60</v>
      </c>
      <c r="P1003" s="48" t="s">
        <v>662</v>
      </c>
    </row>
    <row r="1004" spans="1:16" x14ac:dyDescent="0.2">
      <c r="A1004" s="36">
        <v>431</v>
      </c>
      <c r="B1004" s="112" t="str">
        <f>IF(AND(A1004&lt;&gt;"",ISNUMBER(A1004)),VLOOKUP(A1004,Studies!A:BR,2,FALSE),"")</f>
        <v>Thummel 1996</v>
      </c>
      <c r="C1004" s="112" t="str">
        <f>IF(AND(A1004&lt;&gt;"",ISNUMBER(A1004)),VLOOKUP(A1004,Studies!A:BR,3,FALSE),"")</f>
        <v>https://www.ncbi.nlm.nih.gov/pubmed/8646820</v>
      </c>
      <c r="D1004" s="112" t="str">
        <f>IF(AND(A1004&lt;&gt;"",ISNUMBER(A1004)),VLOOKUP(A1004,Studies!A:BR,4,FALSE),"")</f>
        <v>po - female</v>
      </c>
      <c r="E1004" s="112" t="str">
        <f>IF(AND(A1004&lt;&gt;"",ISNUMBER(A1004)),VLOOKUP(A1004,Studies!A:BR,5,FALSE),"")</f>
        <v>Midazolam</v>
      </c>
      <c r="F1004" s="114" t="str">
        <f>IF(AND(A1004&lt;&gt;"",ISNUMBER(A1004)),VLOOKUP(A1004,Studies!A:BR,6,FALSE),"")</f>
        <v>Urine</v>
      </c>
      <c r="G1004" s="57">
        <v>24</v>
      </c>
      <c r="H1004" s="57" t="s">
        <v>54</v>
      </c>
      <c r="I1004" s="47">
        <v>0.31</v>
      </c>
      <c r="J1004" s="47" t="s">
        <v>206</v>
      </c>
      <c r="K1004" s="47" t="s">
        <v>50</v>
      </c>
      <c r="L1004" s="59">
        <v>0.08</v>
      </c>
      <c r="M1004" s="59" t="s">
        <v>206</v>
      </c>
      <c r="N1004" s="59" t="s">
        <v>60</v>
      </c>
      <c r="P1004" s="48" t="s">
        <v>662</v>
      </c>
    </row>
    <row r="1005" spans="1:16" x14ac:dyDescent="0.2">
      <c r="A1005" s="36">
        <v>432</v>
      </c>
      <c r="B1005" s="112" t="str">
        <f>IF(AND(A1005&lt;&gt;"",ISNUMBER(A1005)),VLOOKUP(A1005,Studies!A:BR,2,FALSE),"")</f>
        <v>Thummel 1996</v>
      </c>
      <c r="C1005" s="112" t="str">
        <f>IF(AND(A1005&lt;&gt;"",ISNUMBER(A1005)),VLOOKUP(A1005,Studies!A:BR,3,FALSE),"")</f>
        <v>https://www.ncbi.nlm.nih.gov/pubmed/8646820</v>
      </c>
      <c r="D1005" s="112" t="str">
        <f>IF(AND(A1005&lt;&gt;"",ISNUMBER(A1005)),VLOOKUP(A1005,Studies!A:BR,4,FALSE),"")</f>
        <v>po - male</v>
      </c>
      <c r="E1005" s="112" t="str">
        <f>IF(AND(A1005&lt;&gt;"",ISNUMBER(A1005)),VLOOKUP(A1005,Studies!A:BR,5,FALSE),"")</f>
        <v>Midazolam</v>
      </c>
      <c r="F1005" s="114" t="str">
        <f>IF(AND(A1005&lt;&gt;"",ISNUMBER(A1005)),VLOOKUP(A1005,Studies!A:BR,6,FALSE),"")</f>
        <v>Urine</v>
      </c>
      <c r="G1005" s="57">
        <v>24</v>
      </c>
      <c r="H1005" s="57" t="s">
        <v>54</v>
      </c>
      <c r="I1005" s="47">
        <v>0.47</v>
      </c>
      <c r="J1005" s="47" t="s">
        <v>206</v>
      </c>
      <c r="K1005" s="47" t="s">
        <v>50</v>
      </c>
      <c r="L1005" s="59">
        <v>0.17</v>
      </c>
      <c r="M1005" s="59" t="s">
        <v>206</v>
      </c>
      <c r="N1005" s="59" t="s">
        <v>60</v>
      </c>
      <c r="P1005" s="48" t="s">
        <v>662</v>
      </c>
    </row>
    <row r="1006" spans="1:16" x14ac:dyDescent="0.2">
      <c r="A1006" s="36">
        <v>93</v>
      </c>
      <c r="B1006" s="112" t="str">
        <f>IF(AND(A1006&lt;&gt;"",ISNUMBER(A1006)),VLOOKUP(A1006,Studies!A:BR,2,FALSE),"")</f>
        <v>Barone 1998b</v>
      </c>
      <c r="C1006" s="112" t="str">
        <f>IF(AND(A1006&lt;&gt;"",ISNUMBER(A1006)),VLOOKUP(A1006,Studies!A:BR,3,FALSE),"")</f>
        <v>https://www.ncbi.nlm.nih.gov/pubmed/9661037</v>
      </c>
      <c r="D1006" s="112" t="str">
        <f>IF(AND(A1006&lt;&gt;"",ISNUMBER(A1006)),VLOOKUP(A1006,Studies!A:BR,4,FALSE),"")</f>
        <v>Solution</v>
      </c>
      <c r="E1006" s="112" t="str">
        <f>IF(AND(A1006&lt;&gt;"",ISNUMBER(A1006)),VLOOKUP(A1006,Studies!A:BR,5,FALSE),"")</f>
        <v>Itraconazole</v>
      </c>
      <c r="F1006" s="114" t="str">
        <f>IF(AND(A1006&lt;&gt;"",ISNUMBER(A1006)),VLOOKUP(A1006,Studies!A:BR,6,FALSE),"")</f>
        <v>Plasma</v>
      </c>
      <c r="G1006" s="57">
        <v>0.5</v>
      </c>
      <c r="H1006" s="57" t="s">
        <v>54</v>
      </c>
      <c r="I1006" s="47">
        <v>20.44727897644043</v>
      </c>
      <c r="J1006" s="47" t="s">
        <v>321</v>
      </c>
      <c r="K1006" s="47" t="s">
        <v>50</v>
      </c>
    </row>
    <row r="1007" spans="1:16" x14ac:dyDescent="0.2">
      <c r="A1007" s="36">
        <v>93</v>
      </c>
      <c r="B1007" s="112" t="str">
        <f>IF(AND(A1007&lt;&gt;"",ISNUMBER(A1007)),VLOOKUP(A1007,Studies!A:BR,2,FALSE),"")</f>
        <v>Barone 1998b</v>
      </c>
      <c r="C1007" s="112" t="str">
        <f>IF(AND(A1007&lt;&gt;"",ISNUMBER(A1007)),VLOOKUP(A1007,Studies!A:BR,3,FALSE),"")</f>
        <v>https://www.ncbi.nlm.nih.gov/pubmed/9661037</v>
      </c>
      <c r="D1007" s="112" t="str">
        <f>IF(AND(A1007&lt;&gt;"",ISNUMBER(A1007)),VLOOKUP(A1007,Studies!A:BR,4,FALSE),"")</f>
        <v>Solution</v>
      </c>
      <c r="E1007" s="112" t="str">
        <f>IF(AND(A1007&lt;&gt;"",ISNUMBER(A1007)),VLOOKUP(A1007,Studies!A:BR,5,FALSE),"")</f>
        <v>Itraconazole</v>
      </c>
      <c r="F1007" s="114" t="str">
        <f>IF(AND(A1007&lt;&gt;"",ISNUMBER(A1007)),VLOOKUP(A1007,Studies!A:BR,6,FALSE),"")</f>
        <v>Plasma</v>
      </c>
      <c r="G1007" s="57">
        <v>1</v>
      </c>
      <c r="H1007" s="57" t="s">
        <v>54</v>
      </c>
      <c r="I1007" s="47">
        <v>47.284339904785156</v>
      </c>
      <c r="J1007" s="47" t="s">
        <v>321</v>
      </c>
      <c r="K1007" s="47" t="s">
        <v>50</v>
      </c>
    </row>
    <row r="1008" spans="1:16" x14ac:dyDescent="0.2">
      <c r="A1008" s="36">
        <v>93</v>
      </c>
      <c r="B1008" s="112" t="str">
        <f>IF(AND(A1008&lt;&gt;"",ISNUMBER(A1008)),VLOOKUP(A1008,Studies!A:BR,2,FALSE),"")</f>
        <v>Barone 1998b</v>
      </c>
      <c r="C1008" s="112" t="str">
        <f>IF(AND(A1008&lt;&gt;"",ISNUMBER(A1008)),VLOOKUP(A1008,Studies!A:BR,3,FALSE),"")</f>
        <v>https://www.ncbi.nlm.nih.gov/pubmed/9661037</v>
      </c>
      <c r="D1008" s="112" t="str">
        <f>IF(AND(A1008&lt;&gt;"",ISNUMBER(A1008)),VLOOKUP(A1008,Studies!A:BR,4,FALSE),"")</f>
        <v>Solution</v>
      </c>
      <c r="E1008" s="112" t="str">
        <f>IF(AND(A1008&lt;&gt;"",ISNUMBER(A1008)),VLOOKUP(A1008,Studies!A:BR,5,FALSE),"")</f>
        <v>Itraconazole</v>
      </c>
      <c r="F1008" s="114" t="str">
        <f>IF(AND(A1008&lt;&gt;"",ISNUMBER(A1008)),VLOOKUP(A1008,Studies!A:BR,6,FALSE),"")</f>
        <v>Plasma</v>
      </c>
      <c r="G1008" s="57">
        <v>2</v>
      </c>
      <c r="H1008" s="57" t="s">
        <v>54</v>
      </c>
      <c r="I1008" s="47">
        <v>107.34819793701172</v>
      </c>
      <c r="J1008" s="47" t="s">
        <v>321</v>
      </c>
      <c r="K1008" s="47" t="s">
        <v>50</v>
      </c>
    </row>
    <row r="1009" spans="1:11" x14ac:dyDescent="0.2">
      <c r="A1009" s="36">
        <v>93</v>
      </c>
      <c r="B1009" s="112" t="str">
        <f>IF(AND(A1009&lt;&gt;"",ISNUMBER(A1009)),VLOOKUP(A1009,Studies!A:BR,2,FALSE),"")</f>
        <v>Barone 1998b</v>
      </c>
      <c r="C1009" s="112" t="str">
        <f>IF(AND(A1009&lt;&gt;"",ISNUMBER(A1009)),VLOOKUP(A1009,Studies!A:BR,3,FALSE),"")</f>
        <v>https://www.ncbi.nlm.nih.gov/pubmed/9661037</v>
      </c>
      <c r="D1009" s="112" t="str">
        <f>IF(AND(A1009&lt;&gt;"",ISNUMBER(A1009)),VLOOKUP(A1009,Studies!A:BR,4,FALSE),"")</f>
        <v>Solution</v>
      </c>
      <c r="E1009" s="112" t="str">
        <f>IF(AND(A1009&lt;&gt;"",ISNUMBER(A1009)),VLOOKUP(A1009,Studies!A:BR,5,FALSE),"")</f>
        <v>Itraconazole</v>
      </c>
      <c r="F1009" s="114" t="str">
        <f>IF(AND(A1009&lt;&gt;"",ISNUMBER(A1009)),VLOOKUP(A1009,Studies!A:BR,6,FALSE),"")</f>
        <v>Plasma</v>
      </c>
      <c r="G1009" s="57">
        <v>3</v>
      </c>
      <c r="H1009" s="57" t="s">
        <v>54</v>
      </c>
      <c r="I1009" s="47">
        <v>180.19171142578125</v>
      </c>
      <c r="J1009" s="47" t="s">
        <v>321</v>
      </c>
      <c r="K1009" s="47" t="s">
        <v>50</v>
      </c>
    </row>
    <row r="1010" spans="1:11" x14ac:dyDescent="0.2">
      <c r="A1010" s="36">
        <v>93</v>
      </c>
      <c r="B1010" s="112" t="str">
        <f>IF(AND(A1010&lt;&gt;"",ISNUMBER(A1010)),VLOOKUP(A1010,Studies!A:BR,2,FALSE),"")</f>
        <v>Barone 1998b</v>
      </c>
      <c r="C1010" s="112" t="str">
        <f>IF(AND(A1010&lt;&gt;"",ISNUMBER(A1010)),VLOOKUP(A1010,Studies!A:BR,3,FALSE),"")</f>
        <v>https://www.ncbi.nlm.nih.gov/pubmed/9661037</v>
      </c>
      <c r="D1010" s="112" t="str">
        <f>IF(AND(A1010&lt;&gt;"",ISNUMBER(A1010)),VLOOKUP(A1010,Studies!A:BR,4,FALSE),"")</f>
        <v>Solution</v>
      </c>
      <c r="E1010" s="112" t="str">
        <f>IF(AND(A1010&lt;&gt;"",ISNUMBER(A1010)),VLOOKUP(A1010,Studies!A:BR,5,FALSE),"")</f>
        <v>Itraconazole</v>
      </c>
      <c r="F1010" s="114" t="str">
        <f>IF(AND(A1010&lt;&gt;"",ISNUMBER(A1010)),VLOOKUP(A1010,Studies!A:BR,6,FALSE),"")</f>
        <v>Plasma</v>
      </c>
      <c r="G1010" s="57">
        <v>4</v>
      </c>
      <c r="H1010" s="57" t="s">
        <v>54</v>
      </c>
      <c r="I1010" s="47">
        <v>247.92330932617187</v>
      </c>
      <c r="J1010" s="47" t="s">
        <v>321</v>
      </c>
      <c r="K1010" s="47" t="s">
        <v>50</v>
      </c>
    </row>
    <row r="1011" spans="1:11" x14ac:dyDescent="0.2">
      <c r="A1011" s="36">
        <v>93</v>
      </c>
      <c r="B1011" s="112" t="str">
        <f>IF(AND(A1011&lt;&gt;"",ISNUMBER(A1011)),VLOOKUP(A1011,Studies!A:BR,2,FALSE),"")</f>
        <v>Barone 1998b</v>
      </c>
      <c r="C1011" s="112" t="str">
        <f>IF(AND(A1011&lt;&gt;"",ISNUMBER(A1011)),VLOOKUP(A1011,Studies!A:BR,3,FALSE),"")</f>
        <v>https://www.ncbi.nlm.nih.gov/pubmed/9661037</v>
      </c>
      <c r="D1011" s="112" t="str">
        <f>IF(AND(A1011&lt;&gt;"",ISNUMBER(A1011)),VLOOKUP(A1011,Studies!A:BR,4,FALSE),"")</f>
        <v>Solution</v>
      </c>
      <c r="E1011" s="112" t="str">
        <f>IF(AND(A1011&lt;&gt;"",ISNUMBER(A1011)),VLOOKUP(A1011,Studies!A:BR,5,FALSE),"")</f>
        <v>Itraconazole</v>
      </c>
      <c r="F1011" s="114" t="str">
        <f>IF(AND(A1011&lt;&gt;"",ISNUMBER(A1011)),VLOOKUP(A1011,Studies!A:BR,6,FALSE),"")</f>
        <v>Plasma</v>
      </c>
      <c r="G1011" s="57">
        <v>5</v>
      </c>
      <c r="H1011" s="57" t="s">
        <v>54</v>
      </c>
      <c r="I1011" s="47">
        <v>304.15338134765625</v>
      </c>
      <c r="J1011" s="47" t="s">
        <v>321</v>
      </c>
      <c r="K1011" s="47" t="s">
        <v>50</v>
      </c>
    </row>
    <row r="1012" spans="1:11" x14ac:dyDescent="0.2">
      <c r="A1012" s="36">
        <v>93</v>
      </c>
      <c r="B1012" s="112" t="str">
        <f>IF(AND(A1012&lt;&gt;"",ISNUMBER(A1012)),VLOOKUP(A1012,Studies!A:BR,2,FALSE),"")</f>
        <v>Barone 1998b</v>
      </c>
      <c r="C1012" s="112" t="str">
        <f>IF(AND(A1012&lt;&gt;"",ISNUMBER(A1012)),VLOOKUP(A1012,Studies!A:BR,3,FALSE),"")</f>
        <v>https://www.ncbi.nlm.nih.gov/pubmed/9661037</v>
      </c>
      <c r="D1012" s="112" t="str">
        <f>IF(AND(A1012&lt;&gt;"",ISNUMBER(A1012)),VLOOKUP(A1012,Studies!A:BR,4,FALSE),"")</f>
        <v>Solution</v>
      </c>
      <c r="E1012" s="112" t="str">
        <f>IF(AND(A1012&lt;&gt;"",ISNUMBER(A1012)),VLOOKUP(A1012,Studies!A:BR,5,FALSE),"")</f>
        <v>Itraconazole</v>
      </c>
      <c r="F1012" s="114" t="str">
        <f>IF(AND(A1012&lt;&gt;"",ISNUMBER(A1012)),VLOOKUP(A1012,Studies!A:BR,6,FALSE),"")</f>
        <v>Plasma</v>
      </c>
      <c r="G1012" s="57">
        <v>6</v>
      </c>
      <c r="H1012" s="57" t="s">
        <v>54</v>
      </c>
      <c r="I1012" s="47">
        <v>254.3131103515625</v>
      </c>
      <c r="J1012" s="47" t="s">
        <v>321</v>
      </c>
      <c r="K1012" s="47" t="s">
        <v>50</v>
      </c>
    </row>
    <row r="1013" spans="1:11" x14ac:dyDescent="0.2">
      <c r="A1013" s="36">
        <v>93</v>
      </c>
      <c r="B1013" s="112" t="str">
        <f>IF(AND(A1013&lt;&gt;"",ISNUMBER(A1013)),VLOOKUP(A1013,Studies!A:BR,2,FALSE),"")</f>
        <v>Barone 1998b</v>
      </c>
      <c r="C1013" s="112" t="str">
        <f>IF(AND(A1013&lt;&gt;"",ISNUMBER(A1013)),VLOOKUP(A1013,Studies!A:BR,3,FALSE),"")</f>
        <v>https://www.ncbi.nlm.nih.gov/pubmed/9661037</v>
      </c>
      <c r="D1013" s="112" t="str">
        <f>IF(AND(A1013&lt;&gt;"",ISNUMBER(A1013)),VLOOKUP(A1013,Studies!A:BR,4,FALSE),"")</f>
        <v>Solution</v>
      </c>
      <c r="E1013" s="112" t="str">
        <f>IF(AND(A1013&lt;&gt;"",ISNUMBER(A1013)),VLOOKUP(A1013,Studies!A:BR,5,FALSE),"")</f>
        <v>Itraconazole</v>
      </c>
      <c r="F1013" s="114" t="str">
        <f>IF(AND(A1013&lt;&gt;"",ISNUMBER(A1013)),VLOOKUP(A1013,Studies!A:BR,6,FALSE),"")</f>
        <v>Plasma</v>
      </c>
      <c r="G1013" s="57">
        <v>8</v>
      </c>
      <c r="H1013" s="57" t="s">
        <v>54</v>
      </c>
      <c r="I1013" s="47">
        <v>187.85940551757812</v>
      </c>
      <c r="J1013" s="47" t="s">
        <v>321</v>
      </c>
      <c r="K1013" s="47" t="s">
        <v>50</v>
      </c>
    </row>
    <row r="1014" spans="1:11" x14ac:dyDescent="0.2">
      <c r="A1014" s="36">
        <v>93</v>
      </c>
      <c r="B1014" s="112" t="str">
        <f>IF(AND(A1014&lt;&gt;"",ISNUMBER(A1014)),VLOOKUP(A1014,Studies!A:BR,2,FALSE),"")</f>
        <v>Barone 1998b</v>
      </c>
      <c r="C1014" s="112" t="str">
        <f>IF(AND(A1014&lt;&gt;"",ISNUMBER(A1014)),VLOOKUP(A1014,Studies!A:BR,3,FALSE),"")</f>
        <v>https://www.ncbi.nlm.nih.gov/pubmed/9661037</v>
      </c>
      <c r="D1014" s="112" t="str">
        <f>IF(AND(A1014&lt;&gt;"",ISNUMBER(A1014)),VLOOKUP(A1014,Studies!A:BR,4,FALSE),"")</f>
        <v>Solution</v>
      </c>
      <c r="E1014" s="112" t="str">
        <f>IF(AND(A1014&lt;&gt;"",ISNUMBER(A1014)),VLOOKUP(A1014,Studies!A:BR,5,FALSE),"")</f>
        <v>Itraconazole</v>
      </c>
      <c r="F1014" s="114" t="str">
        <f>IF(AND(A1014&lt;&gt;"",ISNUMBER(A1014)),VLOOKUP(A1014,Studies!A:BR,6,FALSE),"")</f>
        <v>Plasma</v>
      </c>
      <c r="G1014" s="57">
        <v>12</v>
      </c>
      <c r="H1014" s="57" t="s">
        <v>54</v>
      </c>
      <c r="I1014" s="47">
        <v>131.62940979003906</v>
      </c>
      <c r="J1014" s="47" t="s">
        <v>321</v>
      </c>
      <c r="K1014" s="47" t="s">
        <v>50</v>
      </c>
    </row>
    <row r="1015" spans="1:11" x14ac:dyDescent="0.2">
      <c r="A1015" s="36">
        <v>93</v>
      </c>
      <c r="B1015" s="112" t="str">
        <f>IF(AND(A1015&lt;&gt;"",ISNUMBER(A1015)),VLOOKUP(A1015,Studies!A:BR,2,FALSE),"")</f>
        <v>Barone 1998b</v>
      </c>
      <c r="C1015" s="112" t="str">
        <f>IF(AND(A1015&lt;&gt;"",ISNUMBER(A1015)),VLOOKUP(A1015,Studies!A:BR,3,FALSE),"")</f>
        <v>https://www.ncbi.nlm.nih.gov/pubmed/9661037</v>
      </c>
      <c r="D1015" s="112" t="str">
        <f>IF(AND(A1015&lt;&gt;"",ISNUMBER(A1015)),VLOOKUP(A1015,Studies!A:BR,4,FALSE),"")</f>
        <v>Solution</v>
      </c>
      <c r="E1015" s="112" t="str">
        <f>IF(AND(A1015&lt;&gt;"",ISNUMBER(A1015)),VLOOKUP(A1015,Studies!A:BR,5,FALSE),"")</f>
        <v>Itraconazole</v>
      </c>
      <c r="F1015" s="114" t="str">
        <f>IF(AND(A1015&lt;&gt;"",ISNUMBER(A1015)),VLOOKUP(A1015,Studies!A:BR,6,FALSE),"")</f>
        <v>Plasma</v>
      </c>
      <c r="G1015" s="57">
        <v>24</v>
      </c>
      <c r="H1015" s="57" t="s">
        <v>54</v>
      </c>
      <c r="I1015" s="47">
        <v>72.84344482421875</v>
      </c>
      <c r="J1015" s="47" t="s">
        <v>321</v>
      </c>
      <c r="K1015" s="47" t="s">
        <v>50</v>
      </c>
    </row>
    <row r="1016" spans="1:11" x14ac:dyDescent="0.2">
      <c r="A1016" s="36">
        <v>93</v>
      </c>
      <c r="B1016" s="112" t="str">
        <f>IF(AND(A1016&lt;&gt;"",ISNUMBER(A1016)),VLOOKUP(A1016,Studies!A:BR,2,FALSE),"")</f>
        <v>Barone 1998b</v>
      </c>
      <c r="C1016" s="112" t="str">
        <f>IF(AND(A1016&lt;&gt;"",ISNUMBER(A1016)),VLOOKUP(A1016,Studies!A:BR,3,FALSE),"")</f>
        <v>https://www.ncbi.nlm.nih.gov/pubmed/9661037</v>
      </c>
      <c r="D1016" s="112" t="str">
        <f>IF(AND(A1016&lt;&gt;"",ISNUMBER(A1016)),VLOOKUP(A1016,Studies!A:BR,4,FALSE),"")</f>
        <v>Solution</v>
      </c>
      <c r="E1016" s="112" t="str">
        <f>IF(AND(A1016&lt;&gt;"",ISNUMBER(A1016)),VLOOKUP(A1016,Studies!A:BR,5,FALSE),"")</f>
        <v>Itraconazole</v>
      </c>
      <c r="F1016" s="114" t="str">
        <f>IF(AND(A1016&lt;&gt;"",ISNUMBER(A1016)),VLOOKUP(A1016,Studies!A:BR,6,FALSE),"")</f>
        <v>Plasma</v>
      </c>
      <c r="G1016" s="57">
        <v>36</v>
      </c>
      <c r="H1016" s="57" t="s">
        <v>54</v>
      </c>
      <c r="I1016" s="47">
        <v>49.840259552001953</v>
      </c>
      <c r="J1016" s="47" t="s">
        <v>321</v>
      </c>
      <c r="K1016" s="47" t="s">
        <v>50</v>
      </c>
    </row>
    <row r="1017" spans="1:11" x14ac:dyDescent="0.2">
      <c r="A1017" s="36">
        <v>93</v>
      </c>
      <c r="B1017" s="112" t="str">
        <f>IF(AND(A1017&lt;&gt;"",ISNUMBER(A1017)),VLOOKUP(A1017,Studies!A:BR,2,FALSE),"")</f>
        <v>Barone 1998b</v>
      </c>
      <c r="C1017" s="112" t="str">
        <f>IF(AND(A1017&lt;&gt;"",ISNUMBER(A1017)),VLOOKUP(A1017,Studies!A:BR,3,FALSE),"")</f>
        <v>https://www.ncbi.nlm.nih.gov/pubmed/9661037</v>
      </c>
      <c r="D1017" s="112" t="str">
        <f>IF(AND(A1017&lt;&gt;"",ISNUMBER(A1017)),VLOOKUP(A1017,Studies!A:BR,4,FALSE),"")</f>
        <v>Solution</v>
      </c>
      <c r="E1017" s="112" t="str">
        <f>IF(AND(A1017&lt;&gt;"",ISNUMBER(A1017)),VLOOKUP(A1017,Studies!A:BR,5,FALSE),"")</f>
        <v>Itraconazole</v>
      </c>
      <c r="F1017" s="114" t="str">
        <f>IF(AND(A1017&lt;&gt;"",ISNUMBER(A1017)),VLOOKUP(A1017,Studies!A:BR,6,FALSE),"")</f>
        <v>Plasma</v>
      </c>
      <c r="G1017" s="57">
        <v>48</v>
      </c>
      <c r="H1017" s="57" t="s">
        <v>54</v>
      </c>
      <c r="I1017" s="47">
        <v>39.616619110107422</v>
      </c>
      <c r="J1017" s="47" t="s">
        <v>321</v>
      </c>
      <c r="K1017" s="47" t="s">
        <v>50</v>
      </c>
    </row>
    <row r="1018" spans="1:11" x14ac:dyDescent="0.2">
      <c r="A1018" s="36">
        <v>93</v>
      </c>
      <c r="B1018" s="112" t="str">
        <f>IF(AND(A1018&lt;&gt;"",ISNUMBER(A1018)),VLOOKUP(A1018,Studies!A:BR,2,FALSE),"")</f>
        <v>Barone 1998b</v>
      </c>
      <c r="C1018" s="112" t="str">
        <f>IF(AND(A1018&lt;&gt;"",ISNUMBER(A1018)),VLOOKUP(A1018,Studies!A:BR,3,FALSE),"")</f>
        <v>https://www.ncbi.nlm.nih.gov/pubmed/9661037</v>
      </c>
      <c r="D1018" s="112" t="str">
        <f>IF(AND(A1018&lt;&gt;"",ISNUMBER(A1018)),VLOOKUP(A1018,Studies!A:BR,4,FALSE),"")</f>
        <v>Solution</v>
      </c>
      <c r="E1018" s="112" t="str">
        <f>IF(AND(A1018&lt;&gt;"",ISNUMBER(A1018)),VLOOKUP(A1018,Studies!A:BR,5,FALSE),"")</f>
        <v>Itraconazole</v>
      </c>
      <c r="F1018" s="114" t="str">
        <f>IF(AND(A1018&lt;&gt;"",ISNUMBER(A1018)),VLOOKUP(A1018,Studies!A:BR,6,FALSE),"")</f>
        <v>Plasma</v>
      </c>
      <c r="G1018" s="57">
        <v>72</v>
      </c>
      <c r="H1018" s="57" t="s">
        <v>54</v>
      </c>
      <c r="I1018" s="47">
        <v>16.613420486450195</v>
      </c>
      <c r="J1018" s="47" t="s">
        <v>321</v>
      </c>
      <c r="K1018" s="47" t="s">
        <v>50</v>
      </c>
    </row>
    <row r="1019" spans="1:11" x14ac:dyDescent="0.2">
      <c r="A1019" s="36">
        <v>93</v>
      </c>
      <c r="B1019" s="112" t="str">
        <f>IF(AND(A1019&lt;&gt;"",ISNUMBER(A1019)),VLOOKUP(A1019,Studies!A:BR,2,FALSE),"")</f>
        <v>Barone 1998b</v>
      </c>
      <c r="C1019" s="112" t="str">
        <f>IF(AND(A1019&lt;&gt;"",ISNUMBER(A1019)),VLOOKUP(A1019,Studies!A:BR,3,FALSE),"")</f>
        <v>https://www.ncbi.nlm.nih.gov/pubmed/9661037</v>
      </c>
      <c r="D1019" s="112" t="str">
        <f>IF(AND(A1019&lt;&gt;"",ISNUMBER(A1019)),VLOOKUP(A1019,Studies!A:BR,4,FALSE),"")</f>
        <v>Solution</v>
      </c>
      <c r="E1019" s="112" t="str">
        <f>IF(AND(A1019&lt;&gt;"",ISNUMBER(A1019)),VLOOKUP(A1019,Studies!A:BR,5,FALSE),"")</f>
        <v>Itraconazole</v>
      </c>
      <c r="F1019" s="114" t="str">
        <f>IF(AND(A1019&lt;&gt;"",ISNUMBER(A1019)),VLOOKUP(A1019,Studies!A:BR,6,FALSE),"")</f>
        <v>Plasma</v>
      </c>
      <c r="G1019" s="57">
        <v>96</v>
      </c>
      <c r="H1019" s="57" t="s">
        <v>54</v>
      </c>
      <c r="I1019" s="47">
        <v>10.223639488220215</v>
      </c>
      <c r="J1019" s="47" t="s">
        <v>321</v>
      </c>
      <c r="K1019" s="47" t="s">
        <v>50</v>
      </c>
    </row>
    <row r="1020" spans="1:11" x14ac:dyDescent="0.2">
      <c r="A1020" s="36">
        <v>94</v>
      </c>
      <c r="B1020" s="112" t="str">
        <f>IF(AND(A1020&lt;&gt;"",ISNUMBER(A1020)),VLOOKUP(A1020,Studies!A:BR,2,FALSE),"")</f>
        <v>Barone 1998b</v>
      </c>
      <c r="C1020" s="112" t="str">
        <f>IF(AND(A1020&lt;&gt;"",ISNUMBER(A1020)),VLOOKUP(A1020,Studies!A:BR,3,FALSE),"")</f>
        <v>https://www.ncbi.nlm.nih.gov/pubmed/9661037</v>
      </c>
      <c r="D1020" s="112" t="str">
        <f>IF(AND(A1020&lt;&gt;"",ISNUMBER(A1020)),VLOOKUP(A1020,Studies!A:BR,4,FALSE),"")</f>
        <v>Solution</v>
      </c>
      <c r="E1020" s="112" t="str">
        <f>IF(AND(A1020&lt;&gt;"",ISNUMBER(A1020)),VLOOKUP(A1020,Studies!A:BR,5,FALSE),"")</f>
        <v>Hydroxy-Itraconazole</v>
      </c>
      <c r="F1020" s="114" t="str">
        <f>IF(AND(A1020&lt;&gt;"",ISNUMBER(A1020)),VLOOKUP(A1020,Studies!A:BR,6,FALSE),"")</f>
        <v>Plasma</v>
      </c>
      <c r="G1020" s="57">
        <v>0.5</v>
      </c>
      <c r="H1020" s="57" t="s">
        <v>54</v>
      </c>
      <c r="I1020" s="47">
        <v>38.297870635986328</v>
      </c>
      <c r="J1020" s="47" t="s">
        <v>321</v>
      </c>
      <c r="K1020" s="47" t="s">
        <v>50</v>
      </c>
    </row>
    <row r="1021" spans="1:11" x14ac:dyDescent="0.2">
      <c r="A1021" s="36">
        <v>94</v>
      </c>
      <c r="B1021" s="112" t="str">
        <f>IF(AND(A1021&lt;&gt;"",ISNUMBER(A1021)),VLOOKUP(A1021,Studies!A:BR,2,FALSE),"")</f>
        <v>Barone 1998b</v>
      </c>
      <c r="C1021" s="112" t="str">
        <f>IF(AND(A1021&lt;&gt;"",ISNUMBER(A1021)),VLOOKUP(A1021,Studies!A:BR,3,FALSE),"")</f>
        <v>https://www.ncbi.nlm.nih.gov/pubmed/9661037</v>
      </c>
      <c r="D1021" s="112" t="str">
        <f>IF(AND(A1021&lt;&gt;"",ISNUMBER(A1021)),VLOOKUP(A1021,Studies!A:BR,4,FALSE),"")</f>
        <v>Solution</v>
      </c>
      <c r="E1021" s="112" t="str">
        <f>IF(AND(A1021&lt;&gt;"",ISNUMBER(A1021)),VLOOKUP(A1021,Studies!A:BR,5,FALSE),"")</f>
        <v>Hydroxy-Itraconazole</v>
      </c>
      <c r="F1021" s="114" t="str">
        <f>IF(AND(A1021&lt;&gt;"",ISNUMBER(A1021)),VLOOKUP(A1021,Studies!A:BR,6,FALSE),"")</f>
        <v>Plasma</v>
      </c>
      <c r="G1021" s="57">
        <v>1</v>
      </c>
      <c r="H1021" s="57" t="s">
        <v>54</v>
      </c>
      <c r="I1021" s="47">
        <v>102.12770080566406</v>
      </c>
      <c r="J1021" s="47" t="s">
        <v>321</v>
      </c>
      <c r="K1021" s="47" t="s">
        <v>50</v>
      </c>
    </row>
    <row r="1022" spans="1:11" x14ac:dyDescent="0.2">
      <c r="A1022" s="36">
        <v>94</v>
      </c>
      <c r="B1022" s="112" t="str">
        <f>IF(AND(A1022&lt;&gt;"",ISNUMBER(A1022)),VLOOKUP(A1022,Studies!A:BR,2,FALSE),"")</f>
        <v>Barone 1998b</v>
      </c>
      <c r="C1022" s="112" t="str">
        <f>IF(AND(A1022&lt;&gt;"",ISNUMBER(A1022)),VLOOKUP(A1022,Studies!A:BR,3,FALSE),"")</f>
        <v>https://www.ncbi.nlm.nih.gov/pubmed/9661037</v>
      </c>
      <c r="D1022" s="112" t="str">
        <f>IF(AND(A1022&lt;&gt;"",ISNUMBER(A1022)),VLOOKUP(A1022,Studies!A:BR,4,FALSE),"")</f>
        <v>Solution</v>
      </c>
      <c r="E1022" s="112" t="str">
        <f>IF(AND(A1022&lt;&gt;"",ISNUMBER(A1022)),VLOOKUP(A1022,Studies!A:BR,5,FALSE),"")</f>
        <v>Hydroxy-Itraconazole</v>
      </c>
      <c r="F1022" s="114" t="str">
        <f>IF(AND(A1022&lt;&gt;"",ISNUMBER(A1022)),VLOOKUP(A1022,Studies!A:BR,6,FALSE),"")</f>
        <v>Plasma</v>
      </c>
      <c r="G1022" s="57">
        <v>2</v>
      </c>
      <c r="H1022" s="57" t="s">
        <v>54</v>
      </c>
      <c r="I1022" s="47">
        <v>213.19149780273437</v>
      </c>
      <c r="J1022" s="47" t="s">
        <v>321</v>
      </c>
      <c r="K1022" s="47" t="s">
        <v>50</v>
      </c>
    </row>
    <row r="1023" spans="1:11" x14ac:dyDescent="0.2">
      <c r="A1023" s="36">
        <v>94</v>
      </c>
      <c r="B1023" s="112" t="str">
        <f>IF(AND(A1023&lt;&gt;"",ISNUMBER(A1023)),VLOOKUP(A1023,Studies!A:BR,2,FALSE),"")</f>
        <v>Barone 1998b</v>
      </c>
      <c r="C1023" s="112" t="str">
        <f>IF(AND(A1023&lt;&gt;"",ISNUMBER(A1023)),VLOOKUP(A1023,Studies!A:BR,3,FALSE),"")</f>
        <v>https://www.ncbi.nlm.nih.gov/pubmed/9661037</v>
      </c>
      <c r="D1023" s="112" t="str">
        <f>IF(AND(A1023&lt;&gt;"",ISNUMBER(A1023)),VLOOKUP(A1023,Studies!A:BR,4,FALSE),"")</f>
        <v>Solution</v>
      </c>
      <c r="E1023" s="112" t="str">
        <f>IF(AND(A1023&lt;&gt;"",ISNUMBER(A1023)),VLOOKUP(A1023,Studies!A:BR,5,FALSE),"")</f>
        <v>Hydroxy-Itraconazole</v>
      </c>
      <c r="F1023" s="114" t="str">
        <f>IF(AND(A1023&lt;&gt;"",ISNUMBER(A1023)),VLOOKUP(A1023,Studies!A:BR,6,FALSE),"")</f>
        <v>Plasma</v>
      </c>
      <c r="G1023" s="57">
        <v>3</v>
      </c>
      <c r="H1023" s="57" t="s">
        <v>54</v>
      </c>
      <c r="I1023" s="47">
        <v>333.19149780273437</v>
      </c>
      <c r="J1023" s="47" t="s">
        <v>321</v>
      </c>
      <c r="K1023" s="47" t="s">
        <v>50</v>
      </c>
    </row>
    <row r="1024" spans="1:11" x14ac:dyDescent="0.2">
      <c r="A1024" s="36">
        <v>94</v>
      </c>
      <c r="B1024" s="112" t="str">
        <f>IF(AND(A1024&lt;&gt;"",ISNUMBER(A1024)),VLOOKUP(A1024,Studies!A:BR,2,FALSE),"")</f>
        <v>Barone 1998b</v>
      </c>
      <c r="C1024" s="112" t="str">
        <f>IF(AND(A1024&lt;&gt;"",ISNUMBER(A1024)),VLOOKUP(A1024,Studies!A:BR,3,FALSE),"")</f>
        <v>https://www.ncbi.nlm.nih.gov/pubmed/9661037</v>
      </c>
      <c r="D1024" s="112" t="str">
        <f>IF(AND(A1024&lt;&gt;"",ISNUMBER(A1024)),VLOOKUP(A1024,Studies!A:BR,4,FALSE),"")</f>
        <v>Solution</v>
      </c>
      <c r="E1024" s="112" t="str">
        <f>IF(AND(A1024&lt;&gt;"",ISNUMBER(A1024)),VLOOKUP(A1024,Studies!A:BR,5,FALSE),"")</f>
        <v>Hydroxy-Itraconazole</v>
      </c>
      <c r="F1024" s="114" t="str">
        <f>IF(AND(A1024&lt;&gt;"",ISNUMBER(A1024)),VLOOKUP(A1024,Studies!A:BR,6,FALSE),"")</f>
        <v>Plasma</v>
      </c>
      <c r="G1024" s="57">
        <v>4</v>
      </c>
      <c r="H1024" s="57" t="s">
        <v>54</v>
      </c>
      <c r="I1024" s="47">
        <v>448.08511352539062</v>
      </c>
      <c r="J1024" s="47" t="s">
        <v>321</v>
      </c>
      <c r="K1024" s="47" t="s">
        <v>50</v>
      </c>
    </row>
    <row r="1025" spans="1:11" x14ac:dyDescent="0.2">
      <c r="A1025" s="36">
        <v>94</v>
      </c>
      <c r="B1025" s="112" t="str">
        <f>IF(AND(A1025&lt;&gt;"",ISNUMBER(A1025)),VLOOKUP(A1025,Studies!A:BR,2,FALSE),"")</f>
        <v>Barone 1998b</v>
      </c>
      <c r="C1025" s="112" t="str">
        <f>IF(AND(A1025&lt;&gt;"",ISNUMBER(A1025)),VLOOKUP(A1025,Studies!A:BR,3,FALSE),"")</f>
        <v>https://www.ncbi.nlm.nih.gov/pubmed/9661037</v>
      </c>
      <c r="D1025" s="112" t="str">
        <f>IF(AND(A1025&lt;&gt;"",ISNUMBER(A1025)),VLOOKUP(A1025,Studies!A:BR,4,FALSE),"")</f>
        <v>Solution</v>
      </c>
      <c r="E1025" s="112" t="str">
        <f>IF(AND(A1025&lt;&gt;"",ISNUMBER(A1025)),VLOOKUP(A1025,Studies!A:BR,5,FALSE),"")</f>
        <v>Hydroxy-Itraconazole</v>
      </c>
      <c r="F1025" s="114" t="str">
        <f>IF(AND(A1025&lt;&gt;"",ISNUMBER(A1025)),VLOOKUP(A1025,Studies!A:BR,6,FALSE),"")</f>
        <v>Plasma</v>
      </c>
      <c r="G1025" s="57">
        <v>5</v>
      </c>
      <c r="H1025" s="57" t="s">
        <v>54</v>
      </c>
      <c r="I1025" s="47">
        <v>519.574462890625</v>
      </c>
      <c r="J1025" s="47" t="s">
        <v>321</v>
      </c>
      <c r="K1025" s="47" t="s">
        <v>50</v>
      </c>
    </row>
    <row r="1026" spans="1:11" x14ac:dyDescent="0.2">
      <c r="A1026" s="36">
        <v>94</v>
      </c>
      <c r="B1026" s="112" t="str">
        <f>IF(AND(A1026&lt;&gt;"",ISNUMBER(A1026)),VLOOKUP(A1026,Studies!A:BR,2,FALSE),"")</f>
        <v>Barone 1998b</v>
      </c>
      <c r="C1026" s="112" t="str">
        <f>IF(AND(A1026&lt;&gt;"",ISNUMBER(A1026)),VLOOKUP(A1026,Studies!A:BR,3,FALSE),"")</f>
        <v>https://www.ncbi.nlm.nih.gov/pubmed/9661037</v>
      </c>
      <c r="D1026" s="112" t="str">
        <f>IF(AND(A1026&lt;&gt;"",ISNUMBER(A1026)),VLOOKUP(A1026,Studies!A:BR,4,FALSE),"")</f>
        <v>Solution</v>
      </c>
      <c r="E1026" s="112" t="str">
        <f>IF(AND(A1026&lt;&gt;"",ISNUMBER(A1026)),VLOOKUP(A1026,Studies!A:BR,5,FALSE),"")</f>
        <v>Hydroxy-Itraconazole</v>
      </c>
      <c r="F1026" s="114" t="str">
        <f>IF(AND(A1026&lt;&gt;"",ISNUMBER(A1026)),VLOOKUP(A1026,Studies!A:BR,6,FALSE),"")</f>
        <v>Plasma</v>
      </c>
      <c r="G1026" s="57">
        <v>6</v>
      </c>
      <c r="H1026" s="57" t="s">
        <v>54</v>
      </c>
      <c r="I1026" s="47">
        <v>511.91488647460937</v>
      </c>
      <c r="J1026" s="47" t="s">
        <v>321</v>
      </c>
      <c r="K1026" s="47" t="s">
        <v>50</v>
      </c>
    </row>
    <row r="1027" spans="1:11" x14ac:dyDescent="0.2">
      <c r="A1027" s="36">
        <v>94</v>
      </c>
      <c r="B1027" s="112" t="str">
        <f>IF(AND(A1027&lt;&gt;"",ISNUMBER(A1027)),VLOOKUP(A1027,Studies!A:BR,2,FALSE),"")</f>
        <v>Barone 1998b</v>
      </c>
      <c r="C1027" s="112" t="str">
        <f>IF(AND(A1027&lt;&gt;"",ISNUMBER(A1027)),VLOOKUP(A1027,Studies!A:BR,3,FALSE),"")</f>
        <v>https://www.ncbi.nlm.nih.gov/pubmed/9661037</v>
      </c>
      <c r="D1027" s="112" t="str">
        <f>IF(AND(A1027&lt;&gt;"",ISNUMBER(A1027)),VLOOKUP(A1027,Studies!A:BR,4,FALSE),"")</f>
        <v>Solution</v>
      </c>
      <c r="E1027" s="112" t="str">
        <f>IF(AND(A1027&lt;&gt;"",ISNUMBER(A1027)),VLOOKUP(A1027,Studies!A:BR,5,FALSE),"")</f>
        <v>Hydroxy-Itraconazole</v>
      </c>
      <c r="F1027" s="114" t="str">
        <f>IF(AND(A1027&lt;&gt;"",ISNUMBER(A1027)),VLOOKUP(A1027,Studies!A:BR,6,FALSE),"")</f>
        <v>Plasma</v>
      </c>
      <c r="G1027" s="57">
        <v>8</v>
      </c>
      <c r="H1027" s="57" t="s">
        <v>54</v>
      </c>
      <c r="I1027" s="47">
        <v>478.723388671875</v>
      </c>
      <c r="J1027" s="47" t="s">
        <v>321</v>
      </c>
      <c r="K1027" s="47" t="s">
        <v>50</v>
      </c>
    </row>
    <row r="1028" spans="1:11" x14ac:dyDescent="0.2">
      <c r="A1028" s="36">
        <v>94</v>
      </c>
      <c r="B1028" s="112" t="str">
        <f>IF(AND(A1028&lt;&gt;"",ISNUMBER(A1028)),VLOOKUP(A1028,Studies!A:BR,2,FALSE),"")</f>
        <v>Barone 1998b</v>
      </c>
      <c r="C1028" s="112" t="str">
        <f>IF(AND(A1028&lt;&gt;"",ISNUMBER(A1028)),VLOOKUP(A1028,Studies!A:BR,3,FALSE),"")</f>
        <v>https://www.ncbi.nlm.nih.gov/pubmed/9661037</v>
      </c>
      <c r="D1028" s="112" t="str">
        <f>IF(AND(A1028&lt;&gt;"",ISNUMBER(A1028)),VLOOKUP(A1028,Studies!A:BR,4,FALSE),"")</f>
        <v>Solution</v>
      </c>
      <c r="E1028" s="112" t="str">
        <f>IF(AND(A1028&lt;&gt;"",ISNUMBER(A1028)),VLOOKUP(A1028,Studies!A:BR,5,FALSE),"")</f>
        <v>Hydroxy-Itraconazole</v>
      </c>
      <c r="F1028" s="114" t="str">
        <f>IF(AND(A1028&lt;&gt;"",ISNUMBER(A1028)),VLOOKUP(A1028,Studies!A:BR,6,FALSE),"")</f>
        <v>Plasma</v>
      </c>
      <c r="G1028" s="57">
        <v>12</v>
      </c>
      <c r="H1028" s="57" t="s">
        <v>54</v>
      </c>
      <c r="I1028" s="47">
        <v>435.3192138671875</v>
      </c>
      <c r="J1028" s="47" t="s">
        <v>321</v>
      </c>
      <c r="K1028" s="47" t="s">
        <v>50</v>
      </c>
    </row>
    <row r="1029" spans="1:11" x14ac:dyDescent="0.2">
      <c r="A1029" s="36">
        <v>94</v>
      </c>
      <c r="B1029" s="112" t="str">
        <f>IF(AND(A1029&lt;&gt;"",ISNUMBER(A1029)),VLOOKUP(A1029,Studies!A:BR,2,FALSE),"")</f>
        <v>Barone 1998b</v>
      </c>
      <c r="C1029" s="112" t="str">
        <f>IF(AND(A1029&lt;&gt;"",ISNUMBER(A1029)),VLOOKUP(A1029,Studies!A:BR,3,FALSE),"")</f>
        <v>https://www.ncbi.nlm.nih.gov/pubmed/9661037</v>
      </c>
      <c r="D1029" s="112" t="str">
        <f>IF(AND(A1029&lt;&gt;"",ISNUMBER(A1029)),VLOOKUP(A1029,Studies!A:BR,4,FALSE),"")</f>
        <v>Solution</v>
      </c>
      <c r="E1029" s="112" t="str">
        <f>IF(AND(A1029&lt;&gt;"",ISNUMBER(A1029)),VLOOKUP(A1029,Studies!A:BR,5,FALSE),"")</f>
        <v>Hydroxy-Itraconazole</v>
      </c>
      <c r="F1029" s="114" t="str">
        <f>IF(AND(A1029&lt;&gt;"",ISNUMBER(A1029)),VLOOKUP(A1029,Studies!A:BR,6,FALSE),"")</f>
        <v>Plasma</v>
      </c>
      <c r="G1029" s="57">
        <v>24</v>
      </c>
      <c r="H1029" s="57" t="s">
        <v>54</v>
      </c>
      <c r="I1029" s="47">
        <v>277.02127075195312</v>
      </c>
      <c r="J1029" s="47" t="s">
        <v>321</v>
      </c>
      <c r="K1029" s="47" t="s">
        <v>50</v>
      </c>
    </row>
    <row r="1030" spans="1:11" x14ac:dyDescent="0.2">
      <c r="A1030" s="36">
        <v>94</v>
      </c>
      <c r="B1030" s="112" t="str">
        <f>IF(AND(A1030&lt;&gt;"",ISNUMBER(A1030)),VLOOKUP(A1030,Studies!A:BR,2,FALSE),"")</f>
        <v>Barone 1998b</v>
      </c>
      <c r="C1030" s="112" t="str">
        <f>IF(AND(A1030&lt;&gt;"",ISNUMBER(A1030)),VLOOKUP(A1030,Studies!A:BR,3,FALSE),"")</f>
        <v>https://www.ncbi.nlm.nih.gov/pubmed/9661037</v>
      </c>
      <c r="D1030" s="112" t="str">
        <f>IF(AND(A1030&lt;&gt;"",ISNUMBER(A1030)),VLOOKUP(A1030,Studies!A:BR,4,FALSE),"")</f>
        <v>Solution</v>
      </c>
      <c r="E1030" s="112" t="str">
        <f>IF(AND(A1030&lt;&gt;"",ISNUMBER(A1030)),VLOOKUP(A1030,Studies!A:BR,5,FALSE),"")</f>
        <v>Hydroxy-Itraconazole</v>
      </c>
      <c r="F1030" s="114" t="str">
        <f>IF(AND(A1030&lt;&gt;"",ISNUMBER(A1030)),VLOOKUP(A1030,Studies!A:BR,6,FALSE),"")</f>
        <v>Plasma</v>
      </c>
      <c r="G1030" s="57">
        <v>36</v>
      </c>
      <c r="H1030" s="57" t="s">
        <v>54</v>
      </c>
      <c r="I1030" s="47">
        <v>165.9573974609375</v>
      </c>
      <c r="J1030" s="47" t="s">
        <v>321</v>
      </c>
      <c r="K1030" s="47" t="s">
        <v>50</v>
      </c>
    </row>
    <row r="1031" spans="1:11" x14ac:dyDescent="0.2">
      <c r="A1031" s="36">
        <v>94</v>
      </c>
      <c r="B1031" s="112" t="str">
        <f>IF(AND(A1031&lt;&gt;"",ISNUMBER(A1031)),VLOOKUP(A1031,Studies!A:BR,2,FALSE),"")</f>
        <v>Barone 1998b</v>
      </c>
      <c r="C1031" s="112" t="str">
        <f>IF(AND(A1031&lt;&gt;"",ISNUMBER(A1031)),VLOOKUP(A1031,Studies!A:BR,3,FALSE),"")</f>
        <v>https://www.ncbi.nlm.nih.gov/pubmed/9661037</v>
      </c>
      <c r="D1031" s="112" t="str">
        <f>IF(AND(A1031&lt;&gt;"",ISNUMBER(A1031)),VLOOKUP(A1031,Studies!A:BR,4,FALSE),"")</f>
        <v>Solution</v>
      </c>
      <c r="E1031" s="112" t="str">
        <f>IF(AND(A1031&lt;&gt;"",ISNUMBER(A1031)),VLOOKUP(A1031,Studies!A:BR,5,FALSE),"")</f>
        <v>Hydroxy-Itraconazole</v>
      </c>
      <c r="F1031" s="114" t="str">
        <f>IF(AND(A1031&lt;&gt;"",ISNUMBER(A1031)),VLOOKUP(A1031,Studies!A:BR,6,FALSE),"")</f>
        <v>Plasma</v>
      </c>
      <c r="G1031" s="57">
        <v>48</v>
      </c>
      <c r="H1031" s="57" t="s">
        <v>54</v>
      </c>
      <c r="I1031" s="47">
        <v>86.808509826660156</v>
      </c>
      <c r="J1031" s="47" t="s">
        <v>321</v>
      </c>
      <c r="K1031" s="47" t="s">
        <v>50</v>
      </c>
    </row>
    <row r="1032" spans="1:11" x14ac:dyDescent="0.2">
      <c r="A1032" s="36">
        <v>94</v>
      </c>
      <c r="B1032" s="112" t="str">
        <f>IF(AND(A1032&lt;&gt;"",ISNUMBER(A1032)),VLOOKUP(A1032,Studies!A:BR,2,FALSE),"")</f>
        <v>Barone 1998b</v>
      </c>
      <c r="C1032" s="112" t="str">
        <f>IF(AND(A1032&lt;&gt;"",ISNUMBER(A1032)),VLOOKUP(A1032,Studies!A:BR,3,FALSE),"")</f>
        <v>https://www.ncbi.nlm.nih.gov/pubmed/9661037</v>
      </c>
      <c r="D1032" s="112" t="str">
        <f>IF(AND(A1032&lt;&gt;"",ISNUMBER(A1032)),VLOOKUP(A1032,Studies!A:BR,4,FALSE),"")</f>
        <v>Solution</v>
      </c>
      <c r="E1032" s="112" t="str">
        <f>IF(AND(A1032&lt;&gt;"",ISNUMBER(A1032)),VLOOKUP(A1032,Studies!A:BR,5,FALSE),"")</f>
        <v>Hydroxy-Itraconazole</v>
      </c>
      <c r="F1032" s="114" t="str">
        <f>IF(AND(A1032&lt;&gt;"",ISNUMBER(A1032)),VLOOKUP(A1032,Studies!A:BR,6,FALSE),"")</f>
        <v>Plasma</v>
      </c>
      <c r="G1032" s="57">
        <v>72</v>
      </c>
      <c r="H1032" s="57" t="s">
        <v>54</v>
      </c>
      <c r="I1032" s="47">
        <v>19.148941040039063</v>
      </c>
      <c r="J1032" s="47" t="s">
        <v>321</v>
      </c>
      <c r="K1032" s="47" t="s">
        <v>50</v>
      </c>
    </row>
    <row r="1033" spans="1:11" x14ac:dyDescent="0.2">
      <c r="A1033" s="36">
        <v>94</v>
      </c>
      <c r="B1033" s="112" t="str">
        <f>IF(AND(A1033&lt;&gt;"",ISNUMBER(A1033)),VLOOKUP(A1033,Studies!A:BR,2,FALSE),"")</f>
        <v>Barone 1998b</v>
      </c>
      <c r="C1033" s="112" t="str">
        <f>IF(AND(A1033&lt;&gt;"",ISNUMBER(A1033)),VLOOKUP(A1033,Studies!A:BR,3,FALSE),"")</f>
        <v>https://www.ncbi.nlm.nih.gov/pubmed/9661037</v>
      </c>
      <c r="D1033" s="112" t="str">
        <f>IF(AND(A1033&lt;&gt;"",ISNUMBER(A1033)),VLOOKUP(A1033,Studies!A:BR,4,FALSE),"")</f>
        <v>Solution</v>
      </c>
      <c r="E1033" s="112" t="str">
        <f>IF(AND(A1033&lt;&gt;"",ISNUMBER(A1033)),VLOOKUP(A1033,Studies!A:BR,5,FALSE),"")</f>
        <v>Hydroxy-Itraconazole</v>
      </c>
      <c r="F1033" s="114" t="str">
        <f>IF(AND(A1033&lt;&gt;"",ISNUMBER(A1033)),VLOOKUP(A1033,Studies!A:BR,6,FALSE),"")</f>
        <v>Plasma</v>
      </c>
      <c r="G1033" s="57">
        <v>96</v>
      </c>
      <c r="H1033" s="57" t="s">
        <v>54</v>
      </c>
      <c r="I1033" s="47">
        <v>2.5531909465789795</v>
      </c>
      <c r="J1033" s="47" t="s">
        <v>321</v>
      </c>
      <c r="K1033" s="47" t="s">
        <v>50</v>
      </c>
    </row>
    <row r="1034" spans="1:11" x14ac:dyDescent="0.2">
      <c r="A1034" s="36">
        <v>95</v>
      </c>
      <c r="B1034" s="112" t="str">
        <f>IF(AND(A1034&lt;&gt;"",ISNUMBER(A1034)),VLOOKUP(A1034,Studies!A:BR,2,FALSE),"")</f>
        <v>Barone 1998b</v>
      </c>
      <c r="C1034" s="112" t="str">
        <f>IF(AND(A1034&lt;&gt;"",ISNUMBER(A1034)),VLOOKUP(A1034,Studies!A:BR,3,FALSE),"")</f>
        <v>https://www.ncbi.nlm.nih.gov/pubmed/9661037</v>
      </c>
      <c r="D1034" s="112" t="str">
        <f>IF(AND(A1034&lt;&gt;"",ISNUMBER(A1034)),VLOOKUP(A1034,Studies!A:BR,4,FALSE),"")</f>
        <v>F05 Capsule</v>
      </c>
      <c r="E1034" s="112" t="str">
        <f>IF(AND(A1034&lt;&gt;"",ISNUMBER(A1034)),VLOOKUP(A1034,Studies!A:BR,5,FALSE),"")</f>
        <v>Itraconazole</v>
      </c>
      <c r="F1034" s="114" t="str">
        <f>IF(AND(A1034&lt;&gt;"",ISNUMBER(A1034)),VLOOKUP(A1034,Studies!A:BR,6,FALSE),"")</f>
        <v>Plasma</v>
      </c>
      <c r="G1034" s="57">
        <v>1</v>
      </c>
      <c r="H1034" s="57" t="s">
        <v>54</v>
      </c>
      <c r="I1034" s="47">
        <v>0</v>
      </c>
      <c r="J1034" s="47" t="s">
        <v>321</v>
      </c>
      <c r="K1034" s="47" t="s">
        <v>50</v>
      </c>
    </row>
    <row r="1035" spans="1:11" x14ac:dyDescent="0.2">
      <c r="A1035" s="36">
        <v>95</v>
      </c>
      <c r="B1035" s="112" t="str">
        <f>IF(AND(A1035&lt;&gt;"",ISNUMBER(A1035)),VLOOKUP(A1035,Studies!A:BR,2,FALSE),"")</f>
        <v>Barone 1998b</v>
      </c>
      <c r="C1035" s="112" t="str">
        <f>IF(AND(A1035&lt;&gt;"",ISNUMBER(A1035)),VLOOKUP(A1035,Studies!A:BR,3,FALSE),"")</f>
        <v>https://www.ncbi.nlm.nih.gov/pubmed/9661037</v>
      </c>
      <c r="D1035" s="112" t="str">
        <f>IF(AND(A1035&lt;&gt;"",ISNUMBER(A1035)),VLOOKUP(A1035,Studies!A:BR,4,FALSE),"")</f>
        <v>F05 Capsule</v>
      </c>
      <c r="E1035" s="112" t="str">
        <f>IF(AND(A1035&lt;&gt;"",ISNUMBER(A1035)),VLOOKUP(A1035,Studies!A:BR,5,FALSE),"")</f>
        <v>Itraconazole</v>
      </c>
      <c r="F1035" s="114" t="str">
        <f>IF(AND(A1035&lt;&gt;"",ISNUMBER(A1035)),VLOOKUP(A1035,Studies!A:BR,6,FALSE),"")</f>
        <v>Plasma</v>
      </c>
      <c r="G1035" s="57">
        <v>2</v>
      </c>
      <c r="H1035" s="57" t="s">
        <v>54</v>
      </c>
      <c r="I1035" s="47">
        <v>48.562299460172653</v>
      </c>
      <c r="J1035" s="47" t="s">
        <v>321</v>
      </c>
      <c r="K1035" s="47" t="s">
        <v>50</v>
      </c>
    </row>
    <row r="1036" spans="1:11" x14ac:dyDescent="0.2">
      <c r="A1036" s="36">
        <v>95</v>
      </c>
      <c r="B1036" s="112" t="str">
        <f>IF(AND(A1036&lt;&gt;"",ISNUMBER(A1036)),VLOOKUP(A1036,Studies!A:BR,2,FALSE),"")</f>
        <v>Barone 1998b</v>
      </c>
      <c r="C1036" s="112" t="str">
        <f>IF(AND(A1036&lt;&gt;"",ISNUMBER(A1036)),VLOOKUP(A1036,Studies!A:BR,3,FALSE),"")</f>
        <v>https://www.ncbi.nlm.nih.gov/pubmed/9661037</v>
      </c>
      <c r="D1036" s="112" t="str">
        <f>IF(AND(A1036&lt;&gt;"",ISNUMBER(A1036)),VLOOKUP(A1036,Studies!A:BR,4,FALSE),"")</f>
        <v>F05 Capsule</v>
      </c>
      <c r="E1036" s="112" t="str">
        <f>IF(AND(A1036&lt;&gt;"",ISNUMBER(A1036)),VLOOKUP(A1036,Studies!A:BR,5,FALSE),"")</f>
        <v>Itraconazole</v>
      </c>
      <c r="F1036" s="114" t="str">
        <f>IF(AND(A1036&lt;&gt;"",ISNUMBER(A1036)),VLOOKUP(A1036,Studies!A:BR,6,FALSE),"")</f>
        <v>Plasma</v>
      </c>
      <c r="G1036" s="57">
        <v>3</v>
      </c>
      <c r="H1036" s="57" t="s">
        <v>54</v>
      </c>
      <c r="I1036" s="47">
        <v>144.40900087356567</v>
      </c>
      <c r="J1036" s="47" t="s">
        <v>321</v>
      </c>
      <c r="K1036" s="47" t="s">
        <v>50</v>
      </c>
    </row>
    <row r="1037" spans="1:11" x14ac:dyDescent="0.2">
      <c r="A1037" s="36">
        <v>95</v>
      </c>
      <c r="B1037" s="112" t="str">
        <f>IF(AND(A1037&lt;&gt;"",ISNUMBER(A1037)),VLOOKUP(A1037,Studies!A:BR,2,FALSE),"")</f>
        <v>Barone 1998b</v>
      </c>
      <c r="C1037" s="112" t="str">
        <f>IF(AND(A1037&lt;&gt;"",ISNUMBER(A1037)),VLOOKUP(A1037,Studies!A:BR,3,FALSE),"")</f>
        <v>https://www.ncbi.nlm.nih.gov/pubmed/9661037</v>
      </c>
      <c r="D1037" s="112" t="str">
        <f>IF(AND(A1037&lt;&gt;"",ISNUMBER(A1037)),VLOOKUP(A1037,Studies!A:BR,4,FALSE),"")</f>
        <v>F05 Capsule</v>
      </c>
      <c r="E1037" s="112" t="str">
        <f>IF(AND(A1037&lt;&gt;"",ISNUMBER(A1037)),VLOOKUP(A1037,Studies!A:BR,5,FALSE),"")</f>
        <v>Itraconazole</v>
      </c>
      <c r="F1037" s="114" t="str">
        <f>IF(AND(A1037&lt;&gt;"",ISNUMBER(A1037)),VLOOKUP(A1037,Studies!A:BR,6,FALSE),"")</f>
        <v>Plasma</v>
      </c>
      <c r="G1037" s="57">
        <v>5</v>
      </c>
      <c r="H1037" s="57" t="s">
        <v>54</v>
      </c>
      <c r="I1037" s="47">
        <v>299.04147982597351</v>
      </c>
      <c r="J1037" s="47" t="s">
        <v>321</v>
      </c>
      <c r="K1037" s="47" t="s">
        <v>50</v>
      </c>
    </row>
    <row r="1038" spans="1:11" x14ac:dyDescent="0.2">
      <c r="A1038" s="36">
        <v>95</v>
      </c>
      <c r="B1038" s="112" t="str">
        <f>IF(AND(A1038&lt;&gt;"",ISNUMBER(A1038)),VLOOKUP(A1038,Studies!A:BR,2,FALSE),"")</f>
        <v>Barone 1998b</v>
      </c>
      <c r="C1038" s="112" t="str">
        <f>IF(AND(A1038&lt;&gt;"",ISNUMBER(A1038)),VLOOKUP(A1038,Studies!A:BR,3,FALSE),"")</f>
        <v>https://www.ncbi.nlm.nih.gov/pubmed/9661037</v>
      </c>
      <c r="D1038" s="112" t="str">
        <f>IF(AND(A1038&lt;&gt;"",ISNUMBER(A1038)),VLOOKUP(A1038,Studies!A:BR,4,FALSE),"")</f>
        <v>F05 Capsule</v>
      </c>
      <c r="E1038" s="112" t="str">
        <f>IF(AND(A1038&lt;&gt;"",ISNUMBER(A1038)),VLOOKUP(A1038,Studies!A:BR,5,FALSE),"")</f>
        <v>Itraconazole</v>
      </c>
      <c r="F1038" s="114" t="str">
        <f>IF(AND(A1038&lt;&gt;"",ISNUMBER(A1038)),VLOOKUP(A1038,Studies!A:BR,6,FALSE),"")</f>
        <v>Plasma</v>
      </c>
      <c r="G1038" s="57">
        <v>6</v>
      </c>
      <c r="H1038" s="57" t="s">
        <v>54</v>
      </c>
      <c r="I1038" s="47">
        <v>250.47919154167175</v>
      </c>
      <c r="J1038" s="47" t="s">
        <v>321</v>
      </c>
      <c r="K1038" s="47" t="s">
        <v>50</v>
      </c>
    </row>
    <row r="1039" spans="1:11" x14ac:dyDescent="0.2">
      <c r="A1039" s="36">
        <v>95</v>
      </c>
      <c r="B1039" s="112" t="str">
        <f>IF(AND(A1039&lt;&gt;"",ISNUMBER(A1039)),VLOOKUP(A1039,Studies!A:BR,2,FALSE),"")</f>
        <v>Barone 1998b</v>
      </c>
      <c r="C1039" s="112" t="str">
        <f>IF(AND(A1039&lt;&gt;"",ISNUMBER(A1039)),VLOOKUP(A1039,Studies!A:BR,3,FALSE),"")</f>
        <v>https://www.ncbi.nlm.nih.gov/pubmed/9661037</v>
      </c>
      <c r="D1039" s="112" t="str">
        <f>IF(AND(A1039&lt;&gt;"",ISNUMBER(A1039)),VLOOKUP(A1039,Studies!A:BR,4,FALSE),"")</f>
        <v>F05 Capsule</v>
      </c>
      <c r="E1039" s="112" t="str">
        <f>IF(AND(A1039&lt;&gt;"",ISNUMBER(A1039)),VLOOKUP(A1039,Studies!A:BR,5,FALSE),"")</f>
        <v>Itraconazole</v>
      </c>
      <c r="F1039" s="114" t="str">
        <f>IF(AND(A1039&lt;&gt;"",ISNUMBER(A1039)),VLOOKUP(A1039,Studies!A:BR,6,FALSE),"")</f>
        <v>Plasma</v>
      </c>
      <c r="G1039" s="57">
        <v>8</v>
      </c>
      <c r="H1039" s="57" t="s">
        <v>54</v>
      </c>
      <c r="I1039" s="47">
        <v>175.07989704608917</v>
      </c>
      <c r="J1039" s="47" t="s">
        <v>321</v>
      </c>
      <c r="K1039" s="47" t="s">
        <v>50</v>
      </c>
    </row>
    <row r="1040" spans="1:11" x14ac:dyDescent="0.2">
      <c r="A1040" s="36">
        <v>95</v>
      </c>
      <c r="B1040" s="112" t="str">
        <f>IF(AND(A1040&lt;&gt;"",ISNUMBER(A1040)),VLOOKUP(A1040,Studies!A:BR,2,FALSE),"")</f>
        <v>Barone 1998b</v>
      </c>
      <c r="C1040" s="112" t="str">
        <f>IF(AND(A1040&lt;&gt;"",ISNUMBER(A1040)),VLOOKUP(A1040,Studies!A:BR,3,FALSE),"")</f>
        <v>https://www.ncbi.nlm.nih.gov/pubmed/9661037</v>
      </c>
      <c r="D1040" s="112" t="str">
        <f>IF(AND(A1040&lt;&gt;"",ISNUMBER(A1040)),VLOOKUP(A1040,Studies!A:BR,4,FALSE),"")</f>
        <v>F05 Capsule</v>
      </c>
      <c r="E1040" s="112" t="str">
        <f>IF(AND(A1040&lt;&gt;"",ISNUMBER(A1040)),VLOOKUP(A1040,Studies!A:BR,5,FALSE),"")</f>
        <v>Itraconazole</v>
      </c>
      <c r="F1040" s="114" t="str">
        <f>IF(AND(A1040&lt;&gt;"",ISNUMBER(A1040)),VLOOKUP(A1040,Studies!A:BR,6,FALSE),"")</f>
        <v>Plasma</v>
      </c>
      <c r="G1040" s="57">
        <v>12</v>
      </c>
      <c r="H1040" s="57" t="s">
        <v>54</v>
      </c>
      <c r="I1040" s="47">
        <v>97.124598920345306</v>
      </c>
      <c r="J1040" s="47" t="s">
        <v>321</v>
      </c>
      <c r="K1040" s="47" t="s">
        <v>50</v>
      </c>
    </row>
    <row r="1041" spans="1:11" x14ac:dyDescent="0.2">
      <c r="A1041" s="36">
        <v>95</v>
      </c>
      <c r="B1041" s="112" t="str">
        <f>IF(AND(A1041&lt;&gt;"",ISNUMBER(A1041)),VLOOKUP(A1041,Studies!A:BR,2,FALSE),"")</f>
        <v>Barone 1998b</v>
      </c>
      <c r="C1041" s="112" t="str">
        <f>IF(AND(A1041&lt;&gt;"",ISNUMBER(A1041)),VLOOKUP(A1041,Studies!A:BR,3,FALSE),"")</f>
        <v>https://www.ncbi.nlm.nih.gov/pubmed/9661037</v>
      </c>
      <c r="D1041" s="112" t="str">
        <f>IF(AND(A1041&lt;&gt;"",ISNUMBER(A1041)),VLOOKUP(A1041,Studies!A:BR,4,FALSE),"")</f>
        <v>F05 Capsule</v>
      </c>
      <c r="E1041" s="112" t="str">
        <f>IF(AND(A1041&lt;&gt;"",ISNUMBER(A1041)),VLOOKUP(A1041,Studies!A:BR,5,FALSE),"")</f>
        <v>Itraconazole</v>
      </c>
      <c r="F1041" s="114" t="str">
        <f>IF(AND(A1041&lt;&gt;"",ISNUMBER(A1041)),VLOOKUP(A1041,Studies!A:BR,6,FALSE),"")</f>
        <v>Plasma</v>
      </c>
      <c r="G1041" s="57">
        <v>24</v>
      </c>
      <c r="H1041" s="57" t="s">
        <v>54</v>
      </c>
      <c r="I1041" s="47">
        <v>53.674120455980301</v>
      </c>
      <c r="J1041" s="47" t="s">
        <v>321</v>
      </c>
      <c r="K1041" s="47" t="s">
        <v>50</v>
      </c>
    </row>
    <row r="1042" spans="1:11" x14ac:dyDescent="0.2">
      <c r="A1042" s="36">
        <v>95</v>
      </c>
      <c r="B1042" s="112" t="str">
        <f>IF(AND(A1042&lt;&gt;"",ISNUMBER(A1042)),VLOOKUP(A1042,Studies!A:BR,2,FALSE),"")</f>
        <v>Barone 1998b</v>
      </c>
      <c r="C1042" s="112" t="str">
        <f>IF(AND(A1042&lt;&gt;"",ISNUMBER(A1042)),VLOOKUP(A1042,Studies!A:BR,3,FALSE),"")</f>
        <v>https://www.ncbi.nlm.nih.gov/pubmed/9661037</v>
      </c>
      <c r="D1042" s="112" t="str">
        <f>IF(AND(A1042&lt;&gt;"",ISNUMBER(A1042)),VLOOKUP(A1042,Studies!A:BR,4,FALSE),"")</f>
        <v>F05 Capsule</v>
      </c>
      <c r="E1042" s="112" t="str">
        <f>IF(AND(A1042&lt;&gt;"",ISNUMBER(A1042)),VLOOKUP(A1042,Studies!A:BR,5,FALSE),"")</f>
        <v>Itraconazole</v>
      </c>
      <c r="F1042" s="114" t="str">
        <f>IF(AND(A1042&lt;&gt;"",ISNUMBER(A1042)),VLOOKUP(A1042,Studies!A:BR,6,FALSE),"")</f>
        <v>Plasma</v>
      </c>
      <c r="G1042" s="57">
        <v>36</v>
      </c>
      <c r="H1042" s="57" t="s">
        <v>54</v>
      </c>
      <c r="I1042" s="47">
        <v>37.060700356960297</v>
      </c>
      <c r="J1042" s="47" t="s">
        <v>321</v>
      </c>
      <c r="K1042" s="47" t="s">
        <v>50</v>
      </c>
    </row>
    <row r="1043" spans="1:11" x14ac:dyDescent="0.2">
      <c r="A1043" s="36">
        <v>95</v>
      </c>
      <c r="B1043" s="112" t="str">
        <f>IF(AND(A1043&lt;&gt;"",ISNUMBER(A1043)),VLOOKUP(A1043,Studies!A:BR,2,FALSE),"")</f>
        <v>Barone 1998b</v>
      </c>
      <c r="C1043" s="112" t="str">
        <f>IF(AND(A1043&lt;&gt;"",ISNUMBER(A1043)),VLOOKUP(A1043,Studies!A:BR,3,FALSE),"")</f>
        <v>https://www.ncbi.nlm.nih.gov/pubmed/9661037</v>
      </c>
      <c r="D1043" s="112" t="str">
        <f>IF(AND(A1043&lt;&gt;"",ISNUMBER(A1043)),VLOOKUP(A1043,Studies!A:BR,4,FALSE),"")</f>
        <v>F05 Capsule</v>
      </c>
      <c r="E1043" s="112" t="str">
        <f>IF(AND(A1043&lt;&gt;"",ISNUMBER(A1043)),VLOOKUP(A1043,Studies!A:BR,5,FALSE),"")</f>
        <v>Itraconazole</v>
      </c>
      <c r="F1043" s="114" t="str">
        <f>IF(AND(A1043&lt;&gt;"",ISNUMBER(A1043)),VLOOKUP(A1043,Studies!A:BR,6,FALSE),"")</f>
        <v>Plasma</v>
      </c>
      <c r="G1043" s="57">
        <v>48</v>
      </c>
      <c r="H1043" s="57" t="s">
        <v>54</v>
      </c>
      <c r="I1043" s="47">
        <v>23.003190755844116</v>
      </c>
      <c r="J1043" s="47" t="s">
        <v>321</v>
      </c>
      <c r="K1043" s="47" t="s">
        <v>50</v>
      </c>
    </row>
    <row r="1044" spans="1:11" x14ac:dyDescent="0.2">
      <c r="A1044" s="36">
        <v>95</v>
      </c>
      <c r="B1044" s="112" t="str">
        <f>IF(AND(A1044&lt;&gt;"",ISNUMBER(A1044)),VLOOKUP(A1044,Studies!A:BR,2,FALSE),"")</f>
        <v>Barone 1998b</v>
      </c>
      <c r="C1044" s="112" t="str">
        <f>IF(AND(A1044&lt;&gt;"",ISNUMBER(A1044)),VLOOKUP(A1044,Studies!A:BR,3,FALSE),"")</f>
        <v>https://www.ncbi.nlm.nih.gov/pubmed/9661037</v>
      </c>
      <c r="D1044" s="112" t="str">
        <f>IF(AND(A1044&lt;&gt;"",ISNUMBER(A1044)),VLOOKUP(A1044,Studies!A:BR,4,FALSE),"")</f>
        <v>F05 Capsule</v>
      </c>
      <c r="E1044" s="112" t="str">
        <f>IF(AND(A1044&lt;&gt;"",ISNUMBER(A1044)),VLOOKUP(A1044,Studies!A:BR,5,FALSE),"")</f>
        <v>Itraconazole</v>
      </c>
      <c r="F1044" s="114" t="str">
        <f>IF(AND(A1044&lt;&gt;"",ISNUMBER(A1044)),VLOOKUP(A1044,Studies!A:BR,6,FALSE),"")</f>
        <v>Plasma</v>
      </c>
      <c r="G1044" s="57">
        <v>72</v>
      </c>
      <c r="H1044" s="57" t="s">
        <v>54</v>
      </c>
      <c r="I1044" s="47">
        <v>14.05750960111618</v>
      </c>
      <c r="J1044" s="47" t="s">
        <v>321</v>
      </c>
      <c r="K1044" s="47" t="s">
        <v>50</v>
      </c>
    </row>
    <row r="1045" spans="1:11" x14ac:dyDescent="0.2">
      <c r="A1045" s="36">
        <v>95</v>
      </c>
      <c r="B1045" s="112" t="str">
        <f>IF(AND(A1045&lt;&gt;"",ISNUMBER(A1045)),VLOOKUP(A1045,Studies!A:BR,2,FALSE),"")</f>
        <v>Barone 1998b</v>
      </c>
      <c r="C1045" s="112" t="str">
        <f>IF(AND(A1045&lt;&gt;"",ISNUMBER(A1045)),VLOOKUP(A1045,Studies!A:BR,3,FALSE),"")</f>
        <v>https://www.ncbi.nlm.nih.gov/pubmed/9661037</v>
      </c>
      <c r="D1045" s="112" t="str">
        <f>IF(AND(A1045&lt;&gt;"",ISNUMBER(A1045)),VLOOKUP(A1045,Studies!A:BR,4,FALSE),"")</f>
        <v>F05 Capsule</v>
      </c>
      <c r="E1045" s="112" t="str">
        <f>IF(AND(A1045&lt;&gt;"",ISNUMBER(A1045)),VLOOKUP(A1045,Studies!A:BR,5,FALSE),"")</f>
        <v>Itraconazole</v>
      </c>
      <c r="F1045" s="114" t="str">
        <f>IF(AND(A1045&lt;&gt;"",ISNUMBER(A1045)),VLOOKUP(A1045,Studies!A:BR,6,FALSE),"")</f>
        <v>Plasma</v>
      </c>
      <c r="G1045" s="57">
        <v>96</v>
      </c>
      <c r="H1045" s="57" t="s">
        <v>54</v>
      </c>
      <c r="I1045" s="47">
        <v>7.6677324250340462</v>
      </c>
      <c r="J1045" s="47" t="s">
        <v>321</v>
      </c>
      <c r="K1045" s="47" t="s">
        <v>50</v>
      </c>
    </row>
    <row r="1046" spans="1:11" x14ac:dyDescent="0.2">
      <c r="A1046" s="36">
        <v>96</v>
      </c>
      <c r="B1046" s="112" t="str">
        <f>IF(AND(A1046&lt;&gt;"",ISNUMBER(A1046)),VLOOKUP(A1046,Studies!A:BR,2,FALSE),"")</f>
        <v>Barone 1998b</v>
      </c>
      <c r="C1046" s="112" t="str">
        <f>IF(AND(A1046&lt;&gt;"",ISNUMBER(A1046)),VLOOKUP(A1046,Studies!A:BR,3,FALSE),"")</f>
        <v>https://www.ncbi.nlm.nih.gov/pubmed/9661037</v>
      </c>
      <c r="D1046" s="112" t="str">
        <f>IF(AND(A1046&lt;&gt;"",ISNUMBER(A1046)),VLOOKUP(A1046,Studies!A:BR,4,FALSE),"")</f>
        <v>F05 Capsule</v>
      </c>
      <c r="E1046" s="112" t="str">
        <f>IF(AND(A1046&lt;&gt;"",ISNUMBER(A1046)),VLOOKUP(A1046,Studies!A:BR,5,FALSE),"")</f>
        <v>Hydroxy-Itraconazole</v>
      </c>
      <c r="F1046" s="114" t="str">
        <f>IF(AND(A1046&lt;&gt;"",ISNUMBER(A1046)),VLOOKUP(A1046,Studies!A:BR,6,FALSE),"")</f>
        <v>Plasma</v>
      </c>
      <c r="G1046" s="57">
        <v>1</v>
      </c>
      <c r="H1046" s="57" t="s">
        <v>54</v>
      </c>
      <c r="I1046" s="47">
        <v>1.2765961000695825</v>
      </c>
      <c r="J1046" s="47" t="s">
        <v>321</v>
      </c>
      <c r="K1046" s="47" t="s">
        <v>50</v>
      </c>
    </row>
    <row r="1047" spans="1:11" x14ac:dyDescent="0.2">
      <c r="A1047" s="36">
        <v>96</v>
      </c>
      <c r="B1047" s="112" t="str">
        <f>IF(AND(A1047&lt;&gt;"",ISNUMBER(A1047)),VLOOKUP(A1047,Studies!A:BR,2,FALSE),"")</f>
        <v>Barone 1998b</v>
      </c>
      <c r="C1047" s="112" t="str">
        <f>IF(AND(A1047&lt;&gt;"",ISNUMBER(A1047)),VLOOKUP(A1047,Studies!A:BR,3,FALSE),"")</f>
        <v>https://www.ncbi.nlm.nih.gov/pubmed/9661037</v>
      </c>
      <c r="D1047" s="112" t="str">
        <f>IF(AND(A1047&lt;&gt;"",ISNUMBER(A1047)),VLOOKUP(A1047,Studies!A:BR,4,FALSE),"")</f>
        <v>F05 Capsule</v>
      </c>
      <c r="E1047" s="112" t="str">
        <f>IF(AND(A1047&lt;&gt;"",ISNUMBER(A1047)),VLOOKUP(A1047,Studies!A:BR,5,FALSE),"")</f>
        <v>Hydroxy-Itraconazole</v>
      </c>
      <c r="F1047" s="114" t="str">
        <f>IF(AND(A1047&lt;&gt;"",ISNUMBER(A1047)),VLOOKUP(A1047,Studies!A:BR,6,FALSE),"")</f>
        <v>Plasma</v>
      </c>
      <c r="G1047" s="57">
        <v>2</v>
      </c>
      <c r="H1047" s="57" t="s">
        <v>54</v>
      </c>
      <c r="I1047" s="47">
        <v>81.702135503292084</v>
      </c>
      <c r="J1047" s="47" t="s">
        <v>321</v>
      </c>
      <c r="K1047" s="47" t="s">
        <v>50</v>
      </c>
    </row>
    <row r="1048" spans="1:11" x14ac:dyDescent="0.2">
      <c r="A1048" s="36">
        <v>96</v>
      </c>
      <c r="B1048" s="112" t="str">
        <f>IF(AND(A1048&lt;&gt;"",ISNUMBER(A1048)),VLOOKUP(A1048,Studies!A:BR,2,FALSE),"")</f>
        <v>Barone 1998b</v>
      </c>
      <c r="C1048" s="112" t="str">
        <f>IF(AND(A1048&lt;&gt;"",ISNUMBER(A1048)),VLOOKUP(A1048,Studies!A:BR,3,FALSE),"")</f>
        <v>https://www.ncbi.nlm.nih.gov/pubmed/9661037</v>
      </c>
      <c r="D1048" s="112" t="str">
        <f>IF(AND(A1048&lt;&gt;"",ISNUMBER(A1048)),VLOOKUP(A1048,Studies!A:BR,4,FALSE),"")</f>
        <v>F05 Capsule</v>
      </c>
      <c r="E1048" s="112" t="str">
        <f>IF(AND(A1048&lt;&gt;"",ISNUMBER(A1048)),VLOOKUP(A1048,Studies!A:BR,5,FALSE),"")</f>
        <v>Hydroxy-Itraconazole</v>
      </c>
      <c r="F1048" s="114" t="str">
        <f>IF(AND(A1048&lt;&gt;"",ISNUMBER(A1048)),VLOOKUP(A1048,Studies!A:BR,6,FALSE),"")</f>
        <v>Plasma</v>
      </c>
      <c r="G1048" s="57">
        <v>3</v>
      </c>
      <c r="H1048" s="57" t="s">
        <v>54</v>
      </c>
      <c r="I1048" s="47">
        <v>239.99999463558197</v>
      </c>
      <c r="J1048" s="47" t="s">
        <v>321</v>
      </c>
      <c r="K1048" s="47" t="s">
        <v>50</v>
      </c>
    </row>
    <row r="1049" spans="1:11" x14ac:dyDescent="0.2">
      <c r="A1049" s="36">
        <v>96</v>
      </c>
      <c r="B1049" s="112" t="str">
        <f>IF(AND(A1049&lt;&gt;"",ISNUMBER(A1049)),VLOOKUP(A1049,Studies!A:BR,2,FALSE),"")</f>
        <v>Barone 1998b</v>
      </c>
      <c r="C1049" s="112" t="str">
        <f>IF(AND(A1049&lt;&gt;"",ISNUMBER(A1049)),VLOOKUP(A1049,Studies!A:BR,3,FALSE),"")</f>
        <v>https://www.ncbi.nlm.nih.gov/pubmed/9661037</v>
      </c>
      <c r="D1049" s="112" t="str">
        <f>IF(AND(A1049&lt;&gt;"",ISNUMBER(A1049)),VLOOKUP(A1049,Studies!A:BR,4,FALSE),"")</f>
        <v>F05 Capsule</v>
      </c>
      <c r="E1049" s="112" t="str">
        <f>IF(AND(A1049&lt;&gt;"",ISNUMBER(A1049)),VLOOKUP(A1049,Studies!A:BR,5,FALSE),"")</f>
        <v>Hydroxy-Itraconazole</v>
      </c>
      <c r="F1049" s="114" t="str">
        <f>IF(AND(A1049&lt;&gt;"",ISNUMBER(A1049)),VLOOKUP(A1049,Studies!A:BR,6,FALSE),"")</f>
        <v>Plasma</v>
      </c>
      <c r="G1049" s="57">
        <v>4</v>
      </c>
      <c r="H1049" s="57" t="s">
        <v>54</v>
      </c>
      <c r="I1049" s="47">
        <v>395.74471116065979</v>
      </c>
      <c r="J1049" s="47" t="s">
        <v>321</v>
      </c>
      <c r="K1049" s="47" t="s">
        <v>50</v>
      </c>
    </row>
    <row r="1050" spans="1:11" x14ac:dyDescent="0.2">
      <c r="A1050" s="36">
        <v>96</v>
      </c>
      <c r="B1050" s="112" t="str">
        <f>IF(AND(A1050&lt;&gt;"",ISNUMBER(A1050)),VLOOKUP(A1050,Studies!A:BR,2,FALSE),"")</f>
        <v>Barone 1998b</v>
      </c>
      <c r="C1050" s="112" t="str">
        <f>IF(AND(A1050&lt;&gt;"",ISNUMBER(A1050)),VLOOKUP(A1050,Studies!A:BR,3,FALSE),"")</f>
        <v>https://www.ncbi.nlm.nih.gov/pubmed/9661037</v>
      </c>
      <c r="D1050" s="112" t="str">
        <f>IF(AND(A1050&lt;&gt;"",ISNUMBER(A1050)),VLOOKUP(A1050,Studies!A:BR,4,FALSE),"")</f>
        <v>F05 Capsule</v>
      </c>
      <c r="E1050" s="112" t="str">
        <f>IF(AND(A1050&lt;&gt;"",ISNUMBER(A1050)),VLOOKUP(A1050,Studies!A:BR,5,FALSE),"")</f>
        <v>Hydroxy-Itraconazole</v>
      </c>
      <c r="F1050" s="114" t="str">
        <f>IF(AND(A1050&lt;&gt;"",ISNUMBER(A1050)),VLOOKUP(A1050,Studies!A:BR,6,FALSE),"")</f>
        <v>Plasma</v>
      </c>
      <c r="G1050" s="57">
        <v>5</v>
      </c>
      <c r="H1050" s="57" t="s">
        <v>54</v>
      </c>
      <c r="I1050" s="47">
        <v>486.38299107551575</v>
      </c>
      <c r="J1050" s="47" t="s">
        <v>321</v>
      </c>
      <c r="K1050" s="47" t="s">
        <v>50</v>
      </c>
    </row>
    <row r="1051" spans="1:11" x14ac:dyDescent="0.2">
      <c r="A1051" s="36">
        <v>96</v>
      </c>
      <c r="B1051" s="112" t="str">
        <f>IF(AND(A1051&lt;&gt;"",ISNUMBER(A1051)),VLOOKUP(A1051,Studies!A:BR,2,FALSE),"")</f>
        <v>Barone 1998b</v>
      </c>
      <c r="C1051" s="112" t="str">
        <f>IF(AND(A1051&lt;&gt;"",ISNUMBER(A1051)),VLOOKUP(A1051,Studies!A:BR,3,FALSE),"")</f>
        <v>https://www.ncbi.nlm.nih.gov/pubmed/9661037</v>
      </c>
      <c r="D1051" s="112" t="str">
        <f>IF(AND(A1051&lt;&gt;"",ISNUMBER(A1051)),VLOOKUP(A1051,Studies!A:BR,4,FALSE),"")</f>
        <v>F05 Capsule</v>
      </c>
      <c r="E1051" s="112" t="str">
        <f>IF(AND(A1051&lt;&gt;"",ISNUMBER(A1051)),VLOOKUP(A1051,Studies!A:BR,5,FALSE),"")</f>
        <v>Hydroxy-Itraconazole</v>
      </c>
      <c r="F1051" s="114" t="str">
        <f>IF(AND(A1051&lt;&gt;"",ISNUMBER(A1051)),VLOOKUP(A1051,Studies!A:BR,6,FALSE),"")</f>
        <v>Plasma</v>
      </c>
      <c r="G1051" s="57">
        <v>8</v>
      </c>
      <c r="H1051" s="57" t="s">
        <v>54</v>
      </c>
      <c r="I1051" s="47">
        <v>434.04251337051392</v>
      </c>
      <c r="J1051" s="47" t="s">
        <v>321</v>
      </c>
      <c r="K1051" s="47" t="s">
        <v>50</v>
      </c>
    </row>
    <row r="1052" spans="1:11" x14ac:dyDescent="0.2">
      <c r="A1052" s="36">
        <v>96</v>
      </c>
      <c r="B1052" s="112" t="str">
        <f>IF(AND(A1052&lt;&gt;"",ISNUMBER(A1052)),VLOOKUP(A1052,Studies!A:BR,2,FALSE),"")</f>
        <v>Barone 1998b</v>
      </c>
      <c r="C1052" s="112" t="str">
        <f>IF(AND(A1052&lt;&gt;"",ISNUMBER(A1052)),VLOOKUP(A1052,Studies!A:BR,3,FALSE),"")</f>
        <v>https://www.ncbi.nlm.nih.gov/pubmed/9661037</v>
      </c>
      <c r="D1052" s="112" t="str">
        <f>IF(AND(A1052&lt;&gt;"",ISNUMBER(A1052)),VLOOKUP(A1052,Studies!A:BR,4,FALSE),"")</f>
        <v>F05 Capsule</v>
      </c>
      <c r="E1052" s="112" t="str">
        <f>IF(AND(A1052&lt;&gt;"",ISNUMBER(A1052)),VLOOKUP(A1052,Studies!A:BR,5,FALSE),"")</f>
        <v>Hydroxy-Itraconazole</v>
      </c>
      <c r="F1052" s="114" t="str">
        <f>IF(AND(A1052&lt;&gt;"",ISNUMBER(A1052)),VLOOKUP(A1052,Studies!A:BR,6,FALSE),"")</f>
        <v>Plasma</v>
      </c>
      <c r="G1052" s="57">
        <v>12</v>
      </c>
      <c r="H1052" s="57" t="s">
        <v>54</v>
      </c>
      <c r="I1052" s="47">
        <v>348.51068258285522</v>
      </c>
      <c r="J1052" s="47" t="s">
        <v>321</v>
      </c>
      <c r="K1052" s="47" t="s">
        <v>50</v>
      </c>
    </row>
    <row r="1053" spans="1:11" x14ac:dyDescent="0.2">
      <c r="A1053" s="36">
        <v>96</v>
      </c>
      <c r="B1053" s="112" t="str">
        <f>IF(AND(A1053&lt;&gt;"",ISNUMBER(A1053)),VLOOKUP(A1053,Studies!A:BR,2,FALSE),"")</f>
        <v>Barone 1998b</v>
      </c>
      <c r="C1053" s="112" t="str">
        <f>IF(AND(A1053&lt;&gt;"",ISNUMBER(A1053)),VLOOKUP(A1053,Studies!A:BR,3,FALSE),"")</f>
        <v>https://www.ncbi.nlm.nih.gov/pubmed/9661037</v>
      </c>
      <c r="D1053" s="112" t="str">
        <f>IF(AND(A1053&lt;&gt;"",ISNUMBER(A1053)),VLOOKUP(A1053,Studies!A:BR,4,FALSE),"")</f>
        <v>F05 Capsule</v>
      </c>
      <c r="E1053" s="112" t="str">
        <f>IF(AND(A1053&lt;&gt;"",ISNUMBER(A1053)),VLOOKUP(A1053,Studies!A:BR,5,FALSE),"")</f>
        <v>Hydroxy-Itraconazole</v>
      </c>
      <c r="F1053" s="114" t="str">
        <f>IF(AND(A1053&lt;&gt;"",ISNUMBER(A1053)),VLOOKUP(A1053,Studies!A:BR,6,FALSE),"")</f>
        <v>Plasma</v>
      </c>
      <c r="G1053" s="57">
        <v>24</v>
      </c>
      <c r="H1053" s="57" t="s">
        <v>54</v>
      </c>
      <c r="I1053" s="47">
        <v>194.04259324073792</v>
      </c>
      <c r="J1053" s="47" t="s">
        <v>321</v>
      </c>
      <c r="K1053" s="47" t="s">
        <v>50</v>
      </c>
    </row>
    <row r="1054" spans="1:11" x14ac:dyDescent="0.2">
      <c r="A1054" s="36">
        <v>96</v>
      </c>
      <c r="B1054" s="112" t="str">
        <f>IF(AND(A1054&lt;&gt;"",ISNUMBER(A1054)),VLOOKUP(A1054,Studies!A:BR,2,FALSE),"")</f>
        <v>Barone 1998b</v>
      </c>
      <c r="C1054" s="112" t="str">
        <f>IF(AND(A1054&lt;&gt;"",ISNUMBER(A1054)),VLOOKUP(A1054,Studies!A:BR,3,FALSE),"")</f>
        <v>https://www.ncbi.nlm.nih.gov/pubmed/9661037</v>
      </c>
      <c r="D1054" s="112" t="str">
        <f>IF(AND(A1054&lt;&gt;"",ISNUMBER(A1054)),VLOOKUP(A1054,Studies!A:BR,4,FALSE),"")</f>
        <v>F05 Capsule</v>
      </c>
      <c r="E1054" s="112" t="str">
        <f>IF(AND(A1054&lt;&gt;"",ISNUMBER(A1054)),VLOOKUP(A1054,Studies!A:BR,5,FALSE),"")</f>
        <v>Hydroxy-Itraconazole</v>
      </c>
      <c r="F1054" s="114" t="str">
        <f>IF(AND(A1054&lt;&gt;"",ISNUMBER(A1054)),VLOOKUP(A1054,Studies!A:BR,6,FALSE),"")</f>
        <v>Plasma</v>
      </c>
      <c r="G1054" s="57">
        <v>36</v>
      </c>
      <c r="H1054" s="57" t="s">
        <v>54</v>
      </c>
      <c r="I1054" s="47">
        <v>100.85110366344452</v>
      </c>
      <c r="J1054" s="47" t="s">
        <v>321</v>
      </c>
      <c r="K1054" s="47" t="s">
        <v>50</v>
      </c>
    </row>
    <row r="1055" spans="1:11" x14ac:dyDescent="0.2">
      <c r="A1055" s="36">
        <v>96</v>
      </c>
      <c r="B1055" s="112" t="str">
        <f>IF(AND(A1055&lt;&gt;"",ISNUMBER(A1055)),VLOOKUP(A1055,Studies!A:BR,2,FALSE),"")</f>
        <v>Barone 1998b</v>
      </c>
      <c r="C1055" s="112" t="str">
        <f>IF(AND(A1055&lt;&gt;"",ISNUMBER(A1055)),VLOOKUP(A1055,Studies!A:BR,3,FALSE),"")</f>
        <v>https://www.ncbi.nlm.nih.gov/pubmed/9661037</v>
      </c>
      <c r="D1055" s="112" t="str">
        <f>IF(AND(A1055&lt;&gt;"",ISNUMBER(A1055)),VLOOKUP(A1055,Studies!A:BR,4,FALSE),"")</f>
        <v>F05 Capsule</v>
      </c>
      <c r="E1055" s="112" t="str">
        <f>IF(AND(A1055&lt;&gt;"",ISNUMBER(A1055)),VLOOKUP(A1055,Studies!A:BR,5,FALSE),"")</f>
        <v>Hydroxy-Itraconazole</v>
      </c>
      <c r="F1055" s="114" t="str">
        <f>IF(AND(A1055&lt;&gt;"",ISNUMBER(A1055)),VLOOKUP(A1055,Studies!A:BR,6,FALSE),"")</f>
        <v>Plasma</v>
      </c>
      <c r="G1055" s="57">
        <v>48</v>
      </c>
      <c r="H1055" s="57" t="s">
        <v>54</v>
      </c>
      <c r="I1055" s="47">
        <v>52.340429276227951</v>
      </c>
      <c r="J1055" s="47" t="s">
        <v>321</v>
      </c>
      <c r="K1055" s="47" t="s">
        <v>50</v>
      </c>
    </row>
    <row r="1056" spans="1:11" x14ac:dyDescent="0.2">
      <c r="A1056" s="36">
        <v>96</v>
      </c>
      <c r="B1056" s="112" t="str">
        <f>IF(AND(A1056&lt;&gt;"",ISNUMBER(A1056)),VLOOKUP(A1056,Studies!A:BR,2,FALSE),"")</f>
        <v>Barone 1998b</v>
      </c>
      <c r="C1056" s="112" t="str">
        <f>IF(AND(A1056&lt;&gt;"",ISNUMBER(A1056)),VLOOKUP(A1056,Studies!A:BR,3,FALSE),"")</f>
        <v>https://www.ncbi.nlm.nih.gov/pubmed/9661037</v>
      </c>
      <c r="D1056" s="112" t="str">
        <f>IF(AND(A1056&lt;&gt;"",ISNUMBER(A1056)),VLOOKUP(A1056,Studies!A:BR,4,FALSE),"")</f>
        <v>F05 Capsule</v>
      </c>
      <c r="E1056" s="112" t="str">
        <f>IF(AND(A1056&lt;&gt;"",ISNUMBER(A1056)),VLOOKUP(A1056,Studies!A:BR,5,FALSE),"")</f>
        <v>Hydroxy-Itraconazole</v>
      </c>
      <c r="F1056" s="114" t="str">
        <f>IF(AND(A1056&lt;&gt;"",ISNUMBER(A1056)),VLOOKUP(A1056,Studies!A:BR,6,FALSE),"")</f>
        <v>Plasma</v>
      </c>
      <c r="G1056" s="57">
        <v>72</v>
      </c>
      <c r="H1056" s="57" t="s">
        <v>54</v>
      </c>
      <c r="I1056" s="47">
        <v>7.6595749706029892</v>
      </c>
      <c r="J1056" s="47" t="s">
        <v>321</v>
      </c>
      <c r="K1056" s="47" t="s">
        <v>50</v>
      </c>
    </row>
    <row r="1057" spans="1:14" x14ac:dyDescent="0.2">
      <c r="A1057" s="36">
        <v>96</v>
      </c>
      <c r="B1057" s="112" t="str">
        <f>IF(AND(A1057&lt;&gt;"",ISNUMBER(A1057)),VLOOKUP(A1057,Studies!A:BR,2,FALSE),"")</f>
        <v>Barone 1998b</v>
      </c>
      <c r="C1057" s="112" t="str">
        <f>IF(AND(A1057&lt;&gt;"",ISNUMBER(A1057)),VLOOKUP(A1057,Studies!A:BR,3,FALSE),"")</f>
        <v>https://www.ncbi.nlm.nih.gov/pubmed/9661037</v>
      </c>
      <c r="D1057" s="112" t="str">
        <f>IF(AND(A1057&lt;&gt;"",ISNUMBER(A1057)),VLOOKUP(A1057,Studies!A:BR,4,FALSE),"")</f>
        <v>F05 Capsule</v>
      </c>
      <c r="E1057" s="112" t="str">
        <f>IF(AND(A1057&lt;&gt;"",ISNUMBER(A1057)),VLOOKUP(A1057,Studies!A:BR,5,FALSE),"")</f>
        <v>Hydroxy-Itraconazole</v>
      </c>
      <c r="F1057" s="114" t="str">
        <f>IF(AND(A1057&lt;&gt;"",ISNUMBER(A1057)),VLOOKUP(A1057,Studies!A:BR,6,FALSE),"")</f>
        <v>Plasma</v>
      </c>
      <c r="G1057" s="57">
        <v>96</v>
      </c>
      <c r="H1057" s="57" t="s">
        <v>54</v>
      </c>
      <c r="I1057" s="47">
        <v>0</v>
      </c>
      <c r="J1057" s="47" t="s">
        <v>321</v>
      </c>
      <c r="K1057" s="47" t="s">
        <v>50</v>
      </c>
    </row>
    <row r="1058" spans="1:14" x14ac:dyDescent="0.2">
      <c r="A1058" s="36">
        <v>232</v>
      </c>
      <c r="B1058" s="112" t="str">
        <f>IF(AND(A1058&lt;&gt;"",ISNUMBER(A1058)),VLOOKUP(A1058,Studies!A:BR,2,FALSE),"")</f>
        <v>Hardin 1988</v>
      </c>
      <c r="C1058" s="112" t="str">
        <f>IF(AND(A1058&lt;&gt;"",ISNUMBER(A1058)),VLOOKUP(A1058,Studies!A:BR,3,FALSE),"")</f>
        <v>https://www.ncbi.nlm.nih.gov/pubmed/2848442</v>
      </c>
      <c r="D1058" s="112" t="str">
        <f>IF(AND(A1058&lt;&gt;"",ISNUMBER(A1058)),VLOOKUP(A1058,Studies!A:BR,4,FALSE),"")</f>
        <v>A 100 mg OD (day 1)</v>
      </c>
      <c r="E1058" s="112" t="str">
        <f>IF(AND(A1058&lt;&gt;"",ISNUMBER(A1058)),VLOOKUP(A1058,Studies!A:BR,5,FALSE),"")</f>
        <v>Itraconazole</v>
      </c>
      <c r="F1058" s="114" t="str">
        <f>IF(AND(A1058&lt;&gt;"",ISNUMBER(A1058)),VLOOKUP(A1058,Studies!A:BR,6,FALSE),"")</f>
        <v>Plasma</v>
      </c>
      <c r="G1058" s="57">
        <v>0.5</v>
      </c>
      <c r="H1058" s="57" t="s">
        <v>54</v>
      </c>
      <c r="I1058" s="47">
        <v>12.6</v>
      </c>
      <c r="J1058" s="47" t="s">
        <v>321</v>
      </c>
      <c r="K1058" s="47" t="s">
        <v>50</v>
      </c>
      <c r="L1058" s="59">
        <v>21.6</v>
      </c>
      <c r="M1058" s="59" t="s">
        <v>321</v>
      </c>
      <c r="N1058" s="59" t="s">
        <v>60</v>
      </c>
    </row>
    <row r="1059" spans="1:14" x14ac:dyDescent="0.2">
      <c r="A1059" s="36">
        <v>232</v>
      </c>
      <c r="B1059" s="112" t="str">
        <f>IF(AND(A1059&lt;&gt;"",ISNUMBER(A1059)),VLOOKUP(A1059,Studies!A:BR,2,FALSE),"")</f>
        <v>Hardin 1988</v>
      </c>
      <c r="C1059" s="112" t="str">
        <f>IF(AND(A1059&lt;&gt;"",ISNUMBER(A1059)),VLOOKUP(A1059,Studies!A:BR,3,FALSE),"")</f>
        <v>https://www.ncbi.nlm.nih.gov/pubmed/2848442</v>
      </c>
      <c r="D1059" s="112" t="str">
        <f>IF(AND(A1059&lt;&gt;"",ISNUMBER(A1059)),VLOOKUP(A1059,Studies!A:BR,4,FALSE),"")</f>
        <v>A 100 mg OD (day 1)</v>
      </c>
      <c r="E1059" s="112" t="str">
        <f>IF(AND(A1059&lt;&gt;"",ISNUMBER(A1059)),VLOOKUP(A1059,Studies!A:BR,5,FALSE),"")</f>
        <v>Itraconazole</v>
      </c>
      <c r="F1059" s="114" t="str">
        <f>IF(AND(A1059&lt;&gt;"",ISNUMBER(A1059)),VLOOKUP(A1059,Studies!A:BR,6,FALSE),"")</f>
        <v>Plasma</v>
      </c>
      <c r="G1059" s="57">
        <v>1</v>
      </c>
      <c r="H1059" s="57" t="s">
        <v>54</v>
      </c>
      <c r="I1059" s="47">
        <v>52.6</v>
      </c>
      <c r="J1059" s="47" t="s">
        <v>321</v>
      </c>
      <c r="K1059" s="47" t="s">
        <v>50</v>
      </c>
      <c r="L1059" s="59">
        <v>61.4</v>
      </c>
      <c r="M1059" s="59" t="s">
        <v>321</v>
      </c>
      <c r="N1059" s="59" t="s">
        <v>60</v>
      </c>
    </row>
    <row r="1060" spans="1:14" x14ac:dyDescent="0.2">
      <c r="A1060" s="36">
        <v>232</v>
      </c>
      <c r="B1060" s="112" t="str">
        <f>IF(AND(A1060&lt;&gt;"",ISNUMBER(A1060)),VLOOKUP(A1060,Studies!A:BR,2,FALSE),"")</f>
        <v>Hardin 1988</v>
      </c>
      <c r="C1060" s="112" t="str">
        <f>IF(AND(A1060&lt;&gt;"",ISNUMBER(A1060)),VLOOKUP(A1060,Studies!A:BR,3,FALSE),"")</f>
        <v>https://www.ncbi.nlm.nih.gov/pubmed/2848442</v>
      </c>
      <c r="D1060" s="112" t="str">
        <f>IF(AND(A1060&lt;&gt;"",ISNUMBER(A1060)),VLOOKUP(A1060,Studies!A:BR,4,FALSE),"")</f>
        <v>A 100 mg OD (day 1)</v>
      </c>
      <c r="E1060" s="112" t="str">
        <f>IF(AND(A1060&lt;&gt;"",ISNUMBER(A1060)),VLOOKUP(A1060,Studies!A:BR,5,FALSE),"")</f>
        <v>Itraconazole</v>
      </c>
      <c r="F1060" s="114" t="str">
        <f>IF(AND(A1060&lt;&gt;"",ISNUMBER(A1060)),VLOOKUP(A1060,Studies!A:BR,6,FALSE),"")</f>
        <v>Plasma</v>
      </c>
      <c r="G1060" s="57">
        <v>2</v>
      </c>
      <c r="H1060" s="57" t="s">
        <v>54</v>
      </c>
      <c r="I1060" s="47">
        <v>88.3</v>
      </c>
      <c r="J1060" s="47" t="s">
        <v>321</v>
      </c>
      <c r="K1060" s="47" t="s">
        <v>50</v>
      </c>
      <c r="L1060" s="59">
        <v>59.5</v>
      </c>
      <c r="M1060" s="59" t="s">
        <v>321</v>
      </c>
      <c r="N1060" s="59" t="s">
        <v>60</v>
      </c>
    </row>
    <row r="1061" spans="1:14" x14ac:dyDescent="0.2">
      <c r="A1061" s="36">
        <v>232</v>
      </c>
      <c r="B1061" s="112" t="str">
        <f>IF(AND(A1061&lt;&gt;"",ISNUMBER(A1061)),VLOOKUP(A1061,Studies!A:BR,2,FALSE),"")</f>
        <v>Hardin 1988</v>
      </c>
      <c r="C1061" s="112" t="str">
        <f>IF(AND(A1061&lt;&gt;"",ISNUMBER(A1061)),VLOOKUP(A1061,Studies!A:BR,3,FALSE),"")</f>
        <v>https://www.ncbi.nlm.nih.gov/pubmed/2848442</v>
      </c>
      <c r="D1061" s="112" t="str">
        <f>IF(AND(A1061&lt;&gt;"",ISNUMBER(A1061)),VLOOKUP(A1061,Studies!A:BR,4,FALSE),"")</f>
        <v>A 100 mg OD (day 1)</v>
      </c>
      <c r="E1061" s="112" t="str">
        <f>IF(AND(A1061&lt;&gt;"",ISNUMBER(A1061)),VLOOKUP(A1061,Studies!A:BR,5,FALSE),"")</f>
        <v>Itraconazole</v>
      </c>
      <c r="F1061" s="114" t="str">
        <f>IF(AND(A1061&lt;&gt;"",ISNUMBER(A1061)),VLOOKUP(A1061,Studies!A:BR,6,FALSE),"")</f>
        <v>Plasma</v>
      </c>
      <c r="G1061" s="57">
        <v>3</v>
      </c>
      <c r="H1061" s="57" t="s">
        <v>54</v>
      </c>
      <c r="I1061" s="47">
        <v>94.6</v>
      </c>
      <c r="J1061" s="47" t="s">
        <v>321</v>
      </c>
      <c r="K1061" s="47" t="s">
        <v>50</v>
      </c>
      <c r="L1061" s="59">
        <v>52.2</v>
      </c>
      <c r="M1061" s="59" t="s">
        <v>321</v>
      </c>
      <c r="N1061" s="59" t="s">
        <v>60</v>
      </c>
    </row>
    <row r="1062" spans="1:14" x14ac:dyDescent="0.2">
      <c r="A1062" s="36">
        <v>232</v>
      </c>
      <c r="B1062" s="112" t="str">
        <f>IF(AND(A1062&lt;&gt;"",ISNUMBER(A1062)),VLOOKUP(A1062,Studies!A:BR,2,FALSE),"")</f>
        <v>Hardin 1988</v>
      </c>
      <c r="C1062" s="112" t="str">
        <f>IF(AND(A1062&lt;&gt;"",ISNUMBER(A1062)),VLOOKUP(A1062,Studies!A:BR,3,FALSE),"")</f>
        <v>https://www.ncbi.nlm.nih.gov/pubmed/2848442</v>
      </c>
      <c r="D1062" s="112" t="str">
        <f>IF(AND(A1062&lt;&gt;"",ISNUMBER(A1062)),VLOOKUP(A1062,Studies!A:BR,4,FALSE),"")</f>
        <v>A 100 mg OD (day 1)</v>
      </c>
      <c r="E1062" s="112" t="str">
        <f>IF(AND(A1062&lt;&gt;"",ISNUMBER(A1062)),VLOOKUP(A1062,Studies!A:BR,5,FALSE),"")</f>
        <v>Itraconazole</v>
      </c>
      <c r="F1062" s="114" t="str">
        <f>IF(AND(A1062&lt;&gt;"",ISNUMBER(A1062)),VLOOKUP(A1062,Studies!A:BR,6,FALSE),"")</f>
        <v>Plasma</v>
      </c>
      <c r="G1062" s="57">
        <v>4</v>
      </c>
      <c r="H1062" s="57" t="s">
        <v>54</v>
      </c>
      <c r="I1062" s="47">
        <v>80.599999999999994</v>
      </c>
      <c r="J1062" s="47" t="s">
        <v>321</v>
      </c>
      <c r="K1062" s="47" t="s">
        <v>50</v>
      </c>
      <c r="L1062" s="59">
        <v>38.200000000000003</v>
      </c>
      <c r="M1062" s="59" t="s">
        <v>321</v>
      </c>
      <c r="N1062" s="59" t="s">
        <v>60</v>
      </c>
    </row>
    <row r="1063" spans="1:14" x14ac:dyDescent="0.2">
      <c r="A1063" s="36">
        <v>232</v>
      </c>
      <c r="B1063" s="112" t="str">
        <f>IF(AND(A1063&lt;&gt;"",ISNUMBER(A1063)),VLOOKUP(A1063,Studies!A:BR,2,FALSE),"")</f>
        <v>Hardin 1988</v>
      </c>
      <c r="C1063" s="112" t="str">
        <f>IF(AND(A1063&lt;&gt;"",ISNUMBER(A1063)),VLOOKUP(A1063,Studies!A:BR,3,FALSE),"")</f>
        <v>https://www.ncbi.nlm.nih.gov/pubmed/2848442</v>
      </c>
      <c r="D1063" s="112" t="str">
        <f>IF(AND(A1063&lt;&gt;"",ISNUMBER(A1063)),VLOOKUP(A1063,Studies!A:BR,4,FALSE),"")</f>
        <v>A 100 mg OD (day 1)</v>
      </c>
      <c r="E1063" s="112" t="str">
        <f>IF(AND(A1063&lt;&gt;"",ISNUMBER(A1063)),VLOOKUP(A1063,Studies!A:BR,5,FALSE),"")</f>
        <v>Itraconazole</v>
      </c>
      <c r="F1063" s="114" t="str">
        <f>IF(AND(A1063&lt;&gt;"",ISNUMBER(A1063)),VLOOKUP(A1063,Studies!A:BR,6,FALSE),"")</f>
        <v>Plasma</v>
      </c>
      <c r="G1063" s="57">
        <v>6</v>
      </c>
      <c r="H1063" s="57" t="s">
        <v>54</v>
      </c>
      <c r="I1063" s="47">
        <v>69.400000000000006</v>
      </c>
      <c r="J1063" s="47" t="s">
        <v>321</v>
      </c>
      <c r="K1063" s="47" t="s">
        <v>50</v>
      </c>
      <c r="L1063" s="59">
        <v>31.2</v>
      </c>
      <c r="M1063" s="59" t="s">
        <v>321</v>
      </c>
      <c r="N1063" s="59" t="s">
        <v>60</v>
      </c>
    </row>
    <row r="1064" spans="1:14" x14ac:dyDescent="0.2">
      <c r="A1064" s="36">
        <v>232</v>
      </c>
      <c r="B1064" s="112" t="str">
        <f>IF(AND(A1064&lt;&gt;"",ISNUMBER(A1064)),VLOOKUP(A1064,Studies!A:BR,2,FALSE),"")</f>
        <v>Hardin 1988</v>
      </c>
      <c r="C1064" s="112" t="str">
        <f>IF(AND(A1064&lt;&gt;"",ISNUMBER(A1064)),VLOOKUP(A1064,Studies!A:BR,3,FALSE),"")</f>
        <v>https://www.ncbi.nlm.nih.gov/pubmed/2848442</v>
      </c>
      <c r="D1064" s="112" t="str">
        <f>IF(AND(A1064&lt;&gt;"",ISNUMBER(A1064)),VLOOKUP(A1064,Studies!A:BR,4,FALSE),"")</f>
        <v>A 100 mg OD (day 1)</v>
      </c>
      <c r="E1064" s="112" t="str">
        <f>IF(AND(A1064&lt;&gt;"",ISNUMBER(A1064)),VLOOKUP(A1064,Studies!A:BR,5,FALSE),"")</f>
        <v>Itraconazole</v>
      </c>
      <c r="F1064" s="114" t="str">
        <f>IF(AND(A1064&lt;&gt;"",ISNUMBER(A1064)),VLOOKUP(A1064,Studies!A:BR,6,FALSE),"")</f>
        <v>Plasma</v>
      </c>
      <c r="G1064" s="57">
        <v>8</v>
      </c>
      <c r="H1064" s="57" t="s">
        <v>54</v>
      </c>
      <c r="I1064" s="47">
        <v>49.1</v>
      </c>
      <c r="J1064" s="47" t="s">
        <v>321</v>
      </c>
      <c r="K1064" s="47" t="s">
        <v>50</v>
      </c>
      <c r="L1064" s="59">
        <v>19.399999999999999</v>
      </c>
      <c r="M1064" s="59" t="s">
        <v>321</v>
      </c>
      <c r="N1064" s="59" t="s">
        <v>60</v>
      </c>
    </row>
    <row r="1065" spans="1:14" x14ac:dyDescent="0.2">
      <c r="A1065" s="36">
        <v>232</v>
      </c>
      <c r="B1065" s="112" t="str">
        <f>IF(AND(A1065&lt;&gt;"",ISNUMBER(A1065)),VLOOKUP(A1065,Studies!A:BR,2,FALSE),"")</f>
        <v>Hardin 1988</v>
      </c>
      <c r="C1065" s="112" t="str">
        <f>IF(AND(A1065&lt;&gt;"",ISNUMBER(A1065)),VLOOKUP(A1065,Studies!A:BR,3,FALSE),"")</f>
        <v>https://www.ncbi.nlm.nih.gov/pubmed/2848442</v>
      </c>
      <c r="D1065" s="112" t="str">
        <f>IF(AND(A1065&lt;&gt;"",ISNUMBER(A1065)),VLOOKUP(A1065,Studies!A:BR,4,FALSE),"")</f>
        <v>A 100 mg OD (day 1)</v>
      </c>
      <c r="E1065" s="112" t="str">
        <f>IF(AND(A1065&lt;&gt;"",ISNUMBER(A1065)),VLOOKUP(A1065,Studies!A:BR,5,FALSE),"")</f>
        <v>Itraconazole</v>
      </c>
      <c r="F1065" s="114" t="str">
        <f>IF(AND(A1065&lt;&gt;"",ISNUMBER(A1065)),VLOOKUP(A1065,Studies!A:BR,6,FALSE),"")</f>
        <v>Plasma</v>
      </c>
      <c r="G1065" s="57">
        <v>12</v>
      </c>
      <c r="H1065" s="57" t="s">
        <v>54</v>
      </c>
      <c r="I1065" s="47">
        <v>29.8</v>
      </c>
      <c r="J1065" s="47" t="s">
        <v>321</v>
      </c>
      <c r="K1065" s="47" t="s">
        <v>50</v>
      </c>
      <c r="L1065" s="59">
        <v>12.6</v>
      </c>
      <c r="M1065" s="59" t="s">
        <v>321</v>
      </c>
      <c r="N1065" s="59" t="s">
        <v>60</v>
      </c>
    </row>
    <row r="1066" spans="1:14" x14ac:dyDescent="0.2">
      <c r="A1066" s="36">
        <v>232</v>
      </c>
      <c r="B1066" s="112" t="str">
        <f>IF(AND(A1066&lt;&gt;"",ISNUMBER(A1066)),VLOOKUP(A1066,Studies!A:BR,2,FALSE),"")</f>
        <v>Hardin 1988</v>
      </c>
      <c r="C1066" s="112" t="str">
        <f>IF(AND(A1066&lt;&gt;"",ISNUMBER(A1066)),VLOOKUP(A1066,Studies!A:BR,3,FALSE),"")</f>
        <v>https://www.ncbi.nlm.nih.gov/pubmed/2848442</v>
      </c>
      <c r="D1066" s="112" t="str">
        <f>IF(AND(A1066&lt;&gt;"",ISNUMBER(A1066)),VLOOKUP(A1066,Studies!A:BR,4,FALSE),"")</f>
        <v>A 100 mg OD (day 1)</v>
      </c>
      <c r="E1066" s="112" t="str">
        <f>IF(AND(A1066&lt;&gt;"",ISNUMBER(A1066)),VLOOKUP(A1066,Studies!A:BR,5,FALSE),"")</f>
        <v>Itraconazole</v>
      </c>
      <c r="F1066" s="114" t="str">
        <f>IF(AND(A1066&lt;&gt;"",ISNUMBER(A1066)),VLOOKUP(A1066,Studies!A:BR,6,FALSE),"")</f>
        <v>Plasma</v>
      </c>
      <c r="G1066" s="57">
        <v>16</v>
      </c>
      <c r="H1066" s="57" t="s">
        <v>54</v>
      </c>
      <c r="I1066" s="47">
        <v>24.3</v>
      </c>
      <c r="J1066" s="47" t="s">
        <v>321</v>
      </c>
      <c r="K1066" s="47" t="s">
        <v>50</v>
      </c>
      <c r="L1066" s="59">
        <v>11.3</v>
      </c>
      <c r="M1066" s="59" t="s">
        <v>321</v>
      </c>
      <c r="N1066" s="59" t="s">
        <v>60</v>
      </c>
    </row>
    <row r="1067" spans="1:14" x14ac:dyDescent="0.2">
      <c r="A1067" s="36">
        <v>232</v>
      </c>
      <c r="B1067" s="112" t="str">
        <f>IF(AND(A1067&lt;&gt;"",ISNUMBER(A1067)),VLOOKUP(A1067,Studies!A:BR,2,FALSE),"")</f>
        <v>Hardin 1988</v>
      </c>
      <c r="C1067" s="112" t="str">
        <f>IF(AND(A1067&lt;&gt;"",ISNUMBER(A1067)),VLOOKUP(A1067,Studies!A:BR,3,FALSE),"")</f>
        <v>https://www.ncbi.nlm.nih.gov/pubmed/2848442</v>
      </c>
      <c r="D1067" s="112" t="str">
        <f>IF(AND(A1067&lt;&gt;"",ISNUMBER(A1067)),VLOOKUP(A1067,Studies!A:BR,4,FALSE),"")</f>
        <v>A 100 mg OD (day 1)</v>
      </c>
      <c r="E1067" s="112" t="str">
        <f>IF(AND(A1067&lt;&gt;"",ISNUMBER(A1067)),VLOOKUP(A1067,Studies!A:BR,5,FALSE),"")</f>
        <v>Itraconazole</v>
      </c>
      <c r="F1067" s="114" t="str">
        <f>IF(AND(A1067&lt;&gt;"",ISNUMBER(A1067)),VLOOKUP(A1067,Studies!A:BR,6,FALSE),"")</f>
        <v>Plasma</v>
      </c>
      <c r="G1067" s="57">
        <v>24</v>
      </c>
      <c r="H1067" s="57" t="s">
        <v>54</v>
      </c>
      <c r="I1067" s="47">
        <v>15</v>
      </c>
      <c r="J1067" s="47" t="s">
        <v>321</v>
      </c>
      <c r="K1067" s="47" t="s">
        <v>50</v>
      </c>
      <c r="L1067" s="59">
        <v>8.8000000000000007</v>
      </c>
      <c r="M1067" s="59" t="s">
        <v>321</v>
      </c>
      <c r="N1067" s="59" t="s">
        <v>60</v>
      </c>
    </row>
    <row r="1068" spans="1:14" x14ac:dyDescent="0.2">
      <c r="A1068" s="36">
        <v>232</v>
      </c>
      <c r="B1068" s="112" t="str">
        <f>IF(AND(A1068&lt;&gt;"",ISNUMBER(A1068)),VLOOKUP(A1068,Studies!A:BR,2,FALSE),"")</f>
        <v>Hardin 1988</v>
      </c>
      <c r="C1068" s="112" t="str">
        <f>IF(AND(A1068&lt;&gt;"",ISNUMBER(A1068)),VLOOKUP(A1068,Studies!A:BR,3,FALSE),"")</f>
        <v>https://www.ncbi.nlm.nih.gov/pubmed/2848442</v>
      </c>
      <c r="D1068" s="112" t="str">
        <f>IF(AND(A1068&lt;&gt;"",ISNUMBER(A1068)),VLOOKUP(A1068,Studies!A:BR,4,FALSE),"")</f>
        <v>A 100 mg OD (day 1)</v>
      </c>
      <c r="E1068" s="112" t="str">
        <f>IF(AND(A1068&lt;&gt;"",ISNUMBER(A1068)),VLOOKUP(A1068,Studies!A:BR,5,FALSE),"")</f>
        <v>Itraconazole</v>
      </c>
      <c r="F1068" s="114" t="str">
        <f>IF(AND(A1068&lt;&gt;"",ISNUMBER(A1068)),VLOOKUP(A1068,Studies!A:BR,6,FALSE),"")</f>
        <v>Plasma</v>
      </c>
      <c r="G1068" s="57">
        <v>48</v>
      </c>
      <c r="H1068" s="57" t="s">
        <v>54</v>
      </c>
      <c r="I1068" s="47">
        <v>6.6</v>
      </c>
      <c r="J1068" s="47" t="s">
        <v>321</v>
      </c>
      <c r="K1068" s="47" t="s">
        <v>50</v>
      </c>
      <c r="L1068" s="59">
        <v>2.8</v>
      </c>
      <c r="M1068" s="59" t="s">
        <v>321</v>
      </c>
      <c r="N1068" s="59" t="s">
        <v>60</v>
      </c>
    </row>
    <row r="1069" spans="1:14" x14ac:dyDescent="0.2">
      <c r="A1069" s="36">
        <v>233</v>
      </c>
      <c r="B1069" s="112" t="str">
        <f>IF(AND(A1069&lt;&gt;"",ISNUMBER(A1069)),VLOOKUP(A1069,Studies!A:BR,2,FALSE),"")</f>
        <v>Hardin 1988</v>
      </c>
      <c r="C1069" s="112" t="str">
        <f>IF(AND(A1069&lt;&gt;"",ISNUMBER(A1069)),VLOOKUP(A1069,Studies!A:BR,3,FALSE),"")</f>
        <v>https://www.ncbi.nlm.nih.gov/pubmed/2848442</v>
      </c>
      <c r="D1069" s="112" t="str">
        <f>IF(AND(A1069&lt;&gt;"",ISNUMBER(A1069)),VLOOKUP(A1069,Studies!A:BR,4,FALSE),"")</f>
        <v>A 100 mg OD (day 7-15)</v>
      </c>
      <c r="E1069" s="112" t="str">
        <f>IF(AND(A1069&lt;&gt;"",ISNUMBER(A1069)),VLOOKUP(A1069,Studies!A:BR,5,FALSE),"")</f>
        <v>Itraconazole</v>
      </c>
      <c r="F1069" s="114" t="str">
        <f>IF(AND(A1069&lt;&gt;"",ISNUMBER(A1069)),VLOOKUP(A1069,Studies!A:BR,6,FALSE),"")</f>
        <v>Plasma</v>
      </c>
      <c r="G1069" s="57">
        <v>168</v>
      </c>
      <c r="H1069" s="57" t="s">
        <v>54</v>
      </c>
      <c r="I1069" s="47">
        <v>48.5</v>
      </c>
      <c r="J1069" s="47" t="s">
        <v>321</v>
      </c>
      <c r="K1069" s="47" t="s">
        <v>50</v>
      </c>
      <c r="L1069" s="59">
        <v>24.5</v>
      </c>
      <c r="M1069" s="59" t="s">
        <v>321</v>
      </c>
      <c r="N1069" s="59" t="s">
        <v>60</v>
      </c>
    </row>
    <row r="1070" spans="1:14" x14ac:dyDescent="0.2">
      <c r="A1070" s="36">
        <v>233</v>
      </c>
      <c r="B1070" s="112" t="str">
        <f>IF(AND(A1070&lt;&gt;"",ISNUMBER(A1070)),VLOOKUP(A1070,Studies!A:BR,2,FALSE),"")</f>
        <v>Hardin 1988</v>
      </c>
      <c r="C1070" s="112" t="str">
        <f>IF(AND(A1070&lt;&gt;"",ISNUMBER(A1070)),VLOOKUP(A1070,Studies!A:BR,3,FALSE),"")</f>
        <v>https://www.ncbi.nlm.nih.gov/pubmed/2848442</v>
      </c>
      <c r="D1070" s="112" t="str">
        <f>IF(AND(A1070&lt;&gt;"",ISNUMBER(A1070)),VLOOKUP(A1070,Studies!A:BR,4,FALSE),"")</f>
        <v>A 100 mg OD (day 7-15)</v>
      </c>
      <c r="E1070" s="112" t="str">
        <f>IF(AND(A1070&lt;&gt;"",ISNUMBER(A1070)),VLOOKUP(A1070,Studies!A:BR,5,FALSE),"")</f>
        <v>Itraconazole</v>
      </c>
      <c r="F1070" s="114" t="str">
        <f>IF(AND(A1070&lt;&gt;"",ISNUMBER(A1070)),VLOOKUP(A1070,Studies!A:BR,6,FALSE),"")</f>
        <v>Plasma</v>
      </c>
      <c r="G1070" s="57">
        <v>240</v>
      </c>
      <c r="H1070" s="57" t="s">
        <v>54</v>
      </c>
      <c r="I1070" s="47">
        <v>76.7</v>
      </c>
      <c r="J1070" s="47" t="s">
        <v>321</v>
      </c>
      <c r="K1070" s="47" t="s">
        <v>50</v>
      </c>
      <c r="L1070" s="59">
        <v>29.1</v>
      </c>
      <c r="M1070" s="59" t="s">
        <v>321</v>
      </c>
      <c r="N1070" s="59" t="s">
        <v>60</v>
      </c>
    </row>
    <row r="1071" spans="1:14" x14ac:dyDescent="0.2">
      <c r="A1071" s="36">
        <v>233</v>
      </c>
      <c r="B1071" s="112" t="str">
        <f>IF(AND(A1071&lt;&gt;"",ISNUMBER(A1071)),VLOOKUP(A1071,Studies!A:BR,2,FALSE),"")</f>
        <v>Hardin 1988</v>
      </c>
      <c r="C1071" s="112" t="str">
        <f>IF(AND(A1071&lt;&gt;"",ISNUMBER(A1071)),VLOOKUP(A1071,Studies!A:BR,3,FALSE),"")</f>
        <v>https://www.ncbi.nlm.nih.gov/pubmed/2848442</v>
      </c>
      <c r="D1071" s="112" t="str">
        <f>IF(AND(A1071&lt;&gt;"",ISNUMBER(A1071)),VLOOKUP(A1071,Studies!A:BR,4,FALSE),"")</f>
        <v>A 100 mg OD (day 7-15)</v>
      </c>
      <c r="E1071" s="112" t="str">
        <f>IF(AND(A1071&lt;&gt;"",ISNUMBER(A1071)),VLOOKUP(A1071,Studies!A:BR,5,FALSE),"")</f>
        <v>Itraconazole</v>
      </c>
      <c r="F1071" s="114" t="str">
        <f>IF(AND(A1071&lt;&gt;"",ISNUMBER(A1071)),VLOOKUP(A1071,Studies!A:BR,6,FALSE),"")</f>
        <v>Plasma</v>
      </c>
      <c r="G1071" s="57">
        <v>312</v>
      </c>
      <c r="H1071" s="57" t="s">
        <v>54</v>
      </c>
      <c r="I1071" s="47">
        <v>111</v>
      </c>
      <c r="J1071" s="47" t="s">
        <v>321</v>
      </c>
      <c r="K1071" s="47" t="s">
        <v>50</v>
      </c>
      <c r="L1071" s="59">
        <v>39.4</v>
      </c>
      <c r="M1071" s="59" t="s">
        <v>321</v>
      </c>
      <c r="N1071" s="59" t="s">
        <v>60</v>
      </c>
    </row>
    <row r="1072" spans="1:14" x14ac:dyDescent="0.2">
      <c r="A1072" s="36">
        <v>233</v>
      </c>
      <c r="B1072" s="112" t="str">
        <f>IF(AND(A1072&lt;&gt;"",ISNUMBER(A1072)),VLOOKUP(A1072,Studies!A:BR,2,FALSE),"")</f>
        <v>Hardin 1988</v>
      </c>
      <c r="C1072" s="112" t="str">
        <f>IF(AND(A1072&lt;&gt;"",ISNUMBER(A1072)),VLOOKUP(A1072,Studies!A:BR,3,FALSE),"")</f>
        <v>https://www.ncbi.nlm.nih.gov/pubmed/2848442</v>
      </c>
      <c r="D1072" s="112" t="str">
        <f>IF(AND(A1072&lt;&gt;"",ISNUMBER(A1072)),VLOOKUP(A1072,Studies!A:BR,4,FALSE),"")</f>
        <v>A 100 mg OD (day 7-15)</v>
      </c>
      <c r="E1072" s="112" t="str">
        <f>IF(AND(A1072&lt;&gt;"",ISNUMBER(A1072)),VLOOKUP(A1072,Studies!A:BR,5,FALSE),"")</f>
        <v>Itraconazole</v>
      </c>
      <c r="F1072" s="114" t="str">
        <f>IF(AND(A1072&lt;&gt;"",ISNUMBER(A1072)),VLOOKUP(A1072,Studies!A:BR,6,FALSE),"")</f>
        <v>Plasma</v>
      </c>
      <c r="G1072" s="57">
        <v>360</v>
      </c>
      <c r="H1072" s="57" t="s">
        <v>54</v>
      </c>
      <c r="I1072" s="47">
        <v>124</v>
      </c>
      <c r="J1072" s="47" t="s">
        <v>321</v>
      </c>
      <c r="K1072" s="47" t="s">
        <v>50</v>
      </c>
      <c r="L1072" s="59">
        <v>47.7</v>
      </c>
      <c r="M1072" s="59" t="s">
        <v>321</v>
      </c>
      <c r="N1072" s="59" t="s">
        <v>60</v>
      </c>
    </row>
    <row r="1073" spans="1:14" x14ac:dyDescent="0.2">
      <c r="A1073" s="36">
        <v>234</v>
      </c>
      <c r="B1073" s="112" t="str">
        <f>IF(AND(A1073&lt;&gt;"",ISNUMBER(A1073)),VLOOKUP(A1073,Studies!A:BR,2,FALSE),"")</f>
        <v>Hardin 1988</v>
      </c>
      <c r="C1073" s="112" t="str">
        <f>IF(AND(A1073&lt;&gt;"",ISNUMBER(A1073)),VLOOKUP(A1073,Studies!A:BR,3,FALSE),"")</f>
        <v>https://www.ncbi.nlm.nih.gov/pubmed/2848442</v>
      </c>
      <c r="D1073" s="112" t="str">
        <f>IF(AND(A1073&lt;&gt;"",ISNUMBER(A1073)),VLOOKUP(A1073,Studies!A:BR,4,FALSE),"")</f>
        <v>A 100 mg OD (day 15)</v>
      </c>
      <c r="E1073" s="112" t="str">
        <f>IF(AND(A1073&lt;&gt;"",ISNUMBER(A1073)),VLOOKUP(A1073,Studies!A:BR,5,FALSE),"")</f>
        <v>Itraconazole</v>
      </c>
      <c r="F1073" s="114" t="str">
        <f>IF(AND(A1073&lt;&gt;"",ISNUMBER(A1073)),VLOOKUP(A1073,Studies!A:BR,6,FALSE),"")</f>
        <v>Plasma</v>
      </c>
      <c r="G1073" s="57">
        <v>360.5</v>
      </c>
      <c r="H1073" s="57" t="s">
        <v>54</v>
      </c>
      <c r="I1073" s="47">
        <v>135</v>
      </c>
      <c r="J1073" s="47" t="s">
        <v>321</v>
      </c>
      <c r="K1073" s="47" t="s">
        <v>50</v>
      </c>
      <c r="L1073" s="59">
        <v>27.6</v>
      </c>
      <c r="M1073" s="59" t="s">
        <v>321</v>
      </c>
      <c r="N1073" s="59" t="s">
        <v>60</v>
      </c>
    </row>
    <row r="1074" spans="1:14" x14ac:dyDescent="0.2">
      <c r="A1074" s="36">
        <v>234</v>
      </c>
      <c r="B1074" s="112" t="str">
        <f>IF(AND(A1074&lt;&gt;"",ISNUMBER(A1074)),VLOOKUP(A1074,Studies!A:BR,2,FALSE),"")</f>
        <v>Hardin 1988</v>
      </c>
      <c r="C1074" s="112" t="str">
        <f>IF(AND(A1074&lt;&gt;"",ISNUMBER(A1074)),VLOOKUP(A1074,Studies!A:BR,3,FALSE),"")</f>
        <v>https://www.ncbi.nlm.nih.gov/pubmed/2848442</v>
      </c>
      <c r="D1074" s="112" t="str">
        <f>IF(AND(A1074&lt;&gt;"",ISNUMBER(A1074)),VLOOKUP(A1074,Studies!A:BR,4,FALSE),"")</f>
        <v>A 100 mg OD (day 15)</v>
      </c>
      <c r="E1074" s="112" t="str">
        <f>IF(AND(A1074&lt;&gt;"",ISNUMBER(A1074)),VLOOKUP(A1074,Studies!A:BR,5,FALSE),"")</f>
        <v>Itraconazole</v>
      </c>
      <c r="F1074" s="114" t="str">
        <f>IF(AND(A1074&lt;&gt;"",ISNUMBER(A1074)),VLOOKUP(A1074,Studies!A:BR,6,FALSE),"")</f>
        <v>Plasma</v>
      </c>
      <c r="G1074" s="57">
        <v>361</v>
      </c>
      <c r="H1074" s="57" t="s">
        <v>54</v>
      </c>
      <c r="I1074" s="47">
        <v>280</v>
      </c>
      <c r="J1074" s="47" t="s">
        <v>321</v>
      </c>
      <c r="K1074" s="47" t="s">
        <v>50</v>
      </c>
      <c r="L1074" s="59">
        <v>68.8</v>
      </c>
      <c r="M1074" s="59" t="s">
        <v>321</v>
      </c>
      <c r="N1074" s="59" t="s">
        <v>60</v>
      </c>
    </row>
    <row r="1075" spans="1:14" x14ac:dyDescent="0.2">
      <c r="A1075" s="36">
        <v>234</v>
      </c>
      <c r="B1075" s="112" t="str">
        <f>IF(AND(A1075&lt;&gt;"",ISNUMBER(A1075)),VLOOKUP(A1075,Studies!A:BR,2,FALSE),"")</f>
        <v>Hardin 1988</v>
      </c>
      <c r="C1075" s="112" t="str">
        <f>IF(AND(A1075&lt;&gt;"",ISNUMBER(A1075)),VLOOKUP(A1075,Studies!A:BR,3,FALSE),"")</f>
        <v>https://www.ncbi.nlm.nih.gov/pubmed/2848442</v>
      </c>
      <c r="D1075" s="112" t="str">
        <f>IF(AND(A1075&lt;&gt;"",ISNUMBER(A1075)),VLOOKUP(A1075,Studies!A:BR,4,FALSE),"")</f>
        <v>A 100 mg OD (day 15)</v>
      </c>
      <c r="E1075" s="112" t="str">
        <f>IF(AND(A1075&lt;&gt;"",ISNUMBER(A1075)),VLOOKUP(A1075,Studies!A:BR,5,FALSE),"")</f>
        <v>Itraconazole</v>
      </c>
      <c r="F1075" s="114" t="str">
        <f>IF(AND(A1075&lt;&gt;"",ISNUMBER(A1075)),VLOOKUP(A1075,Studies!A:BR,6,FALSE),"")</f>
        <v>Plasma</v>
      </c>
      <c r="G1075" s="57">
        <v>362</v>
      </c>
      <c r="H1075" s="57" t="s">
        <v>54</v>
      </c>
      <c r="I1075" s="47">
        <v>376</v>
      </c>
      <c r="J1075" s="47" t="s">
        <v>321</v>
      </c>
      <c r="K1075" s="47" t="s">
        <v>50</v>
      </c>
      <c r="L1075" s="59">
        <v>73.3</v>
      </c>
      <c r="M1075" s="59" t="s">
        <v>321</v>
      </c>
      <c r="N1075" s="59" t="s">
        <v>60</v>
      </c>
    </row>
    <row r="1076" spans="1:14" x14ac:dyDescent="0.2">
      <c r="A1076" s="36">
        <v>234</v>
      </c>
      <c r="B1076" s="112" t="str">
        <f>IF(AND(A1076&lt;&gt;"",ISNUMBER(A1076)),VLOOKUP(A1076,Studies!A:BR,2,FALSE),"")</f>
        <v>Hardin 1988</v>
      </c>
      <c r="C1076" s="112" t="str">
        <f>IF(AND(A1076&lt;&gt;"",ISNUMBER(A1076)),VLOOKUP(A1076,Studies!A:BR,3,FALSE),"")</f>
        <v>https://www.ncbi.nlm.nih.gov/pubmed/2848442</v>
      </c>
      <c r="D1076" s="112" t="str">
        <f>IF(AND(A1076&lt;&gt;"",ISNUMBER(A1076)),VLOOKUP(A1076,Studies!A:BR,4,FALSE),"")</f>
        <v>A 100 mg OD (day 15)</v>
      </c>
      <c r="E1076" s="112" t="str">
        <f>IF(AND(A1076&lt;&gt;"",ISNUMBER(A1076)),VLOOKUP(A1076,Studies!A:BR,5,FALSE),"")</f>
        <v>Itraconazole</v>
      </c>
      <c r="F1076" s="114" t="str">
        <f>IF(AND(A1076&lt;&gt;"",ISNUMBER(A1076)),VLOOKUP(A1076,Studies!A:BR,6,FALSE),"")</f>
        <v>Plasma</v>
      </c>
      <c r="G1076" s="57">
        <v>363</v>
      </c>
      <c r="H1076" s="57" t="s">
        <v>54</v>
      </c>
      <c r="I1076" s="47">
        <v>385</v>
      </c>
      <c r="J1076" s="47" t="s">
        <v>321</v>
      </c>
      <c r="K1076" s="47" t="s">
        <v>50</v>
      </c>
      <c r="L1076" s="59">
        <v>95.2</v>
      </c>
      <c r="M1076" s="59" t="s">
        <v>321</v>
      </c>
      <c r="N1076" s="59" t="s">
        <v>60</v>
      </c>
    </row>
    <row r="1077" spans="1:14" x14ac:dyDescent="0.2">
      <c r="A1077" s="36">
        <v>234</v>
      </c>
      <c r="B1077" s="112" t="str">
        <f>IF(AND(A1077&lt;&gt;"",ISNUMBER(A1077)),VLOOKUP(A1077,Studies!A:BR,2,FALSE),"")</f>
        <v>Hardin 1988</v>
      </c>
      <c r="C1077" s="112" t="str">
        <f>IF(AND(A1077&lt;&gt;"",ISNUMBER(A1077)),VLOOKUP(A1077,Studies!A:BR,3,FALSE),"")</f>
        <v>https://www.ncbi.nlm.nih.gov/pubmed/2848442</v>
      </c>
      <c r="D1077" s="112" t="str">
        <f>IF(AND(A1077&lt;&gt;"",ISNUMBER(A1077)),VLOOKUP(A1077,Studies!A:BR,4,FALSE),"")</f>
        <v>A 100 mg OD (day 15)</v>
      </c>
      <c r="E1077" s="112" t="str">
        <f>IF(AND(A1077&lt;&gt;"",ISNUMBER(A1077)),VLOOKUP(A1077,Studies!A:BR,5,FALSE),"")</f>
        <v>Itraconazole</v>
      </c>
      <c r="F1077" s="114" t="str">
        <f>IF(AND(A1077&lt;&gt;"",ISNUMBER(A1077)),VLOOKUP(A1077,Studies!A:BR,6,FALSE),"")</f>
        <v>Plasma</v>
      </c>
      <c r="G1077" s="57">
        <v>364</v>
      </c>
      <c r="H1077" s="57" t="s">
        <v>54</v>
      </c>
      <c r="I1077" s="47">
        <v>378</v>
      </c>
      <c r="J1077" s="47" t="s">
        <v>321</v>
      </c>
      <c r="K1077" s="47" t="s">
        <v>50</v>
      </c>
      <c r="L1077" s="59">
        <v>116</v>
      </c>
      <c r="M1077" s="59" t="s">
        <v>321</v>
      </c>
      <c r="N1077" s="59" t="s">
        <v>60</v>
      </c>
    </row>
    <row r="1078" spans="1:14" x14ac:dyDescent="0.2">
      <c r="A1078" s="36">
        <v>234</v>
      </c>
      <c r="B1078" s="112" t="str">
        <f>IF(AND(A1078&lt;&gt;"",ISNUMBER(A1078)),VLOOKUP(A1078,Studies!A:BR,2,FALSE),"")</f>
        <v>Hardin 1988</v>
      </c>
      <c r="C1078" s="112" t="str">
        <f>IF(AND(A1078&lt;&gt;"",ISNUMBER(A1078)),VLOOKUP(A1078,Studies!A:BR,3,FALSE),"")</f>
        <v>https://www.ncbi.nlm.nih.gov/pubmed/2848442</v>
      </c>
      <c r="D1078" s="112" t="str">
        <f>IF(AND(A1078&lt;&gt;"",ISNUMBER(A1078)),VLOOKUP(A1078,Studies!A:BR,4,FALSE),"")</f>
        <v>A 100 mg OD (day 15)</v>
      </c>
      <c r="E1078" s="112" t="str">
        <f>IF(AND(A1078&lt;&gt;"",ISNUMBER(A1078)),VLOOKUP(A1078,Studies!A:BR,5,FALSE),"")</f>
        <v>Itraconazole</v>
      </c>
      <c r="F1078" s="114" t="str">
        <f>IF(AND(A1078&lt;&gt;"",ISNUMBER(A1078)),VLOOKUP(A1078,Studies!A:BR,6,FALSE),"")</f>
        <v>Plasma</v>
      </c>
      <c r="G1078" s="57">
        <v>366</v>
      </c>
      <c r="H1078" s="57" t="s">
        <v>54</v>
      </c>
      <c r="I1078" s="47">
        <v>323</v>
      </c>
      <c r="J1078" s="47" t="s">
        <v>321</v>
      </c>
      <c r="K1078" s="47" t="s">
        <v>50</v>
      </c>
      <c r="L1078" s="59">
        <v>122</v>
      </c>
      <c r="M1078" s="59" t="s">
        <v>321</v>
      </c>
      <c r="N1078" s="59" t="s">
        <v>60</v>
      </c>
    </row>
    <row r="1079" spans="1:14" x14ac:dyDescent="0.2">
      <c r="A1079" s="36">
        <v>234</v>
      </c>
      <c r="B1079" s="112" t="str">
        <f>IF(AND(A1079&lt;&gt;"",ISNUMBER(A1079)),VLOOKUP(A1079,Studies!A:BR,2,FALSE),"")</f>
        <v>Hardin 1988</v>
      </c>
      <c r="C1079" s="112" t="str">
        <f>IF(AND(A1079&lt;&gt;"",ISNUMBER(A1079)),VLOOKUP(A1079,Studies!A:BR,3,FALSE),"")</f>
        <v>https://www.ncbi.nlm.nih.gov/pubmed/2848442</v>
      </c>
      <c r="D1079" s="112" t="str">
        <f>IF(AND(A1079&lt;&gt;"",ISNUMBER(A1079)),VLOOKUP(A1079,Studies!A:BR,4,FALSE),"")</f>
        <v>A 100 mg OD (day 15)</v>
      </c>
      <c r="E1079" s="112" t="str">
        <f>IF(AND(A1079&lt;&gt;"",ISNUMBER(A1079)),VLOOKUP(A1079,Studies!A:BR,5,FALSE),"")</f>
        <v>Itraconazole</v>
      </c>
      <c r="F1079" s="114" t="str">
        <f>IF(AND(A1079&lt;&gt;"",ISNUMBER(A1079)),VLOOKUP(A1079,Studies!A:BR,6,FALSE),"")</f>
        <v>Plasma</v>
      </c>
      <c r="G1079" s="57">
        <v>368</v>
      </c>
      <c r="H1079" s="57" t="s">
        <v>54</v>
      </c>
      <c r="I1079" s="47">
        <v>255</v>
      </c>
      <c r="J1079" s="47" t="s">
        <v>321</v>
      </c>
      <c r="K1079" s="47" t="s">
        <v>50</v>
      </c>
      <c r="L1079" s="59">
        <v>97.7</v>
      </c>
      <c r="M1079" s="59" t="s">
        <v>321</v>
      </c>
      <c r="N1079" s="59" t="s">
        <v>60</v>
      </c>
    </row>
    <row r="1080" spans="1:14" x14ac:dyDescent="0.2">
      <c r="A1080" s="36">
        <v>234</v>
      </c>
      <c r="B1080" s="112" t="str">
        <f>IF(AND(A1080&lt;&gt;"",ISNUMBER(A1080)),VLOOKUP(A1080,Studies!A:BR,2,FALSE),"")</f>
        <v>Hardin 1988</v>
      </c>
      <c r="C1080" s="112" t="str">
        <f>IF(AND(A1080&lt;&gt;"",ISNUMBER(A1080)),VLOOKUP(A1080,Studies!A:BR,3,FALSE),"")</f>
        <v>https://www.ncbi.nlm.nih.gov/pubmed/2848442</v>
      </c>
      <c r="D1080" s="112" t="str">
        <f>IF(AND(A1080&lt;&gt;"",ISNUMBER(A1080)),VLOOKUP(A1080,Studies!A:BR,4,FALSE),"")</f>
        <v>A 100 mg OD (day 15)</v>
      </c>
      <c r="E1080" s="112" t="str">
        <f>IF(AND(A1080&lt;&gt;"",ISNUMBER(A1080)),VLOOKUP(A1080,Studies!A:BR,5,FALSE),"")</f>
        <v>Itraconazole</v>
      </c>
      <c r="F1080" s="114" t="str">
        <f>IF(AND(A1080&lt;&gt;"",ISNUMBER(A1080)),VLOOKUP(A1080,Studies!A:BR,6,FALSE),"")</f>
        <v>Plasma</v>
      </c>
      <c r="G1080" s="57">
        <v>372</v>
      </c>
      <c r="H1080" s="57" t="s">
        <v>54</v>
      </c>
      <c r="I1080" s="47">
        <v>190</v>
      </c>
      <c r="J1080" s="47" t="s">
        <v>321</v>
      </c>
      <c r="K1080" s="47" t="s">
        <v>50</v>
      </c>
      <c r="L1080" s="59">
        <v>65.8</v>
      </c>
      <c r="M1080" s="59" t="s">
        <v>321</v>
      </c>
      <c r="N1080" s="59" t="s">
        <v>60</v>
      </c>
    </row>
    <row r="1081" spans="1:14" x14ac:dyDescent="0.2">
      <c r="A1081" s="36">
        <v>234</v>
      </c>
      <c r="B1081" s="112" t="str">
        <f>IF(AND(A1081&lt;&gt;"",ISNUMBER(A1081)),VLOOKUP(A1081,Studies!A:BR,2,FALSE),"")</f>
        <v>Hardin 1988</v>
      </c>
      <c r="C1081" s="112" t="str">
        <f>IF(AND(A1081&lt;&gt;"",ISNUMBER(A1081)),VLOOKUP(A1081,Studies!A:BR,3,FALSE),"")</f>
        <v>https://www.ncbi.nlm.nih.gov/pubmed/2848442</v>
      </c>
      <c r="D1081" s="112" t="str">
        <f>IF(AND(A1081&lt;&gt;"",ISNUMBER(A1081)),VLOOKUP(A1081,Studies!A:BR,4,FALSE),"")</f>
        <v>A 100 mg OD (day 15)</v>
      </c>
      <c r="E1081" s="112" t="str">
        <f>IF(AND(A1081&lt;&gt;"",ISNUMBER(A1081)),VLOOKUP(A1081,Studies!A:BR,5,FALSE),"")</f>
        <v>Itraconazole</v>
      </c>
      <c r="F1081" s="114" t="str">
        <f>IF(AND(A1081&lt;&gt;"",ISNUMBER(A1081)),VLOOKUP(A1081,Studies!A:BR,6,FALSE),"")</f>
        <v>Plasma</v>
      </c>
      <c r="G1081" s="57">
        <v>376</v>
      </c>
      <c r="H1081" s="57" t="s">
        <v>54</v>
      </c>
      <c r="I1081" s="47">
        <v>170</v>
      </c>
      <c r="J1081" s="47" t="s">
        <v>321</v>
      </c>
      <c r="K1081" s="47" t="s">
        <v>50</v>
      </c>
      <c r="L1081" s="59">
        <v>47.7</v>
      </c>
      <c r="M1081" s="59" t="s">
        <v>321</v>
      </c>
      <c r="N1081" s="59" t="s">
        <v>60</v>
      </c>
    </row>
    <row r="1082" spans="1:14" x14ac:dyDescent="0.2">
      <c r="A1082" s="36">
        <v>234</v>
      </c>
      <c r="B1082" s="112" t="str">
        <f>IF(AND(A1082&lt;&gt;"",ISNUMBER(A1082)),VLOOKUP(A1082,Studies!A:BR,2,FALSE),"")</f>
        <v>Hardin 1988</v>
      </c>
      <c r="C1082" s="112" t="str">
        <f>IF(AND(A1082&lt;&gt;"",ISNUMBER(A1082)),VLOOKUP(A1082,Studies!A:BR,3,FALSE),"")</f>
        <v>https://www.ncbi.nlm.nih.gov/pubmed/2848442</v>
      </c>
      <c r="D1082" s="112" t="str">
        <f>IF(AND(A1082&lt;&gt;"",ISNUMBER(A1082)),VLOOKUP(A1082,Studies!A:BR,4,FALSE),"")</f>
        <v>A 100 mg OD (day 15)</v>
      </c>
      <c r="E1082" s="112" t="str">
        <f>IF(AND(A1082&lt;&gt;"",ISNUMBER(A1082)),VLOOKUP(A1082,Studies!A:BR,5,FALSE),"")</f>
        <v>Itraconazole</v>
      </c>
      <c r="F1082" s="114" t="str">
        <f>IF(AND(A1082&lt;&gt;"",ISNUMBER(A1082)),VLOOKUP(A1082,Studies!A:BR,6,FALSE),"")</f>
        <v>Plasma</v>
      </c>
      <c r="G1082" s="57">
        <v>384</v>
      </c>
      <c r="H1082" s="57" t="s">
        <v>54</v>
      </c>
      <c r="I1082" s="47">
        <v>124</v>
      </c>
      <c r="J1082" s="47" t="s">
        <v>321</v>
      </c>
      <c r="K1082" s="47" t="s">
        <v>50</v>
      </c>
      <c r="L1082" s="59">
        <v>52.4</v>
      </c>
      <c r="M1082" s="59" t="s">
        <v>321</v>
      </c>
      <c r="N1082" s="59" t="s">
        <v>60</v>
      </c>
    </row>
    <row r="1083" spans="1:14" x14ac:dyDescent="0.2">
      <c r="A1083" s="36">
        <v>234</v>
      </c>
      <c r="B1083" s="112" t="str">
        <f>IF(AND(A1083&lt;&gt;"",ISNUMBER(A1083)),VLOOKUP(A1083,Studies!A:BR,2,FALSE),"")</f>
        <v>Hardin 1988</v>
      </c>
      <c r="C1083" s="112" t="str">
        <f>IF(AND(A1083&lt;&gt;"",ISNUMBER(A1083)),VLOOKUP(A1083,Studies!A:BR,3,FALSE),"")</f>
        <v>https://www.ncbi.nlm.nih.gov/pubmed/2848442</v>
      </c>
      <c r="D1083" s="112" t="str">
        <f>IF(AND(A1083&lt;&gt;"",ISNUMBER(A1083)),VLOOKUP(A1083,Studies!A:BR,4,FALSE),"")</f>
        <v>A 100 mg OD (day 15)</v>
      </c>
      <c r="E1083" s="112" t="str">
        <f>IF(AND(A1083&lt;&gt;"",ISNUMBER(A1083)),VLOOKUP(A1083,Studies!A:BR,5,FALSE),"")</f>
        <v>Itraconazole</v>
      </c>
      <c r="F1083" s="114" t="str">
        <f>IF(AND(A1083&lt;&gt;"",ISNUMBER(A1083)),VLOOKUP(A1083,Studies!A:BR,6,FALSE),"")</f>
        <v>Plasma</v>
      </c>
      <c r="G1083" s="57">
        <v>408</v>
      </c>
      <c r="H1083" s="57" t="s">
        <v>54</v>
      </c>
      <c r="I1083" s="47">
        <v>77.2</v>
      </c>
      <c r="J1083" s="47" t="s">
        <v>321</v>
      </c>
      <c r="K1083" s="47" t="s">
        <v>50</v>
      </c>
      <c r="L1083" s="59">
        <v>37.6</v>
      </c>
      <c r="M1083" s="59" t="s">
        <v>321</v>
      </c>
      <c r="N1083" s="59" t="s">
        <v>60</v>
      </c>
    </row>
    <row r="1084" spans="1:14" x14ac:dyDescent="0.2">
      <c r="A1084" s="36">
        <v>234</v>
      </c>
      <c r="B1084" s="112" t="str">
        <f>IF(AND(A1084&lt;&gt;"",ISNUMBER(A1084)),VLOOKUP(A1084,Studies!A:BR,2,FALSE),"")</f>
        <v>Hardin 1988</v>
      </c>
      <c r="C1084" s="112" t="str">
        <f>IF(AND(A1084&lt;&gt;"",ISNUMBER(A1084)),VLOOKUP(A1084,Studies!A:BR,3,FALSE),"")</f>
        <v>https://www.ncbi.nlm.nih.gov/pubmed/2848442</v>
      </c>
      <c r="D1084" s="112" t="str">
        <f>IF(AND(A1084&lt;&gt;"",ISNUMBER(A1084)),VLOOKUP(A1084,Studies!A:BR,4,FALSE),"")</f>
        <v>A 100 mg OD (day 15)</v>
      </c>
      <c r="E1084" s="112" t="str">
        <f>IF(AND(A1084&lt;&gt;"",ISNUMBER(A1084)),VLOOKUP(A1084,Studies!A:BR,5,FALSE),"")</f>
        <v>Itraconazole</v>
      </c>
      <c r="F1084" s="114" t="str">
        <f>IF(AND(A1084&lt;&gt;"",ISNUMBER(A1084)),VLOOKUP(A1084,Studies!A:BR,6,FALSE),"")</f>
        <v>Plasma</v>
      </c>
      <c r="G1084" s="57">
        <v>432</v>
      </c>
      <c r="H1084" s="57" t="s">
        <v>54</v>
      </c>
      <c r="I1084" s="47">
        <v>41.1</v>
      </c>
      <c r="J1084" s="47" t="s">
        <v>321</v>
      </c>
      <c r="K1084" s="47" t="s">
        <v>50</v>
      </c>
      <c r="L1084" s="59">
        <v>23.7</v>
      </c>
      <c r="M1084" s="59" t="s">
        <v>321</v>
      </c>
      <c r="N1084" s="59" t="s">
        <v>60</v>
      </c>
    </row>
    <row r="1085" spans="1:14" x14ac:dyDescent="0.2">
      <c r="A1085" s="36">
        <v>235</v>
      </c>
      <c r="B1085" s="112" t="str">
        <f>IF(AND(A1085&lt;&gt;"",ISNUMBER(A1085)),VLOOKUP(A1085,Studies!A:BR,2,FALSE),"")</f>
        <v>Hardin 1988</v>
      </c>
      <c r="C1085" s="112" t="str">
        <f>IF(AND(A1085&lt;&gt;"",ISNUMBER(A1085)),VLOOKUP(A1085,Studies!A:BR,3,FALSE),"")</f>
        <v>https://www.ncbi.nlm.nih.gov/pubmed/2848442</v>
      </c>
      <c r="D1085" s="112" t="str">
        <f>IF(AND(A1085&lt;&gt;"",ISNUMBER(A1085)),VLOOKUP(A1085,Studies!A:BR,4,FALSE),"")</f>
        <v>B 200 mg OD (day 1)</v>
      </c>
      <c r="E1085" s="112" t="str">
        <f>IF(AND(A1085&lt;&gt;"",ISNUMBER(A1085)),VLOOKUP(A1085,Studies!A:BR,5,FALSE),"")</f>
        <v>Itraconazole</v>
      </c>
      <c r="F1085" s="114" t="str">
        <f>IF(AND(A1085&lt;&gt;"",ISNUMBER(A1085)),VLOOKUP(A1085,Studies!A:BR,6,FALSE),"")</f>
        <v>Plasma</v>
      </c>
      <c r="G1085" s="57">
        <v>0.5</v>
      </c>
      <c r="H1085" s="57" t="s">
        <v>54</v>
      </c>
      <c r="I1085" s="47">
        <v>39.799999999999997</v>
      </c>
      <c r="J1085" s="47" t="s">
        <v>321</v>
      </c>
      <c r="K1085" s="47" t="s">
        <v>50</v>
      </c>
      <c r="L1085" s="59">
        <v>22.2</v>
      </c>
      <c r="M1085" s="59" t="s">
        <v>321</v>
      </c>
      <c r="N1085" s="59" t="s">
        <v>60</v>
      </c>
    </row>
    <row r="1086" spans="1:14" x14ac:dyDescent="0.2">
      <c r="A1086" s="36">
        <v>235</v>
      </c>
      <c r="B1086" s="112" t="str">
        <f>IF(AND(A1086&lt;&gt;"",ISNUMBER(A1086)),VLOOKUP(A1086,Studies!A:BR,2,FALSE),"")</f>
        <v>Hardin 1988</v>
      </c>
      <c r="C1086" s="112" t="str">
        <f>IF(AND(A1086&lt;&gt;"",ISNUMBER(A1086)),VLOOKUP(A1086,Studies!A:BR,3,FALSE),"")</f>
        <v>https://www.ncbi.nlm.nih.gov/pubmed/2848442</v>
      </c>
      <c r="D1086" s="112" t="str">
        <f>IF(AND(A1086&lt;&gt;"",ISNUMBER(A1086)),VLOOKUP(A1086,Studies!A:BR,4,FALSE),"")</f>
        <v>B 200 mg OD (day 1)</v>
      </c>
      <c r="E1086" s="112" t="str">
        <f>IF(AND(A1086&lt;&gt;"",ISNUMBER(A1086)),VLOOKUP(A1086,Studies!A:BR,5,FALSE),"")</f>
        <v>Itraconazole</v>
      </c>
      <c r="F1086" s="114" t="str">
        <f>IF(AND(A1086&lt;&gt;"",ISNUMBER(A1086)),VLOOKUP(A1086,Studies!A:BR,6,FALSE),"")</f>
        <v>Plasma</v>
      </c>
      <c r="G1086" s="57">
        <v>1</v>
      </c>
      <c r="H1086" s="57" t="s">
        <v>54</v>
      </c>
      <c r="I1086" s="47">
        <v>72</v>
      </c>
      <c r="J1086" s="47" t="s">
        <v>321</v>
      </c>
      <c r="K1086" s="47" t="s">
        <v>50</v>
      </c>
      <c r="L1086" s="59">
        <v>55.6</v>
      </c>
      <c r="M1086" s="59" t="s">
        <v>321</v>
      </c>
      <c r="N1086" s="59" t="s">
        <v>60</v>
      </c>
    </row>
    <row r="1087" spans="1:14" x14ac:dyDescent="0.2">
      <c r="A1087" s="36">
        <v>235</v>
      </c>
      <c r="B1087" s="112" t="str">
        <f>IF(AND(A1087&lt;&gt;"",ISNUMBER(A1087)),VLOOKUP(A1087,Studies!A:BR,2,FALSE),"")</f>
        <v>Hardin 1988</v>
      </c>
      <c r="C1087" s="112" t="str">
        <f>IF(AND(A1087&lt;&gt;"",ISNUMBER(A1087)),VLOOKUP(A1087,Studies!A:BR,3,FALSE),"")</f>
        <v>https://www.ncbi.nlm.nih.gov/pubmed/2848442</v>
      </c>
      <c r="D1087" s="112" t="str">
        <f>IF(AND(A1087&lt;&gt;"",ISNUMBER(A1087)),VLOOKUP(A1087,Studies!A:BR,4,FALSE),"")</f>
        <v>B 200 mg OD (day 1)</v>
      </c>
      <c r="E1087" s="112" t="str">
        <f>IF(AND(A1087&lt;&gt;"",ISNUMBER(A1087)),VLOOKUP(A1087,Studies!A:BR,5,FALSE),"")</f>
        <v>Itraconazole</v>
      </c>
      <c r="F1087" s="114" t="str">
        <f>IF(AND(A1087&lt;&gt;"",ISNUMBER(A1087)),VLOOKUP(A1087,Studies!A:BR,6,FALSE),"")</f>
        <v>Plasma</v>
      </c>
      <c r="G1087" s="57">
        <v>2</v>
      </c>
      <c r="H1087" s="57" t="s">
        <v>54</v>
      </c>
      <c r="I1087" s="47">
        <v>213</v>
      </c>
      <c r="J1087" s="47" t="s">
        <v>321</v>
      </c>
      <c r="K1087" s="47" t="s">
        <v>50</v>
      </c>
      <c r="L1087" s="59">
        <v>128</v>
      </c>
      <c r="M1087" s="59" t="s">
        <v>321</v>
      </c>
      <c r="N1087" s="59" t="s">
        <v>60</v>
      </c>
    </row>
    <row r="1088" spans="1:14" x14ac:dyDescent="0.2">
      <c r="A1088" s="36">
        <v>235</v>
      </c>
      <c r="B1088" s="112" t="str">
        <f>IF(AND(A1088&lt;&gt;"",ISNUMBER(A1088)),VLOOKUP(A1088,Studies!A:BR,2,FALSE),"")</f>
        <v>Hardin 1988</v>
      </c>
      <c r="C1088" s="112" t="str">
        <f>IF(AND(A1088&lt;&gt;"",ISNUMBER(A1088)),VLOOKUP(A1088,Studies!A:BR,3,FALSE),"")</f>
        <v>https://www.ncbi.nlm.nih.gov/pubmed/2848442</v>
      </c>
      <c r="D1088" s="112" t="str">
        <f>IF(AND(A1088&lt;&gt;"",ISNUMBER(A1088)),VLOOKUP(A1088,Studies!A:BR,4,FALSE),"")</f>
        <v>B 200 mg OD (day 1)</v>
      </c>
      <c r="E1088" s="112" t="str">
        <f>IF(AND(A1088&lt;&gt;"",ISNUMBER(A1088)),VLOOKUP(A1088,Studies!A:BR,5,FALSE),"")</f>
        <v>Itraconazole</v>
      </c>
      <c r="F1088" s="114" t="str">
        <f>IF(AND(A1088&lt;&gt;"",ISNUMBER(A1088)),VLOOKUP(A1088,Studies!A:BR,6,FALSE),"")</f>
        <v>Plasma</v>
      </c>
      <c r="G1088" s="57">
        <v>3</v>
      </c>
      <c r="H1088" s="57" t="s">
        <v>54</v>
      </c>
      <c r="I1088" s="47">
        <v>248</v>
      </c>
      <c r="J1088" s="47" t="s">
        <v>321</v>
      </c>
      <c r="K1088" s="47" t="s">
        <v>50</v>
      </c>
      <c r="L1088" s="59">
        <v>108</v>
      </c>
      <c r="M1088" s="59" t="s">
        <v>321</v>
      </c>
      <c r="N1088" s="59" t="s">
        <v>60</v>
      </c>
    </row>
    <row r="1089" spans="1:14" x14ac:dyDescent="0.2">
      <c r="A1089" s="36">
        <v>235</v>
      </c>
      <c r="B1089" s="112" t="str">
        <f>IF(AND(A1089&lt;&gt;"",ISNUMBER(A1089)),VLOOKUP(A1089,Studies!A:BR,2,FALSE),"")</f>
        <v>Hardin 1988</v>
      </c>
      <c r="C1089" s="112" t="str">
        <f>IF(AND(A1089&lt;&gt;"",ISNUMBER(A1089)),VLOOKUP(A1089,Studies!A:BR,3,FALSE),"")</f>
        <v>https://www.ncbi.nlm.nih.gov/pubmed/2848442</v>
      </c>
      <c r="D1089" s="112" t="str">
        <f>IF(AND(A1089&lt;&gt;"",ISNUMBER(A1089)),VLOOKUP(A1089,Studies!A:BR,4,FALSE),"")</f>
        <v>B 200 mg OD (day 1)</v>
      </c>
      <c r="E1089" s="112" t="str">
        <f>IF(AND(A1089&lt;&gt;"",ISNUMBER(A1089)),VLOOKUP(A1089,Studies!A:BR,5,FALSE),"")</f>
        <v>Itraconazole</v>
      </c>
      <c r="F1089" s="114" t="str">
        <f>IF(AND(A1089&lt;&gt;"",ISNUMBER(A1089)),VLOOKUP(A1089,Studies!A:BR,6,FALSE),"")</f>
        <v>Plasma</v>
      </c>
      <c r="G1089" s="57">
        <v>4</v>
      </c>
      <c r="H1089" s="57" t="s">
        <v>54</v>
      </c>
      <c r="I1089" s="47">
        <v>244</v>
      </c>
      <c r="J1089" s="47" t="s">
        <v>321</v>
      </c>
      <c r="K1089" s="47" t="s">
        <v>50</v>
      </c>
      <c r="L1089" s="59">
        <v>89.8</v>
      </c>
      <c r="M1089" s="59" t="s">
        <v>321</v>
      </c>
      <c r="N1089" s="59" t="s">
        <v>60</v>
      </c>
    </row>
    <row r="1090" spans="1:14" x14ac:dyDescent="0.2">
      <c r="A1090" s="36">
        <v>235</v>
      </c>
      <c r="B1090" s="112" t="str">
        <f>IF(AND(A1090&lt;&gt;"",ISNUMBER(A1090)),VLOOKUP(A1090,Studies!A:BR,2,FALSE),"")</f>
        <v>Hardin 1988</v>
      </c>
      <c r="C1090" s="112" t="str">
        <f>IF(AND(A1090&lt;&gt;"",ISNUMBER(A1090)),VLOOKUP(A1090,Studies!A:BR,3,FALSE),"")</f>
        <v>https://www.ncbi.nlm.nih.gov/pubmed/2848442</v>
      </c>
      <c r="D1090" s="112" t="str">
        <f>IF(AND(A1090&lt;&gt;"",ISNUMBER(A1090)),VLOOKUP(A1090,Studies!A:BR,4,FALSE),"")</f>
        <v>B 200 mg OD (day 1)</v>
      </c>
      <c r="E1090" s="112" t="str">
        <f>IF(AND(A1090&lt;&gt;"",ISNUMBER(A1090)),VLOOKUP(A1090,Studies!A:BR,5,FALSE),"")</f>
        <v>Itraconazole</v>
      </c>
      <c r="F1090" s="114" t="str">
        <f>IF(AND(A1090&lt;&gt;"",ISNUMBER(A1090)),VLOOKUP(A1090,Studies!A:BR,6,FALSE),"")</f>
        <v>Plasma</v>
      </c>
      <c r="G1090" s="57">
        <v>6</v>
      </c>
      <c r="H1090" s="57" t="s">
        <v>54</v>
      </c>
      <c r="I1090" s="47">
        <v>159</v>
      </c>
      <c r="J1090" s="47" t="s">
        <v>321</v>
      </c>
      <c r="K1090" s="47" t="s">
        <v>50</v>
      </c>
      <c r="L1090" s="59">
        <v>78.400000000000006</v>
      </c>
      <c r="M1090" s="59" t="s">
        <v>321</v>
      </c>
      <c r="N1090" s="59" t="s">
        <v>60</v>
      </c>
    </row>
    <row r="1091" spans="1:14" x14ac:dyDescent="0.2">
      <c r="A1091" s="36">
        <v>235</v>
      </c>
      <c r="B1091" s="112" t="str">
        <f>IF(AND(A1091&lt;&gt;"",ISNUMBER(A1091)),VLOOKUP(A1091,Studies!A:BR,2,FALSE),"")</f>
        <v>Hardin 1988</v>
      </c>
      <c r="C1091" s="112" t="str">
        <f>IF(AND(A1091&lt;&gt;"",ISNUMBER(A1091)),VLOOKUP(A1091,Studies!A:BR,3,FALSE),"")</f>
        <v>https://www.ncbi.nlm.nih.gov/pubmed/2848442</v>
      </c>
      <c r="D1091" s="112" t="str">
        <f>IF(AND(A1091&lt;&gt;"",ISNUMBER(A1091)),VLOOKUP(A1091,Studies!A:BR,4,FALSE),"")</f>
        <v>B 200 mg OD (day 1)</v>
      </c>
      <c r="E1091" s="112" t="str">
        <f>IF(AND(A1091&lt;&gt;"",ISNUMBER(A1091)),VLOOKUP(A1091,Studies!A:BR,5,FALSE),"")</f>
        <v>Itraconazole</v>
      </c>
      <c r="F1091" s="114" t="str">
        <f>IF(AND(A1091&lt;&gt;"",ISNUMBER(A1091)),VLOOKUP(A1091,Studies!A:BR,6,FALSE),"")</f>
        <v>Plasma</v>
      </c>
      <c r="G1091" s="57">
        <v>8</v>
      </c>
      <c r="H1091" s="57" t="s">
        <v>54</v>
      </c>
      <c r="I1091" s="47">
        <v>128</v>
      </c>
      <c r="J1091" s="47" t="s">
        <v>321</v>
      </c>
      <c r="K1091" s="47" t="s">
        <v>50</v>
      </c>
      <c r="L1091" s="59">
        <v>65.599999999999994</v>
      </c>
      <c r="M1091" s="59" t="s">
        <v>321</v>
      </c>
      <c r="N1091" s="59" t="s">
        <v>60</v>
      </c>
    </row>
    <row r="1092" spans="1:14" x14ac:dyDescent="0.2">
      <c r="A1092" s="36">
        <v>235</v>
      </c>
      <c r="B1092" s="112" t="str">
        <f>IF(AND(A1092&lt;&gt;"",ISNUMBER(A1092)),VLOOKUP(A1092,Studies!A:BR,2,FALSE),"")</f>
        <v>Hardin 1988</v>
      </c>
      <c r="C1092" s="112" t="str">
        <f>IF(AND(A1092&lt;&gt;"",ISNUMBER(A1092)),VLOOKUP(A1092,Studies!A:BR,3,FALSE),"")</f>
        <v>https://www.ncbi.nlm.nih.gov/pubmed/2848442</v>
      </c>
      <c r="D1092" s="112" t="str">
        <f>IF(AND(A1092&lt;&gt;"",ISNUMBER(A1092)),VLOOKUP(A1092,Studies!A:BR,4,FALSE),"")</f>
        <v>B 200 mg OD (day 1)</v>
      </c>
      <c r="E1092" s="112" t="str">
        <f>IF(AND(A1092&lt;&gt;"",ISNUMBER(A1092)),VLOOKUP(A1092,Studies!A:BR,5,FALSE),"")</f>
        <v>Itraconazole</v>
      </c>
      <c r="F1092" s="114" t="str">
        <f>IF(AND(A1092&lt;&gt;"",ISNUMBER(A1092)),VLOOKUP(A1092,Studies!A:BR,6,FALSE),"")</f>
        <v>Plasma</v>
      </c>
      <c r="G1092" s="57">
        <v>12</v>
      </c>
      <c r="H1092" s="57" t="s">
        <v>54</v>
      </c>
      <c r="I1092" s="47">
        <v>79.2</v>
      </c>
      <c r="J1092" s="47" t="s">
        <v>321</v>
      </c>
      <c r="K1092" s="47" t="s">
        <v>50</v>
      </c>
      <c r="L1092" s="59">
        <v>33.6</v>
      </c>
      <c r="M1092" s="59" t="s">
        <v>321</v>
      </c>
      <c r="N1092" s="59" t="s">
        <v>60</v>
      </c>
    </row>
    <row r="1093" spans="1:14" x14ac:dyDescent="0.2">
      <c r="A1093" s="36">
        <v>235</v>
      </c>
      <c r="B1093" s="112" t="str">
        <f>IF(AND(A1093&lt;&gt;"",ISNUMBER(A1093)),VLOOKUP(A1093,Studies!A:BR,2,FALSE),"")</f>
        <v>Hardin 1988</v>
      </c>
      <c r="C1093" s="112" t="str">
        <f>IF(AND(A1093&lt;&gt;"",ISNUMBER(A1093)),VLOOKUP(A1093,Studies!A:BR,3,FALSE),"")</f>
        <v>https://www.ncbi.nlm.nih.gov/pubmed/2848442</v>
      </c>
      <c r="D1093" s="112" t="str">
        <f>IF(AND(A1093&lt;&gt;"",ISNUMBER(A1093)),VLOOKUP(A1093,Studies!A:BR,4,FALSE),"")</f>
        <v>B 200 mg OD (day 1)</v>
      </c>
      <c r="E1093" s="112" t="str">
        <f>IF(AND(A1093&lt;&gt;"",ISNUMBER(A1093)),VLOOKUP(A1093,Studies!A:BR,5,FALSE),"")</f>
        <v>Itraconazole</v>
      </c>
      <c r="F1093" s="114" t="str">
        <f>IF(AND(A1093&lt;&gt;"",ISNUMBER(A1093)),VLOOKUP(A1093,Studies!A:BR,6,FALSE),"")</f>
        <v>Plasma</v>
      </c>
      <c r="G1093" s="57">
        <v>16</v>
      </c>
      <c r="H1093" s="57" t="s">
        <v>54</v>
      </c>
      <c r="I1093" s="47">
        <v>80.8</v>
      </c>
      <c r="J1093" s="47" t="s">
        <v>321</v>
      </c>
      <c r="K1093" s="47" t="s">
        <v>50</v>
      </c>
      <c r="L1093" s="59">
        <v>35.299999999999997</v>
      </c>
      <c r="M1093" s="59" t="s">
        <v>321</v>
      </c>
      <c r="N1093" s="59" t="s">
        <v>60</v>
      </c>
    </row>
    <row r="1094" spans="1:14" x14ac:dyDescent="0.2">
      <c r="A1094" s="36">
        <v>235</v>
      </c>
      <c r="B1094" s="112" t="str">
        <f>IF(AND(A1094&lt;&gt;"",ISNUMBER(A1094)),VLOOKUP(A1094,Studies!A:BR,2,FALSE),"")</f>
        <v>Hardin 1988</v>
      </c>
      <c r="C1094" s="112" t="str">
        <f>IF(AND(A1094&lt;&gt;"",ISNUMBER(A1094)),VLOOKUP(A1094,Studies!A:BR,3,FALSE),"")</f>
        <v>https://www.ncbi.nlm.nih.gov/pubmed/2848442</v>
      </c>
      <c r="D1094" s="112" t="str">
        <f>IF(AND(A1094&lt;&gt;"",ISNUMBER(A1094)),VLOOKUP(A1094,Studies!A:BR,4,FALSE),"")</f>
        <v>B 200 mg OD (day 1)</v>
      </c>
      <c r="E1094" s="112" t="str">
        <f>IF(AND(A1094&lt;&gt;"",ISNUMBER(A1094)),VLOOKUP(A1094,Studies!A:BR,5,FALSE),"")</f>
        <v>Itraconazole</v>
      </c>
      <c r="F1094" s="114" t="str">
        <f>IF(AND(A1094&lt;&gt;"",ISNUMBER(A1094)),VLOOKUP(A1094,Studies!A:BR,6,FALSE),"")</f>
        <v>Plasma</v>
      </c>
      <c r="G1094" s="57">
        <v>24</v>
      </c>
      <c r="H1094" s="57" t="s">
        <v>54</v>
      </c>
      <c r="I1094" s="47">
        <v>50.2</v>
      </c>
      <c r="J1094" s="47" t="s">
        <v>321</v>
      </c>
      <c r="K1094" s="47" t="s">
        <v>50</v>
      </c>
      <c r="L1094" s="59">
        <v>30.5</v>
      </c>
      <c r="M1094" s="59" t="s">
        <v>321</v>
      </c>
      <c r="N1094" s="59" t="s">
        <v>60</v>
      </c>
    </row>
    <row r="1095" spans="1:14" x14ac:dyDescent="0.2">
      <c r="A1095" s="36">
        <v>235</v>
      </c>
      <c r="B1095" s="112" t="str">
        <f>IF(AND(A1095&lt;&gt;"",ISNUMBER(A1095)),VLOOKUP(A1095,Studies!A:BR,2,FALSE),"")</f>
        <v>Hardin 1988</v>
      </c>
      <c r="C1095" s="112" t="str">
        <f>IF(AND(A1095&lt;&gt;"",ISNUMBER(A1095)),VLOOKUP(A1095,Studies!A:BR,3,FALSE),"")</f>
        <v>https://www.ncbi.nlm.nih.gov/pubmed/2848442</v>
      </c>
      <c r="D1095" s="112" t="str">
        <f>IF(AND(A1095&lt;&gt;"",ISNUMBER(A1095)),VLOOKUP(A1095,Studies!A:BR,4,FALSE),"")</f>
        <v>B 200 mg OD (day 1)</v>
      </c>
      <c r="E1095" s="112" t="str">
        <f>IF(AND(A1095&lt;&gt;"",ISNUMBER(A1095)),VLOOKUP(A1095,Studies!A:BR,5,FALSE),"")</f>
        <v>Itraconazole</v>
      </c>
      <c r="F1095" s="114" t="str">
        <f>IF(AND(A1095&lt;&gt;"",ISNUMBER(A1095)),VLOOKUP(A1095,Studies!A:BR,6,FALSE),"")</f>
        <v>Plasma</v>
      </c>
      <c r="G1095" s="57">
        <v>48</v>
      </c>
      <c r="H1095" s="57" t="s">
        <v>54</v>
      </c>
      <c r="I1095" s="47">
        <v>21.1</v>
      </c>
      <c r="J1095" s="47" t="s">
        <v>321</v>
      </c>
      <c r="K1095" s="47" t="s">
        <v>50</v>
      </c>
      <c r="L1095" s="59">
        <v>4.5999999999999996</v>
      </c>
      <c r="M1095" s="59" t="s">
        <v>321</v>
      </c>
      <c r="N1095" s="59" t="s">
        <v>60</v>
      </c>
    </row>
    <row r="1096" spans="1:14" x14ac:dyDescent="0.2">
      <c r="A1096" s="36">
        <v>235</v>
      </c>
      <c r="B1096" s="112" t="str">
        <f>IF(AND(A1096&lt;&gt;"",ISNUMBER(A1096)),VLOOKUP(A1096,Studies!A:BR,2,FALSE),"")</f>
        <v>Hardin 1988</v>
      </c>
      <c r="C1096" s="112" t="str">
        <f>IF(AND(A1096&lt;&gt;"",ISNUMBER(A1096)),VLOOKUP(A1096,Studies!A:BR,3,FALSE),"")</f>
        <v>https://www.ncbi.nlm.nih.gov/pubmed/2848442</v>
      </c>
      <c r="D1096" s="112" t="str">
        <f>IF(AND(A1096&lt;&gt;"",ISNUMBER(A1096)),VLOOKUP(A1096,Studies!A:BR,4,FALSE),"")</f>
        <v>B 200 mg OD (day 1)</v>
      </c>
      <c r="E1096" s="112" t="str">
        <f>IF(AND(A1096&lt;&gt;"",ISNUMBER(A1096)),VLOOKUP(A1096,Studies!A:BR,5,FALSE),"")</f>
        <v>Itraconazole</v>
      </c>
      <c r="F1096" s="114" t="str">
        <f>IF(AND(A1096&lt;&gt;"",ISNUMBER(A1096)),VLOOKUP(A1096,Studies!A:BR,6,FALSE),"")</f>
        <v>Plasma</v>
      </c>
      <c r="G1096" s="57">
        <v>72</v>
      </c>
      <c r="H1096" s="57" t="s">
        <v>54</v>
      </c>
      <c r="I1096" s="47">
        <v>9</v>
      </c>
      <c r="J1096" s="47" t="s">
        <v>321</v>
      </c>
      <c r="K1096" s="47" t="s">
        <v>50</v>
      </c>
      <c r="L1096" s="59">
        <v>10.3</v>
      </c>
      <c r="M1096" s="59" t="s">
        <v>321</v>
      </c>
      <c r="N1096" s="59" t="s">
        <v>60</v>
      </c>
    </row>
    <row r="1097" spans="1:14" x14ac:dyDescent="0.2">
      <c r="A1097" s="36">
        <v>236</v>
      </c>
      <c r="B1097" s="112" t="str">
        <f>IF(AND(A1097&lt;&gt;"",ISNUMBER(A1097)),VLOOKUP(A1097,Studies!A:BR,2,FALSE),"")</f>
        <v>Hardin 1988</v>
      </c>
      <c r="C1097" s="112" t="str">
        <f>IF(AND(A1097&lt;&gt;"",ISNUMBER(A1097)),VLOOKUP(A1097,Studies!A:BR,3,FALSE),"")</f>
        <v>https://www.ncbi.nlm.nih.gov/pubmed/2848442</v>
      </c>
      <c r="D1097" s="112" t="str">
        <f>IF(AND(A1097&lt;&gt;"",ISNUMBER(A1097)),VLOOKUP(A1097,Studies!A:BR,4,FALSE),"")</f>
        <v>B 200 mg OD (day 7-15)</v>
      </c>
      <c r="E1097" s="112" t="str">
        <f>IF(AND(A1097&lt;&gt;"",ISNUMBER(A1097)),VLOOKUP(A1097,Studies!A:BR,5,FALSE),"")</f>
        <v>Itraconazole</v>
      </c>
      <c r="F1097" s="114" t="str">
        <f>IF(AND(A1097&lt;&gt;"",ISNUMBER(A1097)),VLOOKUP(A1097,Studies!A:BR,6,FALSE),"")</f>
        <v>Plasma</v>
      </c>
      <c r="G1097" s="57">
        <v>168</v>
      </c>
      <c r="H1097" s="57" t="s">
        <v>54</v>
      </c>
      <c r="I1097" s="47">
        <v>287</v>
      </c>
      <c r="J1097" s="47" t="s">
        <v>321</v>
      </c>
      <c r="K1097" s="47" t="s">
        <v>50</v>
      </c>
      <c r="L1097" s="59">
        <v>53.1</v>
      </c>
      <c r="M1097" s="59" t="s">
        <v>321</v>
      </c>
      <c r="N1097" s="59" t="s">
        <v>60</v>
      </c>
    </row>
    <row r="1098" spans="1:14" x14ac:dyDescent="0.2">
      <c r="A1098" s="36">
        <v>236</v>
      </c>
      <c r="B1098" s="112" t="str">
        <f>IF(AND(A1098&lt;&gt;"",ISNUMBER(A1098)),VLOOKUP(A1098,Studies!A:BR,2,FALSE),"")</f>
        <v>Hardin 1988</v>
      </c>
      <c r="C1098" s="112" t="str">
        <f>IF(AND(A1098&lt;&gt;"",ISNUMBER(A1098)),VLOOKUP(A1098,Studies!A:BR,3,FALSE),"")</f>
        <v>https://www.ncbi.nlm.nih.gov/pubmed/2848442</v>
      </c>
      <c r="D1098" s="112" t="str">
        <f>IF(AND(A1098&lt;&gt;"",ISNUMBER(A1098)),VLOOKUP(A1098,Studies!A:BR,4,FALSE),"")</f>
        <v>B 200 mg OD (day 7-15)</v>
      </c>
      <c r="E1098" s="112" t="str">
        <f>IF(AND(A1098&lt;&gt;"",ISNUMBER(A1098)),VLOOKUP(A1098,Studies!A:BR,5,FALSE),"")</f>
        <v>Itraconazole</v>
      </c>
      <c r="F1098" s="114" t="str">
        <f>IF(AND(A1098&lt;&gt;"",ISNUMBER(A1098)),VLOOKUP(A1098,Studies!A:BR,6,FALSE),"")</f>
        <v>Plasma</v>
      </c>
      <c r="G1098" s="57">
        <v>240</v>
      </c>
      <c r="H1098" s="57" t="s">
        <v>54</v>
      </c>
      <c r="I1098" s="47">
        <v>310</v>
      </c>
      <c r="J1098" s="47" t="s">
        <v>321</v>
      </c>
      <c r="K1098" s="47" t="s">
        <v>50</v>
      </c>
      <c r="L1098" s="59">
        <v>123</v>
      </c>
      <c r="M1098" s="59" t="s">
        <v>321</v>
      </c>
      <c r="N1098" s="59" t="s">
        <v>60</v>
      </c>
    </row>
    <row r="1099" spans="1:14" x14ac:dyDescent="0.2">
      <c r="A1099" s="36">
        <v>236</v>
      </c>
      <c r="B1099" s="112" t="str">
        <f>IF(AND(A1099&lt;&gt;"",ISNUMBER(A1099)),VLOOKUP(A1099,Studies!A:BR,2,FALSE),"")</f>
        <v>Hardin 1988</v>
      </c>
      <c r="C1099" s="112" t="str">
        <f>IF(AND(A1099&lt;&gt;"",ISNUMBER(A1099)),VLOOKUP(A1099,Studies!A:BR,3,FALSE),"")</f>
        <v>https://www.ncbi.nlm.nih.gov/pubmed/2848442</v>
      </c>
      <c r="D1099" s="112" t="str">
        <f>IF(AND(A1099&lt;&gt;"",ISNUMBER(A1099)),VLOOKUP(A1099,Studies!A:BR,4,FALSE),"")</f>
        <v>B 200 mg OD (day 7-15)</v>
      </c>
      <c r="E1099" s="112" t="str">
        <f>IF(AND(A1099&lt;&gt;"",ISNUMBER(A1099)),VLOOKUP(A1099,Studies!A:BR,5,FALSE),"")</f>
        <v>Itraconazole</v>
      </c>
      <c r="F1099" s="114" t="str">
        <f>IF(AND(A1099&lt;&gt;"",ISNUMBER(A1099)),VLOOKUP(A1099,Studies!A:BR,6,FALSE),"")</f>
        <v>Plasma</v>
      </c>
      <c r="G1099" s="57">
        <v>312</v>
      </c>
      <c r="H1099" s="57" t="s">
        <v>54</v>
      </c>
      <c r="I1099" s="47">
        <v>371</v>
      </c>
      <c r="J1099" s="47" t="s">
        <v>321</v>
      </c>
      <c r="K1099" s="47" t="s">
        <v>50</v>
      </c>
      <c r="L1099" s="59">
        <v>158</v>
      </c>
      <c r="M1099" s="59" t="s">
        <v>321</v>
      </c>
      <c r="N1099" s="59" t="s">
        <v>60</v>
      </c>
    </row>
    <row r="1100" spans="1:14" x14ac:dyDescent="0.2">
      <c r="A1100" s="36">
        <v>236</v>
      </c>
      <c r="B1100" s="112" t="str">
        <f>IF(AND(A1100&lt;&gt;"",ISNUMBER(A1100)),VLOOKUP(A1100,Studies!A:BR,2,FALSE),"")</f>
        <v>Hardin 1988</v>
      </c>
      <c r="C1100" s="112" t="str">
        <f>IF(AND(A1100&lt;&gt;"",ISNUMBER(A1100)),VLOOKUP(A1100,Studies!A:BR,3,FALSE),"")</f>
        <v>https://www.ncbi.nlm.nih.gov/pubmed/2848442</v>
      </c>
      <c r="D1100" s="112" t="str">
        <f>IF(AND(A1100&lt;&gt;"",ISNUMBER(A1100)),VLOOKUP(A1100,Studies!A:BR,4,FALSE),"")</f>
        <v>B 200 mg OD (day 7-15)</v>
      </c>
      <c r="E1100" s="112" t="str">
        <f>IF(AND(A1100&lt;&gt;"",ISNUMBER(A1100)),VLOOKUP(A1100,Studies!A:BR,5,FALSE),"")</f>
        <v>Itraconazole</v>
      </c>
      <c r="F1100" s="114" t="str">
        <f>IF(AND(A1100&lt;&gt;"",ISNUMBER(A1100)),VLOOKUP(A1100,Studies!A:BR,6,FALSE),"")</f>
        <v>Plasma</v>
      </c>
      <c r="G1100" s="57">
        <v>360</v>
      </c>
      <c r="H1100" s="57" t="s">
        <v>54</v>
      </c>
      <c r="I1100" s="47">
        <v>419</v>
      </c>
      <c r="J1100" s="47" t="s">
        <v>321</v>
      </c>
      <c r="K1100" s="47" t="s">
        <v>50</v>
      </c>
      <c r="L1100" s="59">
        <v>180</v>
      </c>
      <c r="M1100" s="59" t="s">
        <v>321</v>
      </c>
      <c r="N1100" s="59" t="s">
        <v>60</v>
      </c>
    </row>
    <row r="1101" spans="1:14" x14ac:dyDescent="0.2">
      <c r="A1101" s="36">
        <v>237</v>
      </c>
      <c r="B1101" s="112" t="str">
        <f>IF(AND(A1101&lt;&gt;"",ISNUMBER(A1101)),VLOOKUP(A1101,Studies!A:BR,2,FALSE),"")</f>
        <v>Hardin 1988</v>
      </c>
      <c r="C1101" s="112" t="str">
        <f>IF(AND(A1101&lt;&gt;"",ISNUMBER(A1101)),VLOOKUP(A1101,Studies!A:BR,3,FALSE),"")</f>
        <v>https://www.ncbi.nlm.nih.gov/pubmed/2848442</v>
      </c>
      <c r="D1101" s="112" t="str">
        <f>IF(AND(A1101&lt;&gt;"",ISNUMBER(A1101)),VLOOKUP(A1101,Studies!A:BR,4,FALSE),"")</f>
        <v>B 200 mg OD (day 15)</v>
      </c>
      <c r="E1101" s="112" t="str">
        <f>IF(AND(A1101&lt;&gt;"",ISNUMBER(A1101)),VLOOKUP(A1101,Studies!A:BR,5,FALSE),"")</f>
        <v>Itraconazole</v>
      </c>
      <c r="F1101" s="114" t="str">
        <f>IF(AND(A1101&lt;&gt;"",ISNUMBER(A1101)),VLOOKUP(A1101,Studies!A:BR,6,FALSE),"")</f>
        <v>Plasma</v>
      </c>
      <c r="G1101" s="57">
        <v>360.5</v>
      </c>
      <c r="H1101" s="57" t="s">
        <v>54</v>
      </c>
      <c r="I1101" s="47">
        <v>407</v>
      </c>
      <c r="J1101" s="47" t="s">
        <v>321</v>
      </c>
      <c r="K1101" s="47" t="s">
        <v>50</v>
      </c>
      <c r="L1101" s="59">
        <v>207</v>
      </c>
      <c r="M1101" s="59" t="s">
        <v>321</v>
      </c>
      <c r="N1101" s="59" t="s">
        <v>60</v>
      </c>
    </row>
    <row r="1102" spans="1:14" x14ac:dyDescent="0.2">
      <c r="A1102" s="36">
        <v>237</v>
      </c>
      <c r="B1102" s="112" t="str">
        <f>IF(AND(A1102&lt;&gt;"",ISNUMBER(A1102)),VLOOKUP(A1102,Studies!A:BR,2,FALSE),"")</f>
        <v>Hardin 1988</v>
      </c>
      <c r="C1102" s="112" t="str">
        <f>IF(AND(A1102&lt;&gt;"",ISNUMBER(A1102)),VLOOKUP(A1102,Studies!A:BR,3,FALSE),"")</f>
        <v>https://www.ncbi.nlm.nih.gov/pubmed/2848442</v>
      </c>
      <c r="D1102" s="112" t="str">
        <f>IF(AND(A1102&lt;&gt;"",ISNUMBER(A1102)),VLOOKUP(A1102,Studies!A:BR,4,FALSE),"")</f>
        <v>B 200 mg OD (day 15)</v>
      </c>
      <c r="E1102" s="112" t="str">
        <f>IF(AND(A1102&lt;&gt;"",ISNUMBER(A1102)),VLOOKUP(A1102,Studies!A:BR,5,FALSE),"")</f>
        <v>Itraconazole</v>
      </c>
      <c r="F1102" s="114" t="str">
        <f>IF(AND(A1102&lt;&gt;"",ISNUMBER(A1102)),VLOOKUP(A1102,Studies!A:BR,6,FALSE),"")</f>
        <v>Plasma</v>
      </c>
      <c r="G1102" s="57">
        <v>361</v>
      </c>
      <c r="H1102" s="57" t="s">
        <v>54</v>
      </c>
      <c r="I1102" s="47">
        <v>564</v>
      </c>
      <c r="J1102" s="47" t="s">
        <v>321</v>
      </c>
      <c r="K1102" s="47" t="s">
        <v>50</v>
      </c>
      <c r="L1102" s="59">
        <v>260</v>
      </c>
      <c r="M1102" s="59" t="s">
        <v>321</v>
      </c>
      <c r="N1102" s="59" t="s">
        <v>60</v>
      </c>
    </row>
    <row r="1103" spans="1:14" x14ac:dyDescent="0.2">
      <c r="A1103" s="36">
        <v>237</v>
      </c>
      <c r="B1103" s="112" t="str">
        <f>IF(AND(A1103&lt;&gt;"",ISNUMBER(A1103)),VLOOKUP(A1103,Studies!A:BR,2,FALSE),"")</f>
        <v>Hardin 1988</v>
      </c>
      <c r="C1103" s="112" t="str">
        <f>IF(AND(A1103&lt;&gt;"",ISNUMBER(A1103)),VLOOKUP(A1103,Studies!A:BR,3,FALSE),"")</f>
        <v>https://www.ncbi.nlm.nih.gov/pubmed/2848442</v>
      </c>
      <c r="D1103" s="112" t="str">
        <f>IF(AND(A1103&lt;&gt;"",ISNUMBER(A1103)),VLOOKUP(A1103,Studies!A:BR,4,FALSE),"")</f>
        <v>B 200 mg OD (day 15)</v>
      </c>
      <c r="E1103" s="112" t="str">
        <f>IF(AND(A1103&lt;&gt;"",ISNUMBER(A1103)),VLOOKUP(A1103,Studies!A:BR,5,FALSE),"")</f>
        <v>Itraconazole</v>
      </c>
      <c r="F1103" s="114" t="str">
        <f>IF(AND(A1103&lt;&gt;"",ISNUMBER(A1103)),VLOOKUP(A1103,Studies!A:BR,6,FALSE),"")</f>
        <v>Plasma</v>
      </c>
      <c r="G1103" s="57">
        <v>362</v>
      </c>
      <c r="H1103" s="57" t="s">
        <v>54</v>
      </c>
      <c r="I1103" s="47">
        <v>820</v>
      </c>
      <c r="J1103" s="47" t="s">
        <v>321</v>
      </c>
      <c r="K1103" s="47" t="s">
        <v>50</v>
      </c>
      <c r="L1103" s="59">
        <v>331</v>
      </c>
      <c r="M1103" s="59" t="s">
        <v>321</v>
      </c>
      <c r="N1103" s="59" t="s">
        <v>60</v>
      </c>
    </row>
    <row r="1104" spans="1:14" x14ac:dyDescent="0.2">
      <c r="A1104" s="36">
        <v>237</v>
      </c>
      <c r="B1104" s="112" t="str">
        <f>IF(AND(A1104&lt;&gt;"",ISNUMBER(A1104)),VLOOKUP(A1104,Studies!A:BR,2,FALSE),"")</f>
        <v>Hardin 1988</v>
      </c>
      <c r="C1104" s="112" t="str">
        <f>IF(AND(A1104&lt;&gt;"",ISNUMBER(A1104)),VLOOKUP(A1104,Studies!A:BR,3,FALSE),"")</f>
        <v>https://www.ncbi.nlm.nih.gov/pubmed/2848442</v>
      </c>
      <c r="D1104" s="112" t="str">
        <f>IF(AND(A1104&lt;&gt;"",ISNUMBER(A1104)),VLOOKUP(A1104,Studies!A:BR,4,FALSE),"")</f>
        <v>B 200 mg OD (day 15)</v>
      </c>
      <c r="E1104" s="112" t="str">
        <f>IF(AND(A1104&lt;&gt;"",ISNUMBER(A1104)),VLOOKUP(A1104,Studies!A:BR,5,FALSE),"")</f>
        <v>Itraconazole</v>
      </c>
      <c r="F1104" s="114" t="str">
        <f>IF(AND(A1104&lt;&gt;"",ISNUMBER(A1104)),VLOOKUP(A1104,Studies!A:BR,6,FALSE),"")</f>
        <v>Plasma</v>
      </c>
      <c r="G1104" s="57">
        <v>363</v>
      </c>
      <c r="H1104" s="57" t="s">
        <v>54</v>
      </c>
      <c r="I1104" s="47">
        <v>990</v>
      </c>
      <c r="J1104" s="47" t="s">
        <v>321</v>
      </c>
      <c r="K1104" s="47" t="s">
        <v>50</v>
      </c>
      <c r="L1104" s="59">
        <v>383</v>
      </c>
      <c r="M1104" s="59" t="s">
        <v>321</v>
      </c>
      <c r="N1104" s="59" t="s">
        <v>60</v>
      </c>
    </row>
    <row r="1105" spans="1:14" x14ac:dyDescent="0.2">
      <c r="A1105" s="36">
        <v>237</v>
      </c>
      <c r="B1105" s="112" t="str">
        <f>IF(AND(A1105&lt;&gt;"",ISNUMBER(A1105)),VLOOKUP(A1105,Studies!A:BR,2,FALSE),"")</f>
        <v>Hardin 1988</v>
      </c>
      <c r="C1105" s="112" t="str">
        <f>IF(AND(A1105&lt;&gt;"",ISNUMBER(A1105)),VLOOKUP(A1105,Studies!A:BR,3,FALSE),"")</f>
        <v>https://www.ncbi.nlm.nih.gov/pubmed/2848442</v>
      </c>
      <c r="D1105" s="112" t="str">
        <f>IF(AND(A1105&lt;&gt;"",ISNUMBER(A1105)),VLOOKUP(A1105,Studies!A:BR,4,FALSE),"")</f>
        <v>B 200 mg OD (day 15)</v>
      </c>
      <c r="E1105" s="112" t="str">
        <f>IF(AND(A1105&lt;&gt;"",ISNUMBER(A1105)),VLOOKUP(A1105,Studies!A:BR,5,FALSE),"")</f>
        <v>Itraconazole</v>
      </c>
      <c r="F1105" s="114" t="str">
        <f>IF(AND(A1105&lt;&gt;"",ISNUMBER(A1105)),VLOOKUP(A1105,Studies!A:BR,6,FALSE),"")</f>
        <v>Plasma</v>
      </c>
      <c r="G1105" s="57">
        <v>364</v>
      </c>
      <c r="H1105" s="57" t="s">
        <v>54</v>
      </c>
      <c r="I1105" s="47">
        <v>1028</v>
      </c>
      <c r="J1105" s="47" t="s">
        <v>321</v>
      </c>
      <c r="K1105" s="47" t="s">
        <v>50</v>
      </c>
      <c r="L1105" s="59">
        <v>447</v>
      </c>
      <c r="M1105" s="59" t="s">
        <v>321</v>
      </c>
      <c r="N1105" s="59" t="s">
        <v>60</v>
      </c>
    </row>
    <row r="1106" spans="1:14" x14ac:dyDescent="0.2">
      <c r="A1106" s="36">
        <v>237</v>
      </c>
      <c r="B1106" s="112" t="str">
        <f>IF(AND(A1106&lt;&gt;"",ISNUMBER(A1106)),VLOOKUP(A1106,Studies!A:BR,2,FALSE),"")</f>
        <v>Hardin 1988</v>
      </c>
      <c r="C1106" s="112" t="str">
        <f>IF(AND(A1106&lt;&gt;"",ISNUMBER(A1106)),VLOOKUP(A1106,Studies!A:BR,3,FALSE),"")</f>
        <v>https://www.ncbi.nlm.nih.gov/pubmed/2848442</v>
      </c>
      <c r="D1106" s="112" t="str">
        <f>IF(AND(A1106&lt;&gt;"",ISNUMBER(A1106)),VLOOKUP(A1106,Studies!A:BR,4,FALSE),"")</f>
        <v>B 200 mg OD (day 15)</v>
      </c>
      <c r="E1106" s="112" t="str">
        <f>IF(AND(A1106&lt;&gt;"",ISNUMBER(A1106)),VLOOKUP(A1106,Studies!A:BR,5,FALSE),"")</f>
        <v>Itraconazole</v>
      </c>
      <c r="F1106" s="114" t="str">
        <f>IF(AND(A1106&lt;&gt;"",ISNUMBER(A1106)),VLOOKUP(A1106,Studies!A:BR,6,FALSE),"")</f>
        <v>Plasma</v>
      </c>
      <c r="G1106" s="57">
        <v>366</v>
      </c>
      <c r="H1106" s="57" t="s">
        <v>54</v>
      </c>
      <c r="I1106" s="47">
        <v>822</v>
      </c>
      <c r="J1106" s="47" t="s">
        <v>321</v>
      </c>
      <c r="K1106" s="47" t="s">
        <v>50</v>
      </c>
      <c r="L1106" s="59">
        <v>373</v>
      </c>
      <c r="M1106" s="59" t="s">
        <v>321</v>
      </c>
      <c r="N1106" s="59" t="s">
        <v>60</v>
      </c>
    </row>
    <row r="1107" spans="1:14" x14ac:dyDescent="0.2">
      <c r="A1107" s="36">
        <v>237</v>
      </c>
      <c r="B1107" s="112" t="str">
        <f>IF(AND(A1107&lt;&gt;"",ISNUMBER(A1107)),VLOOKUP(A1107,Studies!A:BR,2,FALSE),"")</f>
        <v>Hardin 1988</v>
      </c>
      <c r="C1107" s="112" t="str">
        <f>IF(AND(A1107&lt;&gt;"",ISNUMBER(A1107)),VLOOKUP(A1107,Studies!A:BR,3,FALSE),"")</f>
        <v>https://www.ncbi.nlm.nih.gov/pubmed/2848442</v>
      </c>
      <c r="D1107" s="112" t="str">
        <f>IF(AND(A1107&lt;&gt;"",ISNUMBER(A1107)),VLOOKUP(A1107,Studies!A:BR,4,FALSE),"")</f>
        <v>B 200 mg OD (day 15)</v>
      </c>
      <c r="E1107" s="112" t="str">
        <f>IF(AND(A1107&lt;&gt;"",ISNUMBER(A1107)),VLOOKUP(A1107,Studies!A:BR,5,FALSE),"")</f>
        <v>Itraconazole</v>
      </c>
      <c r="F1107" s="114" t="str">
        <f>IF(AND(A1107&lt;&gt;"",ISNUMBER(A1107)),VLOOKUP(A1107,Studies!A:BR,6,FALSE),"")</f>
        <v>Plasma</v>
      </c>
      <c r="G1107" s="57">
        <v>368</v>
      </c>
      <c r="H1107" s="57" t="s">
        <v>54</v>
      </c>
      <c r="I1107" s="47">
        <v>864</v>
      </c>
      <c r="J1107" s="47" t="s">
        <v>321</v>
      </c>
      <c r="K1107" s="47" t="s">
        <v>50</v>
      </c>
      <c r="L1107" s="59">
        <v>560</v>
      </c>
      <c r="M1107" s="59" t="s">
        <v>321</v>
      </c>
      <c r="N1107" s="59" t="s">
        <v>60</v>
      </c>
    </row>
    <row r="1108" spans="1:14" x14ac:dyDescent="0.2">
      <c r="A1108" s="36">
        <v>237</v>
      </c>
      <c r="B1108" s="112" t="str">
        <f>IF(AND(A1108&lt;&gt;"",ISNUMBER(A1108)),VLOOKUP(A1108,Studies!A:BR,2,FALSE),"")</f>
        <v>Hardin 1988</v>
      </c>
      <c r="C1108" s="112" t="str">
        <f>IF(AND(A1108&lt;&gt;"",ISNUMBER(A1108)),VLOOKUP(A1108,Studies!A:BR,3,FALSE),"")</f>
        <v>https://www.ncbi.nlm.nih.gov/pubmed/2848442</v>
      </c>
      <c r="D1108" s="112" t="str">
        <f>IF(AND(A1108&lt;&gt;"",ISNUMBER(A1108)),VLOOKUP(A1108,Studies!A:BR,4,FALSE),"")</f>
        <v>B 200 mg OD (day 15)</v>
      </c>
      <c r="E1108" s="112" t="str">
        <f>IF(AND(A1108&lt;&gt;"",ISNUMBER(A1108)),VLOOKUP(A1108,Studies!A:BR,5,FALSE),"")</f>
        <v>Itraconazole</v>
      </c>
      <c r="F1108" s="114" t="str">
        <f>IF(AND(A1108&lt;&gt;"",ISNUMBER(A1108)),VLOOKUP(A1108,Studies!A:BR,6,FALSE),"")</f>
        <v>Plasma</v>
      </c>
      <c r="G1108" s="57">
        <v>372</v>
      </c>
      <c r="H1108" s="57" t="s">
        <v>54</v>
      </c>
      <c r="I1108" s="47">
        <v>557</v>
      </c>
      <c r="J1108" s="47" t="s">
        <v>321</v>
      </c>
      <c r="K1108" s="47" t="s">
        <v>50</v>
      </c>
      <c r="L1108" s="59">
        <v>192</v>
      </c>
      <c r="M1108" s="59" t="s">
        <v>321</v>
      </c>
      <c r="N1108" s="59" t="s">
        <v>60</v>
      </c>
    </row>
    <row r="1109" spans="1:14" x14ac:dyDescent="0.2">
      <c r="A1109" s="36">
        <v>237</v>
      </c>
      <c r="B1109" s="112" t="str">
        <f>IF(AND(A1109&lt;&gt;"",ISNUMBER(A1109)),VLOOKUP(A1109,Studies!A:BR,2,FALSE),"")</f>
        <v>Hardin 1988</v>
      </c>
      <c r="C1109" s="112" t="str">
        <f>IF(AND(A1109&lt;&gt;"",ISNUMBER(A1109)),VLOOKUP(A1109,Studies!A:BR,3,FALSE),"")</f>
        <v>https://www.ncbi.nlm.nih.gov/pubmed/2848442</v>
      </c>
      <c r="D1109" s="112" t="str">
        <f>IF(AND(A1109&lt;&gt;"",ISNUMBER(A1109)),VLOOKUP(A1109,Studies!A:BR,4,FALSE),"")</f>
        <v>B 200 mg OD (day 15)</v>
      </c>
      <c r="E1109" s="112" t="str">
        <f>IF(AND(A1109&lt;&gt;"",ISNUMBER(A1109)),VLOOKUP(A1109,Studies!A:BR,5,FALSE),"")</f>
        <v>Itraconazole</v>
      </c>
      <c r="F1109" s="114" t="str">
        <f>IF(AND(A1109&lt;&gt;"",ISNUMBER(A1109)),VLOOKUP(A1109,Studies!A:BR,6,FALSE),"")</f>
        <v>Plasma</v>
      </c>
      <c r="G1109" s="57">
        <v>376</v>
      </c>
      <c r="H1109" s="57" t="s">
        <v>54</v>
      </c>
      <c r="I1109" s="47">
        <v>535</v>
      </c>
      <c r="J1109" s="47" t="s">
        <v>321</v>
      </c>
      <c r="K1109" s="47" t="s">
        <v>50</v>
      </c>
      <c r="L1109" s="59">
        <v>251</v>
      </c>
      <c r="M1109" s="59" t="s">
        <v>321</v>
      </c>
      <c r="N1109" s="59" t="s">
        <v>60</v>
      </c>
    </row>
    <row r="1110" spans="1:14" x14ac:dyDescent="0.2">
      <c r="A1110" s="36">
        <v>237</v>
      </c>
      <c r="B1110" s="112" t="str">
        <f>IF(AND(A1110&lt;&gt;"",ISNUMBER(A1110)),VLOOKUP(A1110,Studies!A:BR,2,FALSE),"")</f>
        <v>Hardin 1988</v>
      </c>
      <c r="C1110" s="112" t="str">
        <f>IF(AND(A1110&lt;&gt;"",ISNUMBER(A1110)),VLOOKUP(A1110,Studies!A:BR,3,FALSE),"")</f>
        <v>https://www.ncbi.nlm.nih.gov/pubmed/2848442</v>
      </c>
      <c r="D1110" s="112" t="str">
        <f>IF(AND(A1110&lt;&gt;"",ISNUMBER(A1110)),VLOOKUP(A1110,Studies!A:BR,4,FALSE),"")</f>
        <v>B 200 mg OD (day 15)</v>
      </c>
      <c r="E1110" s="112" t="str">
        <f>IF(AND(A1110&lt;&gt;"",ISNUMBER(A1110)),VLOOKUP(A1110,Studies!A:BR,5,FALSE),"")</f>
        <v>Itraconazole</v>
      </c>
      <c r="F1110" s="114" t="str">
        <f>IF(AND(A1110&lt;&gt;"",ISNUMBER(A1110)),VLOOKUP(A1110,Studies!A:BR,6,FALSE),"")</f>
        <v>Plasma</v>
      </c>
      <c r="G1110" s="57">
        <v>384</v>
      </c>
      <c r="H1110" s="57" t="s">
        <v>54</v>
      </c>
      <c r="I1110" s="47">
        <v>419</v>
      </c>
      <c r="J1110" s="47" t="s">
        <v>321</v>
      </c>
      <c r="K1110" s="47" t="s">
        <v>50</v>
      </c>
      <c r="L1110" s="59">
        <v>179</v>
      </c>
      <c r="M1110" s="59" t="s">
        <v>321</v>
      </c>
      <c r="N1110" s="59" t="s">
        <v>60</v>
      </c>
    </row>
    <row r="1111" spans="1:14" x14ac:dyDescent="0.2">
      <c r="A1111" s="36">
        <v>237</v>
      </c>
      <c r="B1111" s="112" t="str">
        <f>IF(AND(A1111&lt;&gt;"",ISNUMBER(A1111)),VLOOKUP(A1111,Studies!A:BR,2,FALSE),"")</f>
        <v>Hardin 1988</v>
      </c>
      <c r="C1111" s="112" t="str">
        <f>IF(AND(A1111&lt;&gt;"",ISNUMBER(A1111)),VLOOKUP(A1111,Studies!A:BR,3,FALSE),"")</f>
        <v>https://www.ncbi.nlm.nih.gov/pubmed/2848442</v>
      </c>
      <c r="D1111" s="112" t="str">
        <f>IF(AND(A1111&lt;&gt;"",ISNUMBER(A1111)),VLOOKUP(A1111,Studies!A:BR,4,FALSE),"")</f>
        <v>B 200 mg OD (day 15)</v>
      </c>
      <c r="E1111" s="112" t="str">
        <f>IF(AND(A1111&lt;&gt;"",ISNUMBER(A1111)),VLOOKUP(A1111,Studies!A:BR,5,FALSE),"")</f>
        <v>Itraconazole</v>
      </c>
      <c r="F1111" s="114" t="str">
        <f>IF(AND(A1111&lt;&gt;"",ISNUMBER(A1111)),VLOOKUP(A1111,Studies!A:BR,6,FALSE),"")</f>
        <v>Plasma</v>
      </c>
      <c r="G1111" s="57">
        <v>408</v>
      </c>
      <c r="H1111" s="57" t="s">
        <v>54</v>
      </c>
      <c r="I1111" s="47">
        <v>268</v>
      </c>
      <c r="J1111" s="47" t="s">
        <v>321</v>
      </c>
      <c r="K1111" s="47" t="s">
        <v>50</v>
      </c>
      <c r="L1111" s="59">
        <v>122</v>
      </c>
      <c r="M1111" s="59" t="s">
        <v>321</v>
      </c>
      <c r="N1111" s="59" t="s">
        <v>60</v>
      </c>
    </row>
    <row r="1112" spans="1:14" x14ac:dyDescent="0.2">
      <c r="A1112" s="36">
        <v>237</v>
      </c>
      <c r="B1112" s="112" t="str">
        <f>IF(AND(A1112&lt;&gt;"",ISNUMBER(A1112)),VLOOKUP(A1112,Studies!A:BR,2,FALSE),"")</f>
        <v>Hardin 1988</v>
      </c>
      <c r="C1112" s="112" t="str">
        <f>IF(AND(A1112&lt;&gt;"",ISNUMBER(A1112)),VLOOKUP(A1112,Studies!A:BR,3,FALSE),"")</f>
        <v>https://www.ncbi.nlm.nih.gov/pubmed/2848442</v>
      </c>
      <c r="D1112" s="112" t="str">
        <f>IF(AND(A1112&lt;&gt;"",ISNUMBER(A1112)),VLOOKUP(A1112,Studies!A:BR,4,FALSE),"")</f>
        <v>B 200 mg OD (day 15)</v>
      </c>
      <c r="E1112" s="112" t="str">
        <f>IF(AND(A1112&lt;&gt;"",ISNUMBER(A1112)),VLOOKUP(A1112,Studies!A:BR,5,FALSE),"")</f>
        <v>Itraconazole</v>
      </c>
      <c r="F1112" s="114" t="str">
        <f>IF(AND(A1112&lt;&gt;"",ISNUMBER(A1112)),VLOOKUP(A1112,Studies!A:BR,6,FALSE),"")</f>
        <v>Plasma</v>
      </c>
      <c r="G1112" s="57">
        <v>432</v>
      </c>
      <c r="H1112" s="57" t="s">
        <v>54</v>
      </c>
      <c r="I1112" s="47">
        <v>214</v>
      </c>
      <c r="J1112" s="47" t="s">
        <v>321</v>
      </c>
      <c r="K1112" s="47" t="s">
        <v>50</v>
      </c>
      <c r="L1112" s="59">
        <v>127</v>
      </c>
      <c r="M1112" s="59" t="s">
        <v>321</v>
      </c>
      <c r="N1112" s="59" t="s">
        <v>60</v>
      </c>
    </row>
    <row r="1113" spans="1:14" x14ac:dyDescent="0.2">
      <c r="A1113" s="36">
        <v>238</v>
      </c>
      <c r="B1113" s="112" t="str">
        <f>IF(AND(A1113&lt;&gt;"",ISNUMBER(A1113)),VLOOKUP(A1113,Studies!A:BR,2,FALSE),"")</f>
        <v>Hardin 1988</v>
      </c>
      <c r="C1113" s="112" t="str">
        <f>IF(AND(A1113&lt;&gt;"",ISNUMBER(A1113)),VLOOKUP(A1113,Studies!A:BR,3,FALSE),"")</f>
        <v>https://www.ncbi.nlm.nih.gov/pubmed/2848442</v>
      </c>
      <c r="D1113" s="112" t="str">
        <f>IF(AND(A1113&lt;&gt;"",ISNUMBER(A1113)),VLOOKUP(A1113,Studies!A:BR,4,FALSE),"")</f>
        <v>C 200 mg BID (day 1)</v>
      </c>
      <c r="E1113" s="112" t="str">
        <f>IF(AND(A1113&lt;&gt;"",ISNUMBER(A1113)),VLOOKUP(A1113,Studies!A:BR,5,FALSE),"")</f>
        <v>Itraconazole</v>
      </c>
      <c r="F1113" s="114" t="str">
        <f>IF(AND(A1113&lt;&gt;"",ISNUMBER(A1113)),VLOOKUP(A1113,Studies!A:BR,6,FALSE),"")</f>
        <v>Plasma</v>
      </c>
      <c r="G1113" s="57">
        <v>12.5</v>
      </c>
      <c r="H1113" s="57" t="s">
        <v>54</v>
      </c>
      <c r="I1113" s="47">
        <v>190</v>
      </c>
      <c r="J1113" s="47" t="s">
        <v>321</v>
      </c>
      <c r="K1113" s="47" t="s">
        <v>50</v>
      </c>
      <c r="L1113" s="59">
        <v>163</v>
      </c>
      <c r="M1113" s="59" t="s">
        <v>321</v>
      </c>
      <c r="N1113" s="59" t="s">
        <v>60</v>
      </c>
    </row>
    <row r="1114" spans="1:14" x14ac:dyDescent="0.2">
      <c r="A1114" s="36">
        <v>238</v>
      </c>
      <c r="B1114" s="112" t="str">
        <f>IF(AND(A1114&lt;&gt;"",ISNUMBER(A1114)),VLOOKUP(A1114,Studies!A:BR,2,FALSE),"")</f>
        <v>Hardin 1988</v>
      </c>
      <c r="C1114" s="112" t="str">
        <f>IF(AND(A1114&lt;&gt;"",ISNUMBER(A1114)),VLOOKUP(A1114,Studies!A:BR,3,FALSE),"")</f>
        <v>https://www.ncbi.nlm.nih.gov/pubmed/2848442</v>
      </c>
      <c r="D1114" s="112" t="str">
        <f>IF(AND(A1114&lt;&gt;"",ISNUMBER(A1114)),VLOOKUP(A1114,Studies!A:BR,4,FALSE),"")</f>
        <v>C 200 mg BID (day 1)</v>
      </c>
      <c r="E1114" s="112" t="str">
        <f>IF(AND(A1114&lt;&gt;"",ISNUMBER(A1114)),VLOOKUP(A1114,Studies!A:BR,5,FALSE),"")</f>
        <v>Itraconazole</v>
      </c>
      <c r="F1114" s="114" t="str">
        <f>IF(AND(A1114&lt;&gt;"",ISNUMBER(A1114)),VLOOKUP(A1114,Studies!A:BR,6,FALSE),"")</f>
        <v>Plasma</v>
      </c>
      <c r="G1114" s="57">
        <v>13</v>
      </c>
      <c r="H1114" s="57" t="s">
        <v>54</v>
      </c>
      <c r="I1114" s="47">
        <v>275</v>
      </c>
      <c r="J1114" s="47" t="s">
        <v>321</v>
      </c>
      <c r="K1114" s="47" t="s">
        <v>50</v>
      </c>
      <c r="L1114" s="59">
        <v>156</v>
      </c>
      <c r="M1114" s="59" t="s">
        <v>321</v>
      </c>
      <c r="N1114" s="59" t="s">
        <v>60</v>
      </c>
    </row>
    <row r="1115" spans="1:14" x14ac:dyDescent="0.2">
      <c r="A1115" s="36">
        <v>238</v>
      </c>
      <c r="B1115" s="112" t="str">
        <f>IF(AND(A1115&lt;&gt;"",ISNUMBER(A1115)),VLOOKUP(A1115,Studies!A:BR,2,FALSE),"")</f>
        <v>Hardin 1988</v>
      </c>
      <c r="C1115" s="112" t="str">
        <f>IF(AND(A1115&lt;&gt;"",ISNUMBER(A1115)),VLOOKUP(A1115,Studies!A:BR,3,FALSE),"")</f>
        <v>https://www.ncbi.nlm.nih.gov/pubmed/2848442</v>
      </c>
      <c r="D1115" s="112" t="str">
        <f>IF(AND(A1115&lt;&gt;"",ISNUMBER(A1115)),VLOOKUP(A1115,Studies!A:BR,4,FALSE),"")</f>
        <v>C 200 mg BID (day 1)</v>
      </c>
      <c r="E1115" s="112" t="str">
        <f>IF(AND(A1115&lt;&gt;"",ISNUMBER(A1115)),VLOOKUP(A1115,Studies!A:BR,5,FALSE),"")</f>
        <v>Itraconazole</v>
      </c>
      <c r="F1115" s="114" t="str">
        <f>IF(AND(A1115&lt;&gt;"",ISNUMBER(A1115)),VLOOKUP(A1115,Studies!A:BR,6,FALSE),"")</f>
        <v>Plasma</v>
      </c>
      <c r="G1115" s="57">
        <v>14</v>
      </c>
      <c r="H1115" s="57" t="s">
        <v>54</v>
      </c>
      <c r="I1115" s="47">
        <v>388</v>
      </c>
      <c r="J1115" s="47" t="s">
        <v>321</v>
      </c>
      <c r="K1115" s="47" t="s">
        <v>50</v>
      </c>
      <c r="L1115" s="59">
        <v>149</v>
      </c>
      <c r="M1115" s="59" t="s">
        <v>321</v>
      </c>
      <c r="N1115" s="59" t="s">
        <v>60</v>
      </c>
    </row>
    <row r="1116" spans="1:14" x14ac:dyDescent="0.2">
      <c r="A1116" s="36">
        <v>238</v>
      </c>
      <c r="B1116" s="112" t="str">
        <f>IF(AND(A1116&lt;&gt;"",ISNUMBER(A1116)),VLOOKUP(A1116,Studies!A:BR,2,FALSE),"")</f>
        <v>Hardin 1988</v>
      </c>
      <c r="C1116" s="112" t="str">
        <f>IF(AND(A1116&lt;&gt;"",ISNUMBER(A1116)),VLOOKUP(A1116,Studies!A:BR,3,FALSE),"")</f>
        <v>https://www.ncbi.nlm.nih.gov/pubmed/2848442</v>
      </c>
      <c r="D1116" s="112" t="str">
        <f>IF(AND(A1116&lt;&gt;"",ISNUMBER(A1116)),VLOOKUP(A1116,Studies!A:BR,4,FALSE),"")</f>
        <v>C 200 mg BID (day 1)</v>
      </c>
      <c r="E1116" s="112" t="str">
        <f>IF(AND(A1116&lt;&gt;"",ISNUMBER(A1116)),VLOOKUP(A1116,Studies!A:BR,5,FALSE),"")</f>
        <v>Itraconazole</v>
      </c>
      <c r="F1116" s="114" t="str">
        <f>IF(AND(A1116&lt;&gt;"",ISNUMBER(A1116)),VLOOKUP(A1116,Studies!A:BR,6,FALSE),"")</f>
        <v>Plasma</v>
      </c>
      <c r="G1116" s="57">
        <v>15</v>
      </c>
      <c r="H1116" s="57" t="s">
        <v>54</v>
      </c>
      <c r="I1116" s="47">
        <v>508</v>
      </c>
      <c r="J1116" s="47" t="s">
        <v>321</v>
      </c>
      <c r="K1116" s="47" t="s">
        <v>50</v>
      </c>
      <c r="L1116" s="59">
        <v>189</v>
      </c>
      <c r="M1116" s="59" t="s">
        <v>321</v>
      </c>
      <c r="N1116" s="59" t="s">
        <v>60</v>
      </c>
    </row>
    <row r="1117" spans="1:14" x14ac:dyDescent="0.2">
      <c r="A1117" s="36">
        <v>238</v>
      </c>
      <c r="B1117" s="112" t="str">
        <f>IF(AND(A1117&lt;&gt;"",ISNUMBER(A1117)),VLOOKUP(A1117,Studies!A:BR,2,FALSE),"")</f>
        <v>Hardin 1988</v>
      </c>
      <c r="C1117" s="112" t="str">
        <f>IF(AND(A1117&lt;&gt;"",ISNUMBER(A1117)),VLOOKUP(A1117,Studies!A:BR,3,FALSE),"")</f>
        <v>https://www.ncbi.nlm.nih.gov/pubmed/2848442</v>
      </c>
      <c r="D1117" s="112" t="str">
        <f>IF(AND(A1117&lt;&gt;"",ISNUMBER(A1117)),VLOOKUP(A1117,Studies!A:BR,4,FALSE),"")</f>
        <v>C 200 mg BID (day 1)</v>
      </c>
      <c r="E1117" s="112" t="str">
        <f>IF(AND(A1117&lt;&gt;"",ISNUMBER(A1117)),VLOOKUP(A1117,Studies!A:BR,5,FALSE),"")</f>
        <v>Itraconazole</v>
      </c>
      <c r="F1117" s="114" t="str">
        <f>IF(AND(A1117&lt;&gt;"",ISNUMBER(A1117)),VLOOKUP(A1117,Studies!A:BR,6,FALSE),"")</f>
        <v>Plasma</v>
      </c>
      <c r="G1117" s="57">
        <v>16</v>
      </c>
      <c r="H1117" s="57" t="s">
        <v>54</v>
      </c>
      <c r="I1117" s="47">
        <v>503</v>
      </c>
      <c r="J1117" s="47" t="s">
        <v>321</v>
      </c>
      <c r="K1117" s="47" t="s">
        <v>50</v>
      </c>
      <c r="L1117" s="59">
        <v>200</v>
      </c>
      <c r="M1117" s="59" t="s">
        <v>321</v>
      </c>
      <c r="N1117" s="59" t="s">
        <v>60</v>
      </c>
    </row>
    <row r="1118" spans="1:14" x14ac:dyDescent="0.2">
      <c r="A1118" s="36">
        <v>238</v>
      </c>
      <c r="B1118" s="112" t="str">
        <f>IF(AND(A1118&lt;&gt;"",ISNUMBER(A1118)),VLOOKUP(A1118,Studies!A:BR,2,FALSE),"")</f>
        <v>Hardin 1988</v>
      </c>
      <c r="C1118" s="112" t="str">
        <f>IF(AND(A1118&lt;&gt;"",ISNUMBER(A1118)),VLOOKUP(A1118,Studies!A:BR,3,FALSE),"")</f>
        <v>https://www.ncbi.nlm.nih.gov/pubmed/2848442</v>
      </c>
      <c r="D1118" s="112" t="str">
        <f>IF(AND(A1118&lt;&gt;"",ISNUMBER(A1118)),VLOOKUP(A1118,Studies!A:BR,4,FALSE),"")</f>
        <v>C 200 mg BID (day 1)</v>
      </c>
      <c r="E1118" s="112" t="str">
        <f>IF(AND(A1118&lt;&gt;"",ISNUMBER(A1118)),VLOOKUP(A1118,Studies!A:BR,5,FALSE),"")</f>
        <v>Itraconazole</v>
      </c>
      <c r="F1118" s="114" t="str">
        <f>IF(AND(A1118&lt;&gt;"",ISNUMBER(A1118)),VLOOKUP(A1118,Studies!A:BR,6,FALSE),"")</f>
        <v>Plasma</v>
      </c>
      <c r="G1118" s="57">
        <v>18</v>
      </c>
      <c r="H1118" s="57" t="s">
        <v>54</v>
      </c>
      <c r="I1118" s="47">
        <v>296</v>
      </c>
      <c r="J1118" s="47" t="s">
        <v>321</v>
      </c>
      <c r="K1118" s="47" t="s">
        <v>50</v>
      </c>
      <c r="L1118" s="59">
        <v>74.5</v>
      </c>
      <c r="M1118" s="59" t="s">
        <v>321</v>
      </c>
      <c r="N1118" s="59" t="s">
        <v>60</v>
      </c>
    </row>
    <row r="1119" spans="1:14" x14ac:dyDescent="0.2">
      <c r="A1119" s="36">
        <v>238</v>
      </c>
      <c r="B1119" s="112" t="str">
        <f>IF(AND(A1119&lt;&gt;"",ISNUMBER(A1119)),VLOOKUP(A1119,Studies!A:BR,2,FALSE),"")</f>
        <v>Hardin 1988</v>
      </c>
      <c r="C1119" s="112" t="str">
        <f>IF(AND(A1119&lt;&gt;"",ISNUMBER(A1119)),VLOOKUP(A1119,Studies!A:BR,3,FALSE),"")</f>
        <v>https://www.ncbi.nlm.nih.gov/pubmed/2848442</v>
      </c>
      <c r="D1119" s="112" t="str">
        <f>IF(AND(A1119&lt;&gt;"",ISNUMBER(A1119)),VLOOKUP(A1119,Studies!A:BR,4,FALSE),"")</f>
        <v>C 200 mg BID (day 1)</v>
      </c>
      <c r="E1119" s="112" t="str">
        <f>IF(AND(A1119&lt;&gt;"",ISNUMBER(A1119)),VLOOKUP(A1119,Studies!A:BR,5,FALSE),"")</f>
        <v>Itraconazole</v>
      </c>
      <c r="F1119" s="114" t="str">
        <f>IF(AND(A1119&lt;&gt;"",ISNUMBER(A1119)),VLOOKUP(A1119,Studies!A:BR,6,FALSE),"")</f>
        <v>Plasma</v>
      </c>
      <c r="G1119" s="57">
        <v>20</v>
      </c>
      <c r="H1119" s="57" t="s">
        <v>54</v>
      </c>
      <c r="I1119" s="47">
        <v>306</v>
      </c>
      <c r="J1119" s="47" t="s">
        <v>321</v>
      </c>
      <c r="K1119" s="47" t="s">
        <v>50</v>
      </c>
      <c r="L1119" s="59">
        <v>96.3</v>
      </c>
      <c r="M1119" s="59" t="s">
        <v>321</v>
      </c>
      <c r="N1119" s="59" t="s">
        <v>60</v>
      </c>
    </row>
    <row r="1120" spans="1:14" x14ac:dyDescent="0.2">
      <c r="A1120" s="36">
        <v>238</v>
      </c>
      <c r="B1120" s="112" t="str">
        <f>IF(AND(A1120&lt;&gt;"",ISNUMBER(A1120)),VLOOKUP(A1120,Studies!A:BR,2,FALSE),"")</f>
        <v>Hardin 1988</v>
      </c>
      <c r="C1120" s="112" t="str">
        <f>IF(AND(A1120&lt;&gt;"",ISNUMBER(A1120)),VLOOKUP(A1120,Studies!A:BR,3,FALSE),"")</f>
        <v>https://www.ncbi.nlm.nih.gov/pubmed/2848442</v>
      </c>
      <c r="D1120" s="112" t="str">
        <f>IF(AND(A1120&lt;&gt;"",ISNUMBER(A1120)),VLOOKUP(A1120,Studies!A:BR,4,FALSE),"")</f>
        <v>C 200 mg BID (day 1)</v>
      </c>
      <c r="E1120" s="112" t="str">
        <f>IF(AND(A1120&lt;&gt;"",ISNUMBER(A1120)),VLOOKUP(A1120,Studies!A:BR,5,FALSE),"")</f>
        <v>Itraconazole</v>
      </c>
      <c r="F1120" s="114" t="str">
        <f>IF(AND(A1120&lt;&gt;"",ISNUMBER(A1120)),VLOOKUP(A1120,Studies!A:BR,6,FALSE),"")</f>
        <v>Plasma</v>
      </c>
      <c r="G1120" s="57">
        <v>24</v>
      </c>
      <c r="H1120" s="57" t="s">
        <v>54</v>
      </c>
      <c r="I1120" s="47">
        <v>195</v>
      </c>
      <c r="J1120" s="47" t="s">
        <v>321</v>
      </c>
      <c r="K1120" s="47" t="s">
        <v>50</v>
      </c>
      <c r="L1120" s="59">
        <v>68</v>
      </c>
      <c r="M1120" s="59" t="s">
        <v>321</v>
      </c>
      <c r="N1120" s="59" t="s">
        <v>60</v>
      </c>
    </row>
    <row r="1121" spans="1:14" x14ac:dyDescent="0.2">
      <c r="A1121" s="36">
        <v>238</v>
      </c>
      <c r="B1121" s="112" t="str">
        <f>IF(AND(A1121&lt;&gt;"",ISNUMBER(A1121)),VLOOKUP(A1121,Studies!A:BR,2,FALSE),"")</f>
        <v>Hardin 1988</v>
      </c>
      <c r="C1121" s="112" t="str">
        <f>IF(AND(A1121&lt;&gt;"",ISNUMBER(A1121)),VLOOKUP(A1121,Studies!A:BR,3,FALSE),"")</f>
        <v>https://www.ncbi.nlm.nih.gov/pubmed/2848442</v>
      </c>
      <c r="D1121" s="112" t="str">
        <f>IF(AND(A1121&lt;&gt;"",ISNUMBER(A1121)),VLOOKUP(A1121,Studies!A:BR,4,FALSE),"")</f>
        <v>C 200 mg BID (day 1)</v>
      </c>
      <c r="E1121" s="112" t="str">
        <f>IF(AND(A1121&lt;&gt;"",ISNUMBER(A1121)),VLOOKUP(A1121,Studies!A:BR,5,FALSE),"")</f>
        <v>Itraconazole</v>
      </c>
      <c r="F1121" s="114" t="str">
        <f>IF(AND(A1121&lt;&gt;"",ISNUMBER(A1121)),VLOOKUP(A1121,Studies!A:BR,6,FALSE),"")</f>
        <v>Plasma</v>
      </c>
      <c r="G1121" s="57">
        <v>28</v>
      </c>
      <c r="H1121" s="57" t="s">
        <v>54</v>
      </c>
      <c r="I1121" s="47">
        <v>160</v>
      </c>
      <c r="J1121" s="47" t="s">
        <v>321</v>
      </c>
      <c r="K1121" s="47" t="s">
        <v>50</v>
      </c>
      <c r="L1121" s="59">
        <v>65.599999999999994</v>
      </c>
      <c r="M1121" s="59" t="s">
        <v>321</v>
      </c>
      <c r="N1121" s="59" t="s">
        <v>60</v>
      </c>
    </row>
    <row r="1122" spans="1:14" x14ac:dyDescent="0.2">
      <c r="A1122" s="36">
        <v>238</v>
      </c>
      <c r="B1122" s="112" t="str">
        <f>IF(AND(A1122&lt;&gt;"",ISNUMBER(A1122)),VLOOKUP(A1122,Studies!A:BR,2,FALSE),"")</f>
        <v>Hardin 1988</v>
      </c>
      <c r="C1122" s="112" t="str">
        <f>IF(AND(A1122&lt;&gt;"",ISNUMBER(A1122)),VLOOKUP(A1122,Studies!A:BR,3,FALSE),"")</f>
        <v>https://www.ncbi.nlm.nih.gov/pubmed/2848442</v>
      </c>
      <c r="D1122" s="112" t="str">
        <f>IF(AND(A1122&lt;&gt;"",ISNUMBER(A1122)),VLOOKUP(A1122,Studies!A:BR,4,FALSE),"")</f>
        <v>C 200 mg BID (day 1)</v>
      </c>
      <c r="E1122" s="112" t="str">
        <f>IF(AND(A1122&lt;&gt;"",ISNUMBER(A1122)),VLOOKUP(A1122,Studies!A:BR,5,FALSE),"")</f>
        <v>Itraconazole</v>
      </c>
      <c r="F1122" s="114" t="str">
        <f>IF(AND(A1122&lt;&gt;"",ISNUMBER(A1122)),VLOOKUP(A1122,Studies!A:BR,6,FALSE),"")</f>
        <v>Plasma</v>
      </c>
      <c r="G1122" s="57">
        <v>36</v>
      </c>
      <c r="H1122" s="57" t="s">
        <v>54</v>
      </c>
      <c r="I1122" s="47">
        <v>130</v>
      </c>
      <c r="J1122" s="47" t="s">
        <v>321</v>
      </c>
      <c r="K1122" s="47" t="s">
        <v>50</v>
      </c>
      <c r="L1122" s="59">
        <v>60.3</v>
      </c>
      <c r="M1122" s="59" t="s">
        <v>321</v>
      </c>
      <c r="N1122" s="59" t="s">
        <v>60</v>
      </c>
    </row>
    <row r="1123" spans="1:14" x14ac:dyDescent="0.2">
      <c r="A1123" s="36">
        <v>238</v>
      </c>
      <c r="B1123" s="112" t="str">
        <f>IF(AND(A1123&lt;&gt;"",ISNUMBER(A1123)),VLOOKUP(A1123,Studies!A:BR,2,FALSE),"")</f>
        <v>Hardin 1988</v>
      </c>
      <c r="C1123" s="112" t="str">
        <f>IF(AND(A1123&lt;&gt;"",ISNUMBER(A1123)),VLOOKUP(A1123,Studies!A:BR,3,FALSE),"")</f>
        <v>https://www.ncbi.nlm.nih.gov/pubmed/2848442</v>
      </c>
      <c r="D1123" s="112" t="str">
        <f>IF(AND(A1123&lt;&gt;"",ISNUMBER(A1123)),VLOOKUP(A1123,Studies!A:BR,4,FALSE),"")</f>
        <v>C 200 mg BID (day 1)</v>
      </c>
      <c r="E1123" s="112" t="str">
        <f>IF(AND(A1123&lt;&gt;"",ISNUMBER(A1123)),VLOOKUP(A1123,Studies!A:BR,5,FALSE),"")</f>
        <v>Itraconazole</v>
      </c>
      <c r="F1123" s="114" t="str">
        <f>IF(AND(A1123&lt;&gt;"",ISNUMBER(A1123)),VLOOKUP(A1123,Studies!A:BR,6,FALSE),"")</f>
        <v>Plasma</v>
      </c>
      <c r="G1123" s="57">
        <v>60</v>
      </c>
      <c r="H1123" s="57" t="s">
        <v>54</v>
      </c>
      <c r="I1123" s="47">
        <v>67.900000000000006</v>
      </c>
      <c r="J1123" s="47" t="s">
        <v>321</v>
      </c>
      <c r="K1123" s="47" t="s">
        <v>50</v>
      </c>
      <c r="L1123" s="59">
        <v>44.3</v>
      </c>
      <c r="M1123" s="59" t="s">
        <v>321</v>
      </c>
      <c r="N1123" s="59" t="s">
        <v>60</v>
      </c>
    </row>
    <row r="1124" spans="1:14" x14ac:dyDescent="0.2">
      <c r="A1124" s="36">
        <v>238</v>
      </c>
      <c r="B1124" s="112" t="str">
        <f>IF(AND(A1124&lt;&gt;"",ISNUMBER(A1124)),VLOOKUP(A1124,Studies!A:BR,2,FALSE),"")</f>
        <v>Hardin 1988</v>
      </c>
      <c r="C1124" s="112" t="str">
        <f>IF(AND(A1124&lt;&gt;"",ISNUMBER(A1124)),VLOOKUP(A1124,Studies!A:BR,3,FALSE),"")</f>
        <v>https://www.ncbi.nlm.nih.gov/pubmed/2848442</v>
      </c>
      <c r="D1124" s="112" t="str">
        <f>IF(AND(A1124&lt;&gt;"",ISNUMBER(A1124)),VLOOKUP(A1124,Studies!A:BR,4,FALSE),"")</f>
        <v>C 200 mg BID (day 1)</v>
      </c>
      <c r="E1124" s="112" t="str">
        <f>IF(AND(A1124&lt;&gt;"",ISNUMBER(A1124)),VLOOKUP(A1124,Studies!A:BR,5,FALSE),"")</f>
        <v>Itraconazole</v>
      </c>
      <c r="F1124" s="114" t="str">
        <f>IF(AND(A1124&lt;&gt;"",ISNUMBER(A1124)),VLOOKUP(A1124,Studies!A:BR,6,FALSE),"")</f>
        <v>Plasma</v>
      </c>
      <c r="G1124" s="57">
        <v>84</v>
      </c>
      <c r="H1124" s="57" t="s">
        <v>54</v>
      </c>
      <c r="I1124" s="47">
        <v>36.9</v>
      </c>
      <c r="J1124" s="47" t="s">
        <v>321</v>
      </c>
      <c r="K1124" s="47" t="s">
        <v>50</v>
      </c>
      <c r="L1124" s="59">
        <v>32.1</v>
      </c>
      <c r="M1124" s="59" t="s">
        <v>321</v>
      </c>
      <c r="N1124" s="59" t="s">
        <v>60</v>
      </c>
    </row>
    <row r="1125" spans="1:14" x14ac:dyDescent="0.2">
      <c r="A1125" s="36">
        <v>239</v>
      </c>
      <c r="B1125" s="112" t="str">
        <f>IF(AND(A1125&lt;&gt;"",ISNUMBER(A1125)),VLOOKUP(A1125,Studies!A:BR,2,FALSE),"")</f>
        <v>Hardin 1988</v>
      </c>
      <c r="C1125" s="112" t="str">
        <f>IF(AND(A1125&lt;&gt;"",ISNUMBER(A1125)),VLOOKUP(A1125,Studies!A:BR,3,FALSE),"")</f>
        <v>https://www.ncbi.nlm.nih.gov/pubmed/2848442</v>
      </c>
      <c r="D1125" s="112" t="str">
        <f>IF(AND(A1125&lt;&gt;"",ISNUMBER(A1125)),VLOOKUP(A1125,Studies!A:BR,4,FALSE),"")</f>
        <v>C 200 mg BID (day 7-15)</v>
      </c>
      <c r="E1125" s="112" t="str">
        <f>IF(AND(A1125&lt;&gt;"",ISNUMBER(A1125)),VLOOKUP(A1125,Studies!A:BR,5,FALSE),"")</f>
        <v>Itraconazole</v>
      </c>
      <c r="F1125" s="114" t="str">
        <f>IF(AND(A1125&lt;&gt;"",ISNUMBER(A1125)),VLOOKUP(A1125,Studies!A:BR,6,FALSE),"")</f>
        <v>Plasma</v>
      </c>
      <c r="G1125" s="57">
        <v>168</v>
      </c>
      <c r="H1125" s="57" t="s">
        <v>54</v>
      </c>
      <c r="I1125" s="47">
        <v>807</v>
      </c>
      <c r="J1125" s="47" t="s">
        <v>321</v>
      </c>
      <c r="K1125" s="47" t="s">
        <v>50</v>
      </c>
      <c r="L1125" s="59">
        <v>190</v>
      </c>
      <c r="M1125" s="59" t="s">
        <v>321</v>
      </c>
      <c r="N1125" s="59" t="s">
        <v>60</v>
      </c>
    </row>
    <row r="1126" spans="1:14" x14ac:dyDescent="0.2">
      <c r="A1126" s="36">
        <v>239</v>
      </c>
      <c r="B1126" s="112" t="str">
        <f>IF(AND(A1126&lt;&gt;"",ISNUMBER(A1126)),VLOOKUP(A1126,Studies!A:BR,2,FALSE),"")</f>
        <v>Hardin 1988</v>
      </c>
      <c r="C1126" s="112" t="str">
        <f>IF(AND(A1126&lt;&gt;"",ISNUMBER(A1126)),VLOOKUP(A1126,Studies!A:BR,3,FALSE),"")</f>
        <v>https://www.ncbi.nlm.nih.gov/pubmed/2848442</v>
      </c>
      <c r="D1126" s="112" t="str">
        <f>IF(AND(A1126&lt;&gt;"",ISNUMBER(A1126)),VLOOKUP(A1126,Studies!A:BR,4,FALSE),"")</f>
        <v>C 200 mg BID (day 7-15)</v>
      </c>
      <c r="E1126" s="112" t="str">
        <f>IF(AND(A1126&lt;&gt;"",ISNUMBER(A1126)),VLOOKUP(A1126,Studies!A:BR,5,FALSE),"")</f>
        <v>Itraconazole</v>
      </c>
      <c r="F1126" s="114" t="str">
        <f>IF(AND(A1126&lt;&gt;"",ISNUMBER(A1126)),VLOOKUP(A1126,Studies!A:BR,6,FALSE),"")</f>
        <v>Plasma</v>
      </c>
      <c r="G1126" s="57">
        <v>240</v>
      </c>
      <c r="H1126" s="57" t="s">
        <v>54</v>
      </c>
      <c r="I1126" s="47">
        <v>980</v>
      </c>
      <c r="J1126" s="47" t="s">
        <v>321</v>
      </c>
      <c r="K1126" s="47" t="s">
        <v>50</v>
      </c>
      <c r="L1126" s="59">
        <v>358</v>
      </c>
      <c r="M1126" s="59" t="s">
        <v>321</v>
      </c>
      <c r="N1126" s="59" t="s">
        <v>60</v>
      </c>
    </row>
    <row r="1127" spans="1:14" x14ac:dyDescent="0.2">
      <c r="A1127" s="36">
        <v>239</v>
      </c>
      <c r="B1127" s="112" t="str">
        <f>IF(AND(A1127&lt;&gt;"",ISNUMBER(A1127)),VLOOKUP(A1127,Studies!A:BR,2,FALSE),"")</f>
        <v>Hardin 1988</v>
      </c>
      <c r="C1127" s="112" t="str">
        <f>IF(AND(A1127&lt;&gt;"",ISNUMBER(A1127)),VLOOKUP(A1127,Studies!A:BR,3,FALSE),"")</f>
        <v>https://www.ncbi.nlm.nih.gov/pubmed/2848442</v>
      </c>
      <c r="D1127" s="112" t="str">
        <f>IF(AND(A1127&lt;&gt;"",ISNUMBER(A1127)),VLOOKUP(A1127,Studies!A:BR,4,FALSE),"")</f>
        <v>C 200 mg BID (day 7-15)</v>
      </c>
      <c r="E1127" s="112" t="str">
        <f>IF(AND(A1127&lt;&gt;"",ISNUMBER(A1127)),VLOOKUP(A1127,Studies!A:BR,5,FALSE),"")</f>
        <v>Itraconazole</v>
      </c>
      <c r="F1127" s="114" t="str">
        <f>IF(AND(A1127&lt;&gt;"",ISNUMBER(A1127)),VLOOKUP(A1127,Studies!A:BR,6,FALSE),"")</f>
        <v>Plasma</v>
      </c>
      <c r="G1127" s="57">
        <v>312</v>
      </c>
      <c r="H1127" s="57" t="s">
        <v>54</v>
      </c>
      <c r="I1127" s="47">
        <v>1330</v>
      </c>
      <c r="J1127" s="47" t="s">
        <v>321</v>
      </c>
      <c r="K1127" s="47" t="s">
        <v>50</v>
      </c>
      <c r="L1127" s="59">
        <v>390</v>
      </c>
      <c r="M1127" s="59" t="s">
        <v>321</v>
      </c>
      <c r="N1127" s="59" t="s">
        <v>60</v>
      </c>
    </row>
    <row r="1128" spans="1:14" x14ac:dyDescent="0.2">
      <c r="A1128" s="36">
        <v>239</v>
      </c>
      <c r="B1128" s="112" t="str">
        <f>IF(AND(A1128&lt;&gt;"",ISNUMBER(A1128)),VLOOKUP(A1128,Studies!A:BR,2,FALSE),"")</f>
        <v>Hardin 1988</v>
      </c>
      <c r="C1128" s="112" t="str">
        <f>IF(AND(A1128&lt;&gt;"",ISNUMBER(A1128)),VLOOKUP(A1128,Studies!A:BR,3,FALSE),"")</f>
        <v>https://www.ncbi.nlm.nih.gov/pubmed/2848442</v>
      </c>
      <c r="D1128" s="112" t="str">
        <f>IF(AND(A1128&lt;&gt;"",ISNUMBER(A1128)),VLOOKUP(A1128,Studies!A:BR,4,FALSE),"")</f>
        <v>C 200 mg BID (day 7-15)</v>
      </c>
      <c r="E1128" s="112" t="str">
        <f>IF(AND(A1128&lt;&gt;"",ISNUMBER(A1128)),VLOOKUP(A1128,Studies!A:BR,5,FALSE),"")</f>
        <v>Itraconazole</v>
      </c>
      <c r="F1128" s="114" t="str">
        <f>IF(AND(A1128&lt;&gt;"",ISNUMBER(A1128)),VLOOKUP(A1128,Studies!A:BR,6,FALSE),"")</f>
        <v>Plasma</v>
      </c>
      <c r="G1128" s="57">
        <v>360</v>
      </c>
      <c r="H1128" s="57" t="s">
        <v>54</v>
      </c>
      <c r="I1128" s="47">
        <v>1420</v>
      </c>
      <c r="J1128" s="47" t="s">
        <v>321</v>
      </c>
      <c r="K1128" s="47" t="s">
        <v>50</v>
      </c>
      <c r="L1128" s="59">
        <v>378</v>
      </c>
      <c r="M1128" s="59" t="s">
        <v>321</v>
      </c>
      <c r="N1128" s="59" t="s">
        <v>60</v>
      </c>
    </row>
    <row r="1129" spans="1:14" x14ac:dyDescent="0.2">
      <c r="A1129" s="36">
        <v>240</v>
      </c>
      <c r="B1129" s="112" t="str">
        <f>IF(AND(A1129&lt;&gt;"",ISNUMBER(A1129)),VLOOKUP(A1129,Studies!A:BR,2,FALSE),"")</f>
        <v>Hardin 1988</v>
      </c>
      <c r="C1129" s="112" t="str">
        <f>IF(AND(A1129&lt;&gt;"",ISNUMBER(A1129)),VLOOKUP(A1129,Studies!A:BR,3,FALSE),"")</f>
        <v>https://www.ncbi.nlm.nih.gov/pubmed/2848442</v>
      </c>
      <c r="D1129" s="112" t="str">
        <f>IF(AND(A1129&lt;&gt;"",ISNUMBER(A1129)),VLOOKUP(A1129,Studies!A:BR,4,FALSE),"")</f>
        <v>C 200 mg BID (day 15)</v>
      </c>
      <c r="E1129" s="112" t="str">
        <f>IF(AND(A1129&lt;&gt;"",ISNUMBER(A1129)),VLOOKUP(A1129,Studies!A:BR,5,FALSE),"")</f>
        <v>Itraconazole</v>
      </c>
      <c r="F1129" s="114" t="str">
        <f>IF(AND(A1129&lt;&gt;"",ISNUMBER(A1129)),VLOOKUP(A1129,Studies!A:BR,6,FALSE),"")</f>
        <v>Plasma</v>
      </c>
      <c r="G1129" s="57">
        <v>360.5</v>
      </c>
      <c r="H1129" s="57" t="s">
        <v>54</v>
      </c>
      <c r="I1129" s="47">
        <v>1420</v>
      </c>
      <c r="J1129" s="47" t="s">
        <v>321</v>
      </c>
      <c r="K1129" s="47" t="s">
        <v>50</v>
      </c>
      <c r="L1129" s="59">
        <v>290</v>
      </c>
      <c r="M1129" s="59" t="s">
        <v>321</v>
      </c>
      <c r="N1129" s="59" t="s">
        <v>60</v>
      </c>
    </row>
    <row r="1130" spans="1:14" x14ac:dyDescent="0.2">
      <c r="A1130" s="36">
        <v>240</v>
      </c>
      <c r="B1130" s="112" t="str">
        <f>IF(AND(A1130&lt;&gt;"",ISNUMBER(A1130)),VLOOKUP(A1130,Studies!A:BR,2,FALSE),"")</f>
        <v>Hardin 1988</v>
      </c>
      <c r="C1130" s="112" t="str">
        <f>IF(AND(A1130&lt;&gt;"",ISNUMBER(A1130)),VLOOKUP(A1130,Studies!A:BR,3,FALSE),"")</f>
        <v>https://www.ncbi.nlm.nih.gov/pubmed/2848442</v>
      </c>
      <c r="D1130" s="112" t="str">
        <f>IF(AND(A1130&lt;&gt;"",ISNUMBER(A1130)),VLOOKUP(A1130,Studies!A:BR,4,FALSE),"")</f>
        <v>C 200 mg BID (day 15)</v>
      </c>
      <c r="E1130" s="112" t="str">
        <f>IF(AND(A1130&lt;&gt;"",ISNUMBER(A1130)),VLOOKUP(A1130,Studies!A:BR,5,FALSE),"")</f>
        <v>Itraconazole</v>
      </c>
      <c r="F1130" s="114" t="str">
        <f>IF(AND(A1130&lt;&gt;"",ISNUMBER(A1130)),VLOOKUP(A1130,Studies!A:BR,6,FALSE),"")</f>
        <v>Plasma</v>
      </c>
      <c r="G1130" s="57">
        <v>361</v>
      </c>
      <c r="H1130" s="57" t="s">
        <v>54</v>
      </c>
      <c r="I1130" s="47">
        <v>1450</v>
      </c>
      <c r="J1130" s="47" t="s">
        <v>321</v>
      </c>
      <c r="K1130" s="47" t="s">
        <v>50</v>
      </c>
      <c r="L1130" s="59">
        <v>420</v>
      </c>
      <c r="M1130" s="59" t="s">
        <v>321</v>
      </c>
      <c r="N1130" s="59" t="s">
        <v>60</v>
      </c>
    </row>
    <row r="1131" spans="1:14" x14ac:dyDescent="0.2">
      <c r="A1131" s="36">
        <v>240</v>
      </c>
      <c r="B1131" s="112" t="str">
        <f>IF(AND(A1131&lt;&gt;"",ISNUMBER(A1131)),VLOOKUP(A1131,Studies!A:BR,2,FALSE),"")</f>
        <v>Hardin 1988</v>
      </c>
      <c r="C1131" s="112" t="str">
        <f>IF(AND(A1131&lt;&gt;"",ISNUMBER(A1131)),VLOOKUP(A1131,Studies!A:BR,3,FALSE),"")</f>
        <v>https://www.ncbi.nlm.nih.gov/pubmed/2848442</v>
      </c>
      <c r="D1131" s="112" t="str">
        <f>IF(AND(A1131&lt;&gt;"",ISNUMBER(A1131)),VLOOKUP(A1131,Studies!A:BR,4,FALSE),"")</f>
        <v>C 200 mg BID (day 15)</v>
      </c>
      <c r="E1131" s="112" t="str">
        <f>IF(AND(A1131&lt;&gt;"",ISNUMBER(A1131)),VLOOKUP(A1131,Studies!A:BR,5,FALSE),"")</f>
        <v>Itraconazole</v>
      </c>
      <c r="F1131" s="114" t="str">
        <f>IF(AND(A1131&lt;&gt;"",ISNUMBER(A1131)),VLOOKUP(A1131,Studies!A:BR,6,FALSE),"")</f>
        <v>Plasma</v>
      </c>
      <c r="G1131" s="57">
        <v>362</v>
      </c>
      <c r="H1131" s="57" t="s">
        <v>54</v>
      </c>
      <c r="I1131" s="47">
        <v>1640</v>
      </c>
      <c r="J1131" s="47" t="s">
        <v>321</v>
      </c>
      <c r="K1131" s="47" t="s">
        <v>50</v>
      </c>
      <c r="L1131" s="59">
        <v>594</v>
      </c>
      <c r="M1131" s="59" t="s">
        <v>321</v>
      </c>
      <c r="N1131" s="59" t="s">
        <v>60</v>
      </c>
    </row>
    <row r="1132" spans="1:14" x14ac:dyDescent="0.2">
      <c r="A1132" s="36">
        <v>240</v>
      </c>
      <c r="B1132" s="112" t="str">
        <f>IF(AND(A1132&lt;&gt;"",ISNUMBER(A1132)),VLOOKUP(A1132,Studies!A:BR,2,FALSE),"")</f>
        <v>Hardin 1988</v>
      </c>
      <c r="C1132" s="112" t="str">
        <f>IF(AND(A1132&lt;&gt;"",ISNUMBER(A1132)),VLOOKUP(A1132,Studies!A:BR,3,FALSE),"")</f>
        <v>https://www.ncbi.nlm.nih.gov/pubmed/2848442</v>
      </c>
      <c r="D1132" s="112" t="str">
        <f>IF(AND(A1132&lt;&gt;"",ISNUMBER(A1132)),VLOOKUP(A1132,Studies!A:BR,4,FALSE),"")</f>
        <v>C 200 mg BID (day 15)</v>
      </c>
      <c r="E1132" s="112" t="str">
        <f>IF(AND(A1132&lt;&gt;"",ISNUMBER(A1132)),VLOOKUP(A1132,Studies!A:BR,5,FALSE),"")</f>
        <v>Itraconazole</v>
      </c>
      <c r="F1132" s="114" t="str">
        <f>IF(AND(A1132&lt;&gt;"",ISNUMBER(A1132)),VLOOKUP(A1132,Studies!A:BR,6,FALSE),"")</f>
        <v>Plasma</v>
      </c>
      <c r="G1132" s="57">
        <v>363</v>
      </c>
      <c r="H1132" s="57" t="s">
        <v>54</v>
      </c>
      <c r="I1132" s="47">
        <v>1730</v>
      </c>
      <c r="J1132" s="47" t="s">
        <v>321</v>
      </c>
      <c r="K1132" s="47" t="s">
        <v>50</v>
      </c>
      <c r="L1132" s="59">
        <v>543</v>
      </c>
      <c r="M1132" s="59" t="s">
        <v>321</v>
      </c>
      <c r="N1132" s="59" t="s">
        <v>60</v>
      </c>
    </row>
    <row r="1133" spans="1:14" x14ac:dyDescent="0.2">
      <c r="A1133" s="36">
        <v>240</v>
      </c>
      <c r="B1133" s="112" t="str">
        <f>IF(AND(A1133&lt;&gt;"",ISNUMBER(A1133)),VLOOKUP(A1133,Studies!A:BR,2,FALSE),"")</f>
        <v>Hardin 1988</v>
      </c>
      <c r="C1133" s="112" t="str">
        <f>IF(AND(A1133&lt;&gt;"",ISNUMBER(A1133)),VLOOKUP(A1133,Studies!A:BR,3,FALSE),"")</f>
        <v>https://www.ncbi.nlm.nih.gov/pubmed/2848442</v>
      </c>
      <c r="D1133" s="112" t="str">
        <f>IF(AND(A1133&lt;&gt;"",ISNUMBER(A1133)),VLOOKUP(A1133,Studies!A:BR,4,FALSE),"")</f>
        <v>C 200 mg BID (day 15)</v>
      </c>
      <c r="E1133" s="112" t="str">
        <f>IF(AND(A1133&lt;&gt;"",ISNUMBER(A1133)),VLOOKUP(A1133,Studies!A:BR,5,FALSE),"")</f>
        <v>Itraconazole</v>
      </c>
      <c r="F1133" s="114" t="str">
        <f>IF(AND(A1133&lt;&gt;"",ISNUMBER(A1133)),VLOOKUP(A1133,Studies!A:BR,6,FALSE),"")</f>
        <v>Plasma</v>
      </c>
      <c r="G1133" s="57">
        <v>364</v>
      </c>
      <c r="H1133" s="57" t="s">
        <v>54</v>
      </c>
      <c r="I1133" s="47">
        <v>1820</v>
      </c>
      <c r="J1133" s="47" t="s">
        <v>321</v>
      </c>
      <c r="K1133" s="47" t="s">
        <v>50</v>
      </c>
      <c r="L1133" s="59">
        <v>572</v>
      </c>
      <c r="M1133" s="59" t="s">
        <v>321</v>
      </c>
      <c r="N1133" s="59" t="s">
        <v>60</v>
      </c>
    </row>
    <row r="1134" spans="1:14" x14ac:dyDescent="0.2">
      <c r="A1134" s="36">
        <v>240</v>
      </c>
      <c r="B1134" s="112" t="str">
        <f>IF(AND(A1134&lt;&gt;"",ISNUMBER(A1134)),VLOOKUP(A1134,Studies!A:BR,2,FALSE),"")</f>
        <v>Hardin 1988</v>
      </c>
      <c r="C1134" s="112" t="str">
        <f>IF(AND(A1134&lt;&gt;"",ISNUMBER(A1134)),VLOOKUP(A1134,Studies!A:BR,3,FALSE),"")</f>
        <v>https://www.ncbi.nlm.nih.gov/pubmed/2848442</v>
      </c>
      <c r="D1134" s="112" t="str">
        <f>IF(AND(A1134&lt;&gt;"",ISNUMBER(A1134)),VLOOKUP(A1134,Studies!A:BR,4,FALSE),"")</f>
        <v>C 200 mg BID (day 15)</v>
      </c>
      <c r="E1134" s="112" t="str">
        <f>IF(AND(A1134&lt;&gt;"",ISNUMBER(A1134)),VLOOKUP(A1134,Studies!A:BR,5,FALSE),"")</f>
        <v>Itraconazole</v>
      </c>
      <c r="F1134" s="114" t="str">
        <f>IF(AND(A1134&lt;&gt;"",ISNUMBER(A1134)),VLOOKUP(A1134,Studies!A:BR,6,FALSE),"")</f>
        <v>Plasma</v>
      </c>
      <c r="G1134" s="57">
        <v>366</v>
      </c>
      <c r="H1134" s="57" t="s">
        <v>54</v>
      </c>
      <c r="I1134" s="47">
        <v>1660</v>
      </c>
      <c r="J1134" s="47" t="s">
        <v>321</v>
      </c>
      <c r="K1134" s="47" t="s">
        <v>50</v>
      </c>
      <c r="L1134" s="59">
        <v>564</v>
      </c>
      <c r="M1134" s="59" t="s">
        <v>321</v>
      </c>
      <c r="N1134" s="59" t="s">
        <v>60</v>
      </c>
    </row>
    <row r="1135" spans="1:14" x14ac:dyDescent="0.2">
      <c r="A1135" s="36">
        <v>240</v>
      </c>
      <c r="B1135" s="112" t="str">
        <f>IF(AND(A1135&lt;&gt;"",ISNUMBER(A1135)),VLOOKUP(A1135,Studies!A:BR,2,FALSE),"")</f>
        <v>Hardin 1988</v>
      </c>
      <c r="C1135" s="112" t="str">
        <f>IF(AND(A1135&lt;&gt;"",ISNUMBER(A1135)),VLOOKUP(A1135,Studies!A:BR,3,FALSE),"")</f>
        <v>https://www.ncbi.nlm.nih.gov/pubmed/2848442</v>
      </c>
      <c r="D1135" s="112" t="str">
        <f>IF(AND(A1135&lt;&gt;"",ISNUMBER(A1135)),VLOOKUP(A1135,Studies!A:BR,4,FALSE),"")</f>
        <v>C 200 mg BID (day 15)</v>
      </c>
      <c r="E1135" s="112" t="str">
        <f>IF(AND(A1135&lt;&gt;"",ISNUMBER(A1135)),VLOOKUP(A1135,Studies!A:BR,5,FALSE),"")</f>
        <v>Itraconazole</v>
      </c>
      <c r="F1135" s="114" t="str">
        <f>IF(AND(A1135&lt;&gt;"",ISNUMBER(A1135)),VLOOKUP(A1135,Studies!A:BR,6,FALSE),"")</f>
        <v>Plasma</v>
      </c>
      <c r="G1135" s="57">
        <v>368</v>
      </c>
      <c r="H1135" s="57" t="s">
        <v>54</v>
      </c>
      <c r="I1135" s="47">
        <v>1720</v>
      </c>
      <c r="J1135" s="47" t="s">
        <v>321</v>
      </c>
      <c r="K1135" s="47" t="s">
        <v>50</v>
      </c>
      <c r="L1135" s="59">
        <v>293</v>
      </c>
      <c r="M1135" s="59" t="s">
        <v>321</v>
      </c>
      <c r="N1135" s="59" t="s">
        <v>60</v>
      </c>
    </row>
    <row r="1136" spans="1:14" x14ac:dyDescent="0.2">
      <c r="A1136" s="36">
        <v>240</v>
      </c>
      <c r="B1136" s="112" t="str">
        <f>IF(AND(A1136&lt;&gt;"",ISNUMBER(A1136)),VLOOKUP(A1136,Studies!A:BR,2,FALSE),"")</f>
        <v>Hardin 1988</v>
      </c>
      <c r="C1136" s="112" t="str">
        <f>IF(AND(A1136&lt;&gt;"",ISNUMBER(A1136)),VLOOKUP(A1136,Studies!A:BR,3,FALSE),"")</f>
        <v>https://www.ncbi.nlm.nih.gov/pubmed/2848442</v>
      </c>
      <c r="D1136" s="112" t="str">
        <f>IF(AND(A1136&lt;&gt;"",ISNUMBER(A1136)),VLOOKUP(A1136,Studies!A:BR,4,FALSE),"")</f>
        <v>C 200 mg BID (day 15)</v>
      </c>
      <c r="E1136" s="112" t="str">
        <f>IF(AND(A1136&lt;&gt;"",ISNUMBER(A1136)),VLOOKUP(A1136,Studies!A:BR,5,FALSE),"")</f>
        <v>Itraconazole</v>
      </c>
      <c r="F1136" s="114" t="str">
        <f>IF(AND(A1136&lt;&gt;"",ISNUMBER(A1136)),VLOOKUP(A1136,Studies!A:BR,6,FALSE),"")</f>
        <v>Plasma</v>
      </c>
      <c r="G1136" s="57">
        <v>372</v>
      </c>
      <c r="H1136" s="57" t="s">
        <v>54</v>
      </c>
      <c r="I1136" s="47">
        <v>1420</v>
      </c>
      <c r="J1136" s="47" t="s">
        <v>321</v>
      </c>
      <c r="K1136" s="47" t="s">
        <v>50</v>
      </c>
      <c r="L1136" s="59">
        <v>378</v>
      </c>
      <c r="M1136" s="59" t="s">
        <v>321</v>
      </c>
      <c r="N1136" s="59" t="s">
        <v>60</v>
      </c>
    </row>
    <row r="1137" spans="1:16" x14ac:dyDescent="0.2">
      <c r="A1137" s="36">
        <v>240</v>
      </c>
      <c r="B1137" s="112" t="str">
        <f>IF(AND(A1137&lt;&gt;"",ISNUMBER(A1137)),VLOOKUP(A1137,Studies!A:BR,2,FALSE),"")</f>
        <v>Hardin 1988</v>
      </c>
      <c r="C1137" s="112" t="str">
        <f>IF(AND(A1137&lt;&gt;"",ISNUMBER(A1137)),VLOOKUP(A1137,Studies!A:BR,3,FALSE),"")</f>
        <v>https://www.ncbi.nlm.nih.gov/pubmed/2848442</v>
      </c>
      <c r="D1137" s="112" t="str">
        <f>IF(AND(A1137&lt;&gt;"",ISNUMBER(A1137)),VLOOKUP(A1137,Studies!A:BR,4,FALSE),"")</f>
        <v>C 200 mg BID (day 15)</v>
      </c>
      <c r="E1137" s="112" t="str">
        <f>IF(AND(A1137&lt;&gt;"",ISNUMBER(A1137)),VLOOKUP(A1137,Studies!A:BR,5,FALSE),"")</f>
        <v>Itraconazole</v>
      </c>
      <c r="F1137" s="114" t="str">
        <f>IF(AND(A1137&lt;&gt;"",ISNUMBER(A1137)),VLOOKUP(A1137,Studies!A:BR,6,FALSE),"")</f>
        <v>Plasma</v>
      </c>
      <c r="G1137" s="57">
        <v>376</v>
      </c>
      <c r="H1137" s="57" t="s">
        <v>54</v>
      </c>
      <c r="I1137" s="47">
        <v>1390</v>
      </c>
      <c r="J1137" s="47" t="s">
        <v>321</v>
      </c>
      <c r="K1137" s="47" t="s">
        <v>50</v>
      </c>
      <c r="L1137" s="59">
        <v>394</v>
      </c>
      <c r="M1137" s="59" t="s">
        <v>321</v>
      </c>
      <c r="N1137" s="59" t="s">
        <v>60</v>
      </c>
    </row>
    <row r="1138" spans="1:16" x14ac:dyDescent="0.2">
      <c r="A1138" s="36">
        <v>240</v>
      </c>
      <c r="B1138" s="112" t="str">
        <f>IF(AND(A1138&lt;&gt;"",ISNUMBER(A1138)),VLOOKUP(A1138,Studies!A:BR,2,FALSE),"")</f>
        <v>Hardin 1988</v>
      </c>
      <c r="C1138" s="112" t="str">
        <f>IF(AND(A1138&lt;&gt;"",ISNUMBER(A1138)),VLOOKUP(A1138,Studies!A:BR,3,FALSE),"")</f>
        <v>https://www.ncbi.nlm.nih.gov/pubmed/2848442</v>
      </c>
      <c r="D1138" s="112" t="str">
        <f>IF(AND(A1138&lt;&gt;"",ISNUMBER(A1138)),VLOOKUP(A1138,Studies!A:BR,4,FALSE),"")</f>
        <v>C 200 mg BID (day 15)</v>
      </c>
      <c r="E1138" s="112" t="str">
        <f>IF(AND(A1138&lt;&gt;"",ISNUMBER(A1138)),VLOOKUP(A1138,Studies!A:BR,5,FALSE),"")</f>
        <v>Itraconazole</v>
      </c>
      <c r="F1138" s="114" t="str">
        <f>IF(AND(A1138&lt;&gt;"",ISNUMBER(A1138)),VLOOKUP(A1138,Studies!A:BR,6,FALSE),"")</f>
        <v>Plasma</v>
      </c>
      <c r="G1138" s="57">
        <v>384</v>
      </c>
      <c r="H1138" s="57" t="s">
        <v>54</v>
      </c>
      <c r="I1138" s="47">
        <v>1230</v>
      </c>
      <c r="J1138" s="47" t="s">
        <v>321</v>
      </c>
      <c r="K1138" s="47" t="s">
        <v>50</v>
      </c>
      <c r="L1138" s="59">
        <v>286</v>
      </c>
      <c r="M1138" s="59" t="s">
        <v>321</v>
      </c>
      <c r="N1138" s="59" t="s">
        <v>60</v>
      </c>
    </row>
    <row r="1139" spans="1:16" x14ac:dyDescent="0.2">
      <c r="A1139" s="36">
        <v>240</v>
      </c>
      <c r="B1139" s="112" t="str">
        <f>IF(AND(A1139&lt;&gt;"",ISNUMBER(A1139)),VLOOKUP(A1139,Studies!A:BR,2,FALSE),"")</f>
        <v>Hardin 1988</v>
      </c>
      <c r="C1139" s="112" t="str">
        <f>IF(AND(A1139&lt;&gt;"",ISNUMBER(A1139)),VLOOKUP(A1139,Studies!A:BR,3,FALSE),"")</f>
        <v>https://www.ncbi.nlm.nih.gov/pubmed/2848442</v>
      </c>
      <c r="D1139" s="112" t="str">
        <f>IF(AND(A1139&lt;&gt;"",ISNUMBER(A1139)),VLOOKUP(A1139,Studies!A:BR,4,FALSE),"")</f>
        <v>C 200 mg BID (day 15)</v>
      </c>
      <c r="E1139" s="112" t="str">
        <f>IF(AND(A1139&lt;&gt;"",ISNUMBER(A1139)),VLOOKUP(A1139,Studies!A:BR,5,FALSE),"")</f>
        <v>Itraconazole</v>
      </c>
      <c r="F1139" s="114" t="str">
        <f>IF(AND(A1139&lt;&gt;"",ISNUMBER(A1139)),VLOOKUP(A1139,Studies!A:BR,6,FALSE),"")</f>
        <v>Plasma</v>
      </c>
      <c r="G1139" s="57">
        <v>408</v>
      </c>
      <c r="H1139" s="57" t="s">
        <v>54</v>
      </c>
      <c r="I1139" s="47">
        <v>1040</v>
      </c>
      <c r="J1139" s="47" t="s">
        <v>321</v>
      </c>
      <c r="K1139" s="47" t="s">
        <v>50</v>
      </c>
      <c r="L1139" s="59">
        <v>293</v>
      </c>
      <c r="M1139" s="59" t="s">
        <v>321</v>
      </c>
      <c r="N1139" s="59" t="s">
        <v>60</v>
      </c>
    </row>
    <row r="1140" spans="1:16" x14ac:dyDescent="0.2">
      <c r="A1140" s="36">
        <v>240</v>
      </c>
      <c r="B1140" s="112" t="str">
        <f>IF(AND(A1140&lt;&gt;"",ISNUMBER(A1140)),VLOOKUP(A1140,Studies!A:BR,2,FALSE),"")</f>
        <v>Hardin 1988</v>
      </c>
      <c r="C1140" s="112" t="str">
        <f>IF(AND(A1140&lt;&gt;"",ISNUMBER(A1140)),VLOOKUP(A1140,Studies!A:BR,3,FALSE),"")</f>
        <v>https://www.ncbi.nlm.nih.gov/pubmed/2848442</v>
      </c>
      <c r="D1140" s="112" t="str">
        <f>IF(AND(A1140&lt;&gt;"",ISNUMBER(A1140)),VLOOKUP(A1140,Studies!A:BR,4,FALSE),"")</f>
        <v>C 200 mg BID (day 15)</v>
      </c>
      <c r="E1140" s="112" t="str">
        <f>IF(AND(A1140&lt;&gt;"",ISNUMBER(A1140)),VLOOKUP(A1140,Studies!A:BR,5,FALSE),"")</f>
        <v>Itraconazole</v>
      </c>
      <c r="F1140" s="114" t="str">
        <f>IF(AND(A1140&lt;&gt;"",ISNUMBER(A1140)),VLOOKUP(A1140,Studies!A:BR,6,FALSE),"")</f>
        <v>Plasma</v>
      </c>
      <c r="G1140" s="57">
        <v>432</v>
      </c>
      <c r="H1140" s="57" t="s">
        <v>54</v>
      </c>
      <c r="I1140" s="47">
        <v>698</v>
      </c>
      <c r="J1140" s="47" t="s">
        <v>321</v>
      </c>
      <c r="K1140" s="47" t="s">
        <v>50</v>
      </c>
      <c r="L1140" s="59">
        <v>110</v>
      </c>
      <c r="M1140" s="59" t="s">
        <v>321</v>
      </c>
      <c r="N1140" s="59" t="s">
        <v>60</v>
      </c>
    </row>
    <row r="1141" spans="1:16" x14ac:dyDescent="0.2">
      <c r="A1141" s="36">
        <v>472</v>
      </c>
      <c r="B1141" s="112" t="str">
        <f>IF(AND(A1141&lt;&gt;"",ISNUMBER(A1141)),VLOOKUP(A1141,Studies!A:BR,2,FALSE),"")</f>
        <v>Templeton 2008</v>
      </c>
      <c r="C1141" s="112" t="str">
        <f>IF(AND(A1141&lt;&gt;"",ISNUMBER(A1141)),VLOOKUP(A1141,Studies!A:BR,3,FALSE),"")</f>
        <v>https://www.ncbi.nlm.nih.gov/pubmed/17495874</v>
      </c>
      <c r="D1141" s="112" t="str">
        <f>IF(AND(A1141&lt;&gt;"",ISNUMBER(A1141)),VLOOKUP(A1141,Studies!A:BR,4,FALSE),"")</f>
        <v>ITZ day 1</v>
      </c>
      <c r="E1141" s="112" t="str">
        <f>IF(AND(A1141&lt;&gt;"",ISNUMBER(A1141)),VLOOKUP(A1141,Studies!A:BR,5,FALSE),"")</f>
        <v>Itraconazole</v>
      </c>
      <c r="F1141" s="114" t="str">
        <f>IF(AND(A1141&lt;&gt;"",ISNUMBER(A1141)),VLOOKUP(A1141,Studies!A:BR,6,FALSE),"")</f>
        <v>Plasma</v>
      </c>
      <c r="G1141" s="57">
        <v>0.5</v>
      </c>
      <c r="H1141" s="57" t="s">
        <v>54</v>
      </c>
      <c r="I1141" s="47">
        <v>106.79999738931656</v>
      </c>
      <c r="J1141" s="47" t="s">
        <v>435</v>
      </c>
      <c r="K1141" s="47" t="s">
        <v>50</v>
      </c>
      <c r="P1141" s="48" t="s">
        <v>999</v>
      </c>
    </row>
    <row r="1142" spans="1:16" x14ac:dyDescent="0.2">
      <c r="A1142" s="36">
        <v>472</v>
      </c>
      <c r="B1142" s="112" t="str">
        <f>IF(AND(A1142&lt;&gt;"",ISNUMBER(A1142)),VLOOKUP(A1142,Studies!A:BR,2,FALSE),"")</f>
        <v>Templeton 2008</v>
      </c>
      <c r="C1142" s="112" t="str">
        <f>IF(AND(A1142&lt;&gt;"",ISNUMBER(A1142)),VLOOKUP(A1142,Studies!A:BR,3,FALSE),"")</f>
        <v>https://www.ncbi.nlm.nih.gov/pubmed/17495874</v>
      </c>
      <c r="D1142" s="112" t="str">
        <f>IF(AND(A1142&lt;&gt;"",ISNUMBER(A1142)),VLOOKUP(A1142,Studies!A:BR,4,FALSE),"")</f>
        <v>ITZ day 1</v>
      </c>
      <c r="E1142" s="112" t="str">
        <f>IF(AND(A1142&lt;&gt;"",ISNUMBER(A1142)),VLOOKUP(A1142,Studies!A:BR,5,FALSE),"")</f>
        <v>Itraconazole</v>
      </c>
      <c r="F1142" s="114" t="str">
        <f>IF(AND(A1142&lt;&gt;"",ISNUMBER(A1142)),VLOOKUP(A1142,Studies!A:BR,6,FALSE),"")</f>
        <v>Plasma</v>
      </c>
      <c r="G1142" s="57">
        <v>1</v>
      </c>
      <c r="H1142" s="57" t="s">
        <v>54</v>
      </c>
      <c r="I1142" s="47">
        <v>326.80279016494751</v>
      </c>
      <c r="J1142" s="47" t="s">
        <v>435</v>
      </c>
      <c r="K1142" s="47" t="s">
        <v>50</v>
      </c>
      <c r="P1142" s="48" t="s">
        <v>999</v>
      </c>
    </row>
    <row r="1143" spans="1:16" x14ac:dyDescent="0.2">
      <c r="A1143" s="36">
        <v>472</v>
      </c>
      <c r="B1143" s="112" t="str">
        <f>IF(AND(A1143&lt;&gt;"",ISNUMBER(A1143)),VLOOKUP(A1143,Studies!A:BR,2,FALSE),"")</f>
        <v>Templeton 2008</v>
      </c>
      <c r="C1143" s="112" t="str">
        <f>IF(AND(A1143&lt;&gt;"",ISNUMBER(A1143)),VLOOKUP(A1143,Studies!A:BR,3,FALSE),"")</f>
        <v>https://www.ncbi.nlm.nih.gov/pubmed/17495874</v>
      </c>
      <c r="D1143" s="112" t="str">
        <f>IF(AND(A1143&lt;&gt;"",ISNUMBER(A1143)),VLOOKUP(A1143,Studies!A:BR,4,FALSE),"")</f>
        <v>ITZ day 1</v>
      </c>
      <c r="E1143" s="112" t="str">
        <f>IF(AND(A1143&lt;&gt;"",ISNUMBER(A1143)),VLOOKUP(A1143,Studies!A:BR,5,FALSE),"")</f>
        <v>Itraconazole</v>
      </c>
      <c r="F1143" s="114" t="str">
        <f>IF(AND(A1143&lt;&gt;"",ISNUMBER(A1143)),VLOOKUP(A1143,Studies!A:BR,6,FALSE),"")</f>
        <v>Plasma</v>
      </c>
      <c r="G1143" s="57">
        <v>2</v>
      </c>
      <c r="H1143" s="57" t="s">
        <v>54</v>
      </c>
      <c r="I1143" s="47">
        <v>259.58868861198425</v>
      </c>
      <c r="J1143" s="47" t="s">
        <v>435</v>
      </c>
      <c r="K1143" s="47" t="s">
        <v>50</v>
      </c>
      <c r="P1143" s="48" t="s">
        <v>999</v>
      </c>
    </row>
    <row r="1144" spans="1:16" x14ac:dyDescent="0.2">
      <c r="A1144" s="36">
        <v>472</v>
      </c>
      <c r="B1144" s="112" t="str">
        <f>IF(AND(A1144&lt;&gt;"",ISNUMBER(A1144)),VLOOKUP(A1144,Studies!A:BR,2,FALSE),"")</f>
        <v>Templeton 2008</v>
      </c>
      <c r="C1144" s="112" t="str">
        <f>IF(AND(A1144&lt;&gt;"",ISNUMBER(A1144)),VLOOKUP(A1144,Studies!A:BR,3,FALSE),"")</f>
        <v>https://www.ncbi.nlm.nih.gov/pubmed/17495874</v>
      </c>
      <c r="D1144" s="112" t="str">
        <f>IF(AND(A1144&lt;&gt;"",ISNUMBER(A1144)),VLOOKUP(A1144,Studies!A:BR,4,FALSE),"")</f>
        <v>ITZ day 1</v>
      </c>
      <c r="E1144" s="112" t="str">
        <f>IF(AND(A1144&lt;&gt;"",ISNUMBER(A1144)),VLOOKUP(A1144,Studies!A:BR,5,FALSE),"")</f>
        <v>Itraconazole</v>
      </c>
      <c r="F1144" s="114" t="str">
        <f>IF(AND(A1144&lt;&gt;"",ISNUMBER(A1144)),VLOOKUP(A1144,Studies!A:BR,6,FALSE),"")</f>
        <v>Plasma</v>
      </c>
      <c r="G1144" s="57">
        <v>3</v>
      </c>
      <c r="H1144" s="57" t="s">
        <v>54</v>
      </c>
      <c r="I1144" s="47">
        <v>145.97739279270172</v>
      </c>
      <c r="J1144" s="47" t="s">
        <v>435</v>
      </c>
      <c r="K1144" s="47" t="s">
        <v>50</v>
      </c>
      <c r="P1144" s="48" t="s">
        <v>999</v>
      </c>
    </row>
    <row r="1145" spans="1:16" x14ac:dyDescent="0.2">
      <c r="A1145" s="36">
        <v>472</v>
      </c>
      <c r="B1145" s="112" t="str">
        <f>IF(AND(A1145&lt;&gt;"",ISNUMBER(A1145)),VLOOKUP(A1145,Studies!A:BR,2,FALSE),"")</f>
        <v>Templeton 2008</v>
      </c>
      <c r="C1145" s="112" t="str">
        <f>IF(AND(A1145&lt;&gt;"",ISNUMBER(A1145)),VLOOKUP(A1145,Studies!A:BR,3,FALSE),"")</f>
        <v>https://www.ncbi.nlm.nih.gov/pubmed/17495874</v>
      </c>
      <c r="D1145" s="112" t="str">
        <f>IF(AND(A1145&lt;&gt;"",ISNUMBER(A1145)),VLOOKUP(A1145,Studies!A:BR,4,FALSE),"")</f>
        <v>ITZ day 1</v>
      </c>
      <c r="E1145" s="112" t="str">
        <f>IF(AND(A1145&lt;&gt;"",ISNUMBER(A1145)),VLOOKUP(A1145,Studies!A:BR,5,FALSE),"")</f>
        <v>Itraconazole</v>
      </c>
      <c r="F1145" s="114" t="str">
        <f>IF(AND(A1145&lt;&gt;"",ISNUMBER(A1145)),VLOOKUP(A1145,Studies!A:BR,6,FALSE),"")</f>
        <v>Plasma</v>
      </c>
      <c r="G1145" s="57">
        <v>4</v>
      </c>
      <c r="H1145" s="57" t="s">
        <v>54</v>
      </c>
      <c r="I1145" s="47">
        <v>98.368749022483826</v>
      </c>
      <c r="J1145" s="47" t="s">
        <v>435</v>
      </c>
      <c r="K1145" s="47" t="s">
        <v>50</v>
      </c>
      <c r="P1145" s="48" t="s">
        <v>999</v>
      </c>
    </row>
    <row r="1146" spans="1:16" x14ac:dyDescent="0.2">
      <c r="A1146" s="36">
        <v>472</v>
      </c>
      <c r="B1146" s="112" t="str">
        <f>IF(AND(A1146&lt;&gt;"",ISNUMBER(A1146)),VLOOKUP(A1146,Studies!A:BR,2,FALSE),"")</f>
        <v>Templeton 2008</v>
      </c>
      <c r="C1146" s="112" t="str">
        <f>IF(AND(A1146&lt;&gt;"",ISNUMBER(A1146)),VLOOKUP(A1146,Studies!A:BR,3,FALSE),"")</f>
        <v>https://www.ncbi.nlm.nih.gov/pubmed/17495874</v>
      </c>
      <c r="D1146" s="112" t="str">
        <f>IF(AND(A1146&lt;&gt;"",ISNUMBER(A1146)),VLOOKUP(A1146,Studies!A:BR,4,FALSE),"")</f>
        <v>ITZ day 1</v>
      </c>
      <c r="E1146" s="112" t="str">
        <f>IF(AND(A1146&lt;&gt;"",ISNUMBER(A1146)),VLOOKUP(A1146,Studies!A:BR,5,FALSE),"")</f>
        <v>Itraconazole</v>
      </c>
      <c r="F1146" s="114" t="str">
        <f>IF(AND(A1146&lt;&gt;"",ISNUMBER(A1146)),VLOOKUP(A1146,Studies!A:BR,6,FALSE),"")</f>
        <v>Plasma</v>
      </c>
      <c r="G1146" s="57">
        <v>6</v>
      </c>
      <c r="H1146" s="57" t="s">
        <v>54</v>
      </c>
      <c r="I1146" s="47">
        <v>83.450429141521454</v>
      </c>
      <c r="J1146" s="47" t="s">
        <v>435</v>
      </c>
      <c r="K1146" s="47" t="s">
        <v>50</v>
      </c>
      <c r="P1146" s="48" t="s">
        <v>999</v>
      </c>
    </row>
    <row r="1147" spans="1:16" x14ac:dyDescent="0.2">
      <c r="A1147" s="36">
        <v>472</v>
      </c>
      <c r="B1147" s="112" t="str">
        <f>IF(AND(A1147&lt;&gt;"",ISNUMBER(A1147)),VLOOKUP(A1147,Studies!A:BR,2,FALSE),"")</f>
        <v>Templeton 2008</v>
      </c>
      <c r="C1147" s="112" t="str">
        <f>IF(AND(A1147&lt;&gt;"",ISNUMBER(A1147)),VLOOKUP(A1147,Studies!A:BR,3,FALSE),"")</f>
        <v>https://www.ncbi.nlm.nih.gov/pubmed/17495874</v>
      </c>
      <c r="D1147" s="112" t="str">
        <f>IF(AND(A1147&lt;&gt;"",ISNUMBER(A1147)),VLOOKUP(A1147,Studies!A:BR,4,FALSE),"")</f>
        <v>ITZ day 1</v>
      </c>
      <c r="E1147" s="112" t="str">
        <f>IF(AND(A1147&lt;&gt;"",ISNUMBER(A1147)),VLOOKUP(A1147,Studies!A:BR,5,FALSE),"")</f>
        <v>Itraconazole</v>
      </c>
      <c r="F1147" s="114" t="str">
        <f>IF(AND(A1147&lt;&gt;"",ISNUMBER(A1147)),VLOOKUP(A1147,Studies!A:BR,6,FALSE),"")</f>
        <v>Plasma</v>
      </c>
      <c r="G1147" s="57">
        <v>8</v>
      </c>
      <c r="H1147" s="57" t="s">
        <v>54</v>
      </c>
      <c r="I1147" s="47">
        <v>76.862461864948273</v>
      </c>
      <c r="J1147" s="47" t="s">
        <v>435</v>
      </c>
      <c r="K1147" s="47" t="s">
        <v>50</v>
      </c>
      <c r="P1147" s="48" t="s">
        <v>999</v>
      </c>
    </row>
    <row r="1148" spans="1:16" x14ac:dyDescent="0.2">
      <c r="A1148" s="36">
        <v>472</v>
      </c>
      <c r="B1148" s="112" t="str">
        <f>IF(AND(A1148&lt;&gt;"",ISNUMBER(A1148)),VLOOKUP(A1148,Studies!A:BR,2,FALSE),"")</f>
        <v>Templeton 2008</v>
      </c>
      <c r="C1148" s="112" t="str">
        <f>IF(AND(A1148&lt;&gt;"",ISNUMBER(A1148)),VLOOKUP(A1148,Studies!A:BR,3,FALSE),"")</f>
        <v>https://www.ncbi.nlm.nih.gov/pubmed/17495874</v>
      </c>
      <c r="D1148" s="112" t="str">
        <f>IF(AND(A1148&lt;&gt;"",ISNUMBER(A1148)),VLOOKUP(A1148,Studies!A:BR,4,FALSE),"")</f>
        <v>ITZ day 1</v>
      </c>
      <c r="E1148" s="112" t="str">
        <f>IF(AND(A1148&lt;&gt;"",ISNUMBER(A1148)),VLOOKUP(A1148,Studies!A:BR,5,FALSE),"")</f>
        <v>Itraconazole</v>
      </c>
      <c r="F1148" s="114" t="str">
        <f>IF(AND(A1148&lt;&gt;"",ISNUMBER(A1148)),VLOOKUP(A1148,Studies!A:BR,6,FALSE),"")</f>
        <v>Plasma</v>
      </c>
      <c r="G1148" s="57">
        <v>12</v>
      </c>
      <c r="H1148" s="57" t="s">
        <v>54</v>
      </c>
      <c r="I1148" s="47">
        <v>48.496931791305542</v>
      </c>
      <c r="J1148" s="47" t="s">
        <v>435</v>
      </c>
      <c r="K1148" s="47" t="s">
        <v>50</v>
      </c>
      <c r="P1148" s="48" t="s">
        <v>999</v>
      </c>
    </row>
    <row r="1149" spans="1:16" x14ac:dyDescent="0.2">
      <c r="A1149" s="36">
        <v>472</v>
      </c>
      <c r="B1149" s="112" t="str">
        <f>IF(AND(A1149&lt;&gt;"",ISNUMBER(A1149)),VLOOKUP(A1149,Studies!A:BR,2,FALSE),"")</f>
        <v>Templeton 2008</v>
      </c>
      <c r="C1149" s="112" t="str">
        <f>IF(AND(A1149&lt;&gt;"",ISNUMBER(A1149)),VLOOKUP(A1149,Studies!A:BR,3,FALSE),"")</f>
        <v>https://www.ncbi.nlm.nih.gov/pubmed/17495874</v>
      </c>
      <c r="D1149" s="112" t="str">
        <f>IF(AND(A1149&lt;&gt;"",ISNUMBER(A1149)),VLOOKUP(A1149,Studies!A:BR,4,FALSE),"")</f>
        <v>ITZ day 1</v>
      </c>
      <c r="E1149" s="112" t="str">
        <f>IF(AND(A1149&lt;&gt;"",ISNUMBER(A1149)),VLOOKUP(A1149,Studies!A:BR,5,FALSE),"")</f>
        <v>Itraconazole</v>
      </c>
      <c r="F1149" s="114" t="str">
        <f>IF(AND(A1149&lt;&gt;"",ISNUMBER(A1149)),VLOOKUP(A1149,Studies!A:BR,6,FALSE),"")</f>
        <v>Plasma</v>
      </c>
      <c r="G1149" s="57">
        <v>24</v>
      </c>
      <c r="H1149" s="57" t="s">
        <v>54</v>
      </c>
      <c r="I1149" s="47">
        <v>34.902550280094147</v>
      </c>
      <c r="J1149" s="47" t="s">
        <v>435</v>
      </c>
      <c r="K1149" s="47" t="s">
        <v>50</v>
      </c>
      <c r="P1149" s="48" t="s">
        <v>999</v>
      </c>
    </row>
    <row r="1150" spans="1:16" x14ac:dyDescent="0.2">
      <c r="A1150" s="36">
        <f>A1141+1</f>
        <v>473</v>
      </c>
      <c r="B1150" s="112" t="str">
        <f>IF(AND(A1150&lt;&gt;"",ISNUMBER(A1150)),VLOOKUP(A1150,Studies!A:BR,2,FALSE),"")</f>
        <v>Templeton 2008</v>
      </c>
      <c r="C1150" s="112" t="str">
        <f>IF(AND(A1150&lt;&gt;"",ISNUMBER(A1150)),VLOOKUP(A1150,Studies!A:BR,3,FALSE),"")</f>
        <v>https://www.ncbi.nlm.nih.gov/pubmed/17495874</v>
      </c>
      <c r="D1150" s="112" t="str">
        <f>IF(AND(A1150&lt;&gt;"",ISNUMBER(A1150)),VLOOKUP(A1150,Studies!A:BR,4,FALSE),"")</f>
        <v>ITZ day 7</v>
      </c>
      <c r="E1150" s="112" t="str">
        <f>IF(AND(A1150&lt;&gt;"",ISNUMBER(A1150)),VLOOKUP(A1150,Studies!A:BR,5,FALSE),"")</f>
        <v>Itraconazole</v>
      </c>
      <c r="F1150" s="114" t="str">
        <f>IF(AND(A1150&lt;&gt;"",ISNUMBER(A1150)),VLOOKUP(A1150,Studies!A:BR,6,FALSE),"")</f>
        <v>Plasma</v>
      </c>
      <c r="G1150" s="57">
        <v>144</v>
      </c>
      <c r="H1150" s="57" t="s">
        <v>54</v>
      </c>
      <c r="I1150" s="47">
        <v>196.27149403095245</v>
      </c>
      <c r="J1150" s="47" t="s">
        <v>435</v>
      </c>
      <c r="K1150" s="47" t="s">
        <v>50</v>
      </c>
      <c r="P1150" s="48" t="s">
        <v>999</v>
      </c>
    </row>
    <row r="1151" spans="1:16" x14ac:dyDescent="0.2">
      <c r="A1151" s="36">
        <f t="shared" ref="A1151:A1158" si="0">A1142+1</f>
        <v>473</v>
      </c>
      <c r="B1151" s="112" t="str">
        <f>IF(AND(A1151&lt;&gt;"",ISNUMBER(A1151)),VLOOKUP(A1151,Studies!A:BR,2,FALSE),"")</f>
        <v>Templeton 2008</v>
      </c>
      <c r="C1151" s="112" t="str">
        <f>IF(AND(A1151&lt;&gt;"",ISNUMBER(A1151)),VLOOKUP(A1151,Studies!A:BR,3,FALSE),"")</f>
        <v>https://www.ncbi.nlm.nih.gov/pubmed/17495874</v>
      </c>
      <c r="D1151" s="112" t="str">
        <f>IF(AND(A1151&lt;&gt;"",ISNUMBER(A1151)),VLOOKUP(A1151,Studies!A:BR,4,FALSE),"")</f>
        <v>ITZ day 7</v>
      </c>
      <c r="E1151" s="112" t="str">
        <f>IF(AND(A1151&lt;&gt;"",ISNUMBER(A1151)),VLOOKUP(A1151,Studies!A:BR,5,FALSE),"")</f>
        <v>Itraconazole</v>
      </c>
      <c r="F1151" s="114" t="str">
        <f>IF(AND(A1151&lt;&gt;"",ISNUMBER(A1151)),VLOOKUP(A1151,Studies!A:BR,6,FALSE),"")</f>
        <v>Plasma</v>
      </c>
      <c r="G1151" s="57">
        <v>144.5</v>
      </c>
      <c r="H1151" s="57" t="s">
        <v>54</v>
      </c>
      <c r="I1151" s="47">
        <v>517.94737577438354</v>
      </c>
      <c r="J1151" s="47" t="s">
        <v>435</v>
      </c>
      <c r="K1151" s="47" t="s">
        <v>50</v>
      </c>
      <c r="P1151" s="48" t="s">
        <v>999</v>
      </c>
    </row>
    <row r="1152" spans="1:16" x14ac:dyDescent="0.2">
      <c r="A1152" s="36">
        <f t="shared" si="0"/>
        <v>473</v>
      </c>
      <c r="B1152" s="112" t="str">
        <f>IF(AND(A1152&lt;&gt;"",ISNUMBER(A1152)),VLOOKUP(A1152,Studies!A:BR,2,FALSE),"")</f>
        <v>Templeton 2008</v>
      </c>
      <c r="C1152" s="112" t="str">
        <f>IF(AND(A1152&lt;&gt;"",ISNUMBER(A1152)),VLOOKUP(A1152,Studies!A:BR,3,FALSE),"")</f>
        <v>https://www.ncbi.nlm.nih.gov/pubmed/17495874</v>
      </c>
      <c r="D1152" s="112" t="str">
        <f>IF(AND(A1152&lt;&gt;"",ISNUMBER(A1152)),VLOOKUP(A1152,Studies!A:BR,4,FALSE),"")</f>
        <v>ITZ day 7</v>
      </c>
      <c r="E1152" s="112" t="str">
        <f>IF(AND(A1152&lt;&gt;"",ISNUMBER(A1152)),VLOOKUP(A1152,Studies!A:BR,5,FALSE),"")</f>
        <v>Itraconazole</v>
      </c>
      <c r="F1152" s="114" t="str">
        <f>IF(AND(A1152&lt;&gt;"",ISNUMBER(A1152)),VLOOKUP(A1152,Studies!A:BR,6,FALSE),"")</f>
        <v>Plasma</v>
      </c>
      <c r="G1152" s="57">
        <v>145</v>
      </c>
      <c r="H1152" s="57" t="s">
        <v>54</v>
      </c>
      <c r="I1152" s="47">
        <v>1140.625</v>
      </c>
      <c r="J1152" s="47" t="s">
        <v>435</v>
      </c>
      <c r="K1152" s="47" t="s">
        <v>50</v>
      </c>
      <c r="P1152" s="48" t="s">
        <v>999</v>
      </c>
    </row>
    <row r="1153" spans="1:16" x14ac:dyDescent="0.2">
      <c r="A1153" s="36">
        <f t="shared" si="0"/>
        <v>473</v>
      </c>
      <c r="B1153" s="112" t="str">
        <f>IF(AND(A1153&lt;&gt;"",ISNUMBER(A1153)),VLOOKUP(A1153,Studies!A:BR,2,FALSE),"")</f>
        <v>Templeton 2008</v>
      </c>
      <c r="C1153" s="112" t="str">
        <f>IF(AND(A1153&lt;&gt;"",ISNUMBER(A1153)),VLOOKUP(A1153,Studies!A:BR,3,FALSE),"")</f>
        <v>https://www.ncbi.nlm.nih.gov/pubmed/17495874</v>
      </c>
      <c r="D1153" s="112" t="str">
        <f>IF(AND(A1153&lt;&gt;"",ISNUMBER(A1153)),VLOOKUP(A1153,Studies!A:BR,4,FALSE),"")</f>
        <v>ITZ day 7</v>
      </c>
      <c r="E1153" s="112" t="str">
        <f>IF(AND(A1153&lt;&gt;"",ISNUMBER(A1153)),VLOOKUP(A1153,Studies!A:BR,5,FALSE),"")</f>
        <v>Itraconazole</v>
      </c>
      <c r="F1153" s="114" t="str">
        <f>IF(AND(A1153&lt;&gt;"",ISNUMBER(A1153)),VLOOKUP(A1153,Studies!A:BR,6,FALSE),"")</f>
        <v>Plasma</v>
      </c>
      <c r="G1153" s="57">
        <v>146</v>
      </c>
      <c r="H1153" s="57" t="s">
        <v>54</v>
      </c>
      <c r="I1153" s="47">
        <v>807.50060081481934</v>
      </c>
      <c r="J1153" s="47" t="s">
        <v>435</v>
      </c>
      <c r="K1153" s="47" t="s">
        <v>50</v>
      </c>
      <c r="P1153" s="48" t="s">
        <v>999</v>
      </c>
    </row>
    <row r="1154" spans="1:16" x14ac:dyDescent="0.2">
      <c r="A1154" s="36">
        <f t="shared" si="0"/>
        <v>473</v>
      </c>
      <c r="B1154" s="112" t="str">
        <f>IF(AND(A1154&lt;&gt;"",ISNUMBER(A1154)),VLOOKUP(A1154,Studies!A:BR,2,FALSE),"")</f>
        <v>Templeton 2008</v>
      </c>
      <c r="C1154" s="112" t="str">
        <f>IF(AND(A1154&lt;&gt;"",ISNUMBER(A1154)),VLOOKUP(A1154,Studies!A:BR,3,FALSE),"")</f>
        <v>https://www.ncbi.nlm.nih.gov/pubmed/17495874</v>
      </c>
      <c r="D1154" s="112" t="str">
        <f>IF(AND(A1154&lt;&gt;"",ISNUMBER(A1154)),VLOOKUP(A1154,Studies!A:BR,4,FALSE),"")</f>
        <v>ITZ day 7</v>
      </c>
      <c r="E1154" s="112" t="str">
        <f>IF(AND(A1154&lt;&gt;"",ISNUMBER(A1154)),VLOOKUP(A1154,Studies!A:BR,5,FALSE),"")</f>
        <v>Itraconazole</v>
      </c>
      <c r="F1154" s="114" t="str">
        <f>IF(AND(A1154&lt;&gt;"",ISNUMBER(A1154)),VLOOKUP(A1154,Studies!A:BR,6,FALSE),"")</f>
        <v>Plasma</v>
      </c>
      <c r="G1154" s="57">
        <v>147</v>
      </c>
      <c r="H1154" s="57" t="s">
        <v>54</v>
      </c>
      <c r="I1154" s="47">
        <v>620.66489458084106</v>
      </c>
      <c r="J1154" s="47" t="s">
        <v>435</v>
      </c>
      <c r="K1154" s="47" t="s">
        <v>50</v>
      </c>
      <c r="P1154" s="48" t="s">
        <v>999</v>
      </c>
    </row>
    <row r="1155" spans="1:16" x14ac:dyDescent="0.2">
      <c r="A1155" s="36">
        <f t="shared" si="0"/>
        <v>473</v>
      </c>
      <c r="B1155" s="112" t="str">
        <f>IF(AND(A1155&lt;&gt;"",ISNUMBER(A1155)),VLOOKUP(A1155,Studies!A:BR,2,FALSE),"")</f>
        <v>Templeton 2008</v>
      </c>
      <c r="C1155" s="112" t="str">
        <f>IF(AND(A1155&lt;&gt;"",ISNUMBER(A1155)),VLOOKUP(A1155,Studies!A:BR,3,FALSE),"")</f>
        <v>https://www.ncbi.nlm.nih.gov/pubmed/17495874</v>
      </c>
      <c r="D1155" s="112" t="str">
        <f>IF(AND(A1155&lt;&gt;"",ISNUMBER(A1155)),VLOOKUP(A1155,Studies!A:BR,4,FALSE),"")</f>
        <v>ITZ day 7</v>
      </c>
      <c r="E1155" s="112" t="str">
        <f>IF(AND(A1155&lt;&gt;"",ISNUMBER(A1155)),VLOOKUP(A1155,Studies!A:BR,5,FALSE),"")</f>
        <v>Itraconazole</v>
      </c>
      <c r="F1155" s="114" t="str">
        <f>IF(AND(A1155&lt;&gt;"",ISNUMBER(A1155)),VLOOKUP(A1155,Studies!A:BR,6,FALSE),"")</f>
        <v>Plasma</v>
      </c>
      <c r="G1155" s="57">
        <v>148</v>
      </c>
      <c r="H1155" s="57" t="s">
        <v>54</v>
      </c>
      <c r="I1155" s="47">
        <v>385.22490859031677</v>
      </c>
      <c r="J1155" s="47" t="s">
        <v>435</v>
      </c>
      <c r="K1155" s="47" t="s">
        <v>50</v>
      </c>
      <c r="P1155" s="48" t="s">
        <v>999</v>
      </c>
    </row>
    <row r="1156" spans="1:16" x14ac:dyDescent="0.2">
      <c r="A1156" s="36">
        <f t="shared" si="0"/>
        <v>473</v>
      </c>
      <c r="B1156" s="112" t="str">
        <f>IF(AND(A1156&lt;&gt;"",ISNUMBER(A1156)),VLOOKUP(A1156,Studies!A:BR,2,FALSE),"")</f>
        <v>Templeton 2008</v>
      </c>
      <c r="C1156" s="112" t="str">
        <f>IF(AND(A1156&lt;&gt;"",ISNUMBER(A1156)),VLOOKUP(A1156,Studies!A:BR,3,FALSE),"")</f>
        <v>https://www.ncbi.nlm.nih.gov/pubmed/17495874</v>
      </c>
      <c r="D1156" s="112" t="str">
        <f>IF(AND(A1156&lt;&gt;"",ISNUMBER(A1156)),VLOOKUP(A1156,Studies!A:BR,4,FALSE),"")</f>
        <v>ITZ day 7</v>
      </c>
      <c r="E1156" s="112" t="str">
        <f>IF(AND(A1156&lt;&gt;"",ISNUMBER(A1156)),VLOOKUP(A1156,Studies!A:BR,5,FALSE),"")</f>
        <v>Itraconazole</v>
      </c>
      <c r="F1156" s="114" t="str">
        <f>IF(AND(A1156&lt;&gt;"",ISNUMBER(A1156)),VLOOKUP(A1156,Studies!A:BR,6,FALSE),"")</f>
        <v>Plasma</v>
      </c>
      <c r="G1156" s="57">
        <v>150</v>
      </c>
      <c r="H1156" s="57" t="s">
        <v>54</v>
      </c>
      <c r="I1156" s="47">
        <v>354.81339693069458</v>
      </c>
      <c r="J1156" s="47" t="s">
        <v>435</v>
      </c>
      <c r="K1156" s="47" t="s">
        <v>50</v>
      </c>
      <c r="P1156" s="48" t="s">
        <v>999</v>
      </c>
    </row>
    <row r="1157" spans="1:16" x14ac:dyDescent="0.2">
      <c r="A1157" s="36">
        <f t="shared" si="0"/>
        <v>473</v>
      </c>
      <c r="B1157" s="112" t="str">
        <f>IF(AND(A1157&lt;&gt;"",ISNUMBER(A1157)),VLOOKUP(A1157,Studies!A:BR,2,FALSE),"")</f>
        <v>Templeton 2008</v>
      </c>
      <c r="C1157" s="112" t="str">
        <f>IF(AND(A1157&lt;&gt;"",ISNUMBER(A1157)),VLOOKUP(A1157,Studies!A:BR,3,FALSE),"")</f>
        <v>https://www.ncbi.nlm.nih.gov/pubmed/17495874</v>
      </c>
      <c r="D1157" s="112" t="str">
        <f>IF(AND(A1157&lt;&gt;"",ISNUMBER(A1157)),VLOOKUP(A1157,Studies!A:BR,4,FALSE),"")</f>
        <v>ITZ day 7</v>
      </c>
      <c r="E1157" s="112" t="str">
        <f>IF(AND(A1157&lt;&gt;"",ISNUMBER(A1157)),VLOOKUP(A1157,Studies!A:BR,5,FALSE),"")</f>
        <v>Itraconazole</v>
      </c>
      <c r="F1157" s="114" t="str">
        <f>IF(AND(A1157&lt;&gt;"",ISNUMBER(A1157)),VLOOKUP(A1157,Studies!A:BR,6,FALSE),"")</f>
        <v>Plasma</v>
      </c>
      <c r="G1157" s="57">
        <v>152</v>
      </c>
      <c r="H1157" s="57" t="s">
        <v>54</v>
      </c>
      <c r="I1157" s="47">
        <v>263.89339566230774</v>
      </c>
      <c r="J1157" s="47" t="s">
        <v>435</v>
      </c>
      <c r="K1157" s="47" t="s">
        <v>50</v>
      </c>
      <c r="P1157" s="48" t="s">
        <v>999</v>
      </c>
    </row>
    <row r="1158" spans="1:16" x14ac:dyDescent="0.2">
      <c r="A1158" s="36">
        <f t="shared" si="0"/>
        <v>473</v>
      </c>
      <c r="B1158" s="112" t="str">
        <f>IF(AND(A1158&lt;&gt;"",ISNUMBER(A1158)),VLOOKUP(A1158,Studies!A:BR,2,FALSE),"")</f>
        <v>Templeton 2008</v>
      </c>
      <c r="C1158" s="112" t="str">
        <f>IF(AND(A1158&lt;&gt;"",ISNUMBER(A1158)),VLOOKUP(A1158,Studies!A:BR,3,FALSE),"")</f>
        <v>https://www.ncbi.nlm.nih.gov/pubmed/17495874</v>
      </c>
      <c r="D1158" s="112" t="str">
        <f>IF(AND(A1158&lt;&gt;"",ISNUMBER(A1158)),VLOOKUP(A1158,Studies!A:BR,4,FALSE),"")</f>
        <v>ITZ day 7</v>
      </c>
      <c r="E1158" s="112" t="str">
        <f>IF(AND(A1158&lt;&gt;"",ISNUMBER(A1158)),VLOOKUP(A1158,Studies!A:BR,5,FALSE),"")</f>
        <v>Itraconazole</v>
      </c>
      <c r="F1158" s="114" t="str">
        <f>IF(AND(A1158&lt;&gt;"",ISNUMBER(A1158)),VLOOKUP(A1158,Studies!A:BR,6,FALSE),"")</f>
        <v>Plasma</v>
      </c>
      <c r="G1158" s="57">
        <v>156</v>
      </c>
      <c r="H1158" s="57" t="s">
        <v>54</v>
      </c>
      <c r="I1158" s="47">
        <v>223.87209534645081</v>
      </c>
      <c r="J1158" s="47" t="s">
        <v>435</v>
      </c>
      <c r="K1158" s="47" t="s">
        <v>50</v>
      </c>
      <c r="P1158" s="48" t="s">
        <v>999</v>
      </c>
    </row>
    <row r="1159" spans="1:16" x14ac:dyDescent="0.2">
      <c r="A1159" s="36">
        <v>473</v>
      </c>
      <c r="B1159" s="112" t="str">
        <f>IF(AND(A1159&lt;&gt;"",ISNUMBER(A1159)),VLOOKUP(A1159,Studies!A:BR,2,FALSE),"")</f>
        <v>Templeton 2008</v>
      </c>
      <c r="C1159" s="112" t="str">
        <f>IF(AND(A1159&lt;&gt;"",ISNUMBER(A1159)),VLOOKUP(A1159,Studies!A:BR,3,FALSE),"")</f>
        <v>https://www.ncbi.nlm.nih.gov/pubmed/17495874</v>
      </c>
      <c r="D1159" s="112" t="str">
        <f>IF(AND(A1159&lt;&gt;"",ISNUMBER(A1159)),VLOOKUP(A1159,Studies!A:BR,4,FALSE),"")</f>
        <v>ITZ day 7</v>
      </c>
      <c r="E1159" s="112" t="str">
        <f>IF(AND(A1159&lt;&gt;"",ISNUMBER(A1159)),VLOOKUP(A1159,Studies!A:BR,5,FALSE),"")</f>
        <v>Itraconazole</v>
      </c>
      <c r="F1159" s="114" t="str">
        <f>IF(AND(A1159&lt;&gt;"",ISNUMBER(A1159)),VLOOKUP(A1159,Studies!A:BR,6,FALSE),"")</f>
        <v>Plasma</v>
      </c>
      <c r="G1159" s="57">
        <v>168</v>
      </c>
      <c r="H1159" s="57" t="s">
        <v>54</v>
      </c>
      <c r="I1159" s="47">
        <v>213.09410035610199</v>
      </c>
      <c r="J1159" s="47" t="s">
        <v>435</v>
      </c>
      <c r="K1159" s="47" t="s">
        <v>50</v>
      </c>
      <c r="P1159" s="48" t="s">
        <v>999</v>
      </c>
    </row>
    <row r="1160" spans="1:16" x14ac:dyDescent="0.2">
      <c r="A1160" s="36">
        <f>A1141+2</f>
        <v>474</v>
      </c>
      <c r="B1160" s="112" t="str">
        <f>IF(AND(A1160&lt;&gt;"",ISNUMBER(A1160)),VLOOKUP(A1160,Studies!A:BR,2,FALSE),"")</f>
        <v>Templeton 2008</v>
      </c>
      <c r="C1160" s="112" t="str">
        <f>IF(AND(A1160&lt;&gt;"",ISNUMBER(A1160)),VLOOKUP(A1160,Studies!A:BR,3,FALSE),"")</f>
        <v>https://www.ncbi.nlm.nih.gov/pubmed/17495874</v>
      </c>
      <c r="D1160" s="112" t="str">
        <f>IF(AND(A1160&lt;&gt;"",ISNUMBER(A1160)),VLOOKUP(A1160,Studies!A:BR,4,FALSE),"")</f>
        <v>OH-ITZ day 1</v>
      </c>
      <c r="E1160" s="112" t="str">
        <f>IF(AND(A1160&lt;&gt;"",ISNUMBER(A1160)),VLOOKUP(A1160,Studies!A:BR,5,FALSE),"")</f>
        <v>Hydroxy-Itraconazole</v>
      </c>
      <c r="F1160" s="114" t="str">
        <f>IF(AND(A1160&lt;&gt;"",ISNUMBER(A1160)),VLOOKUP(A1160,Studies!A:BR,6,FALSE),"")</f>
        <v>Plasma</v>
      </c>
      <c r="G1160" s="57">
        <v>0.5</v>
      </c>
      <c r="H1160" s="57" t="s">
        <v>54</v>
      </c>
      <c r="I1160" s="47">
        <v>86.358629167079926</v>
      </c>
      <c r="J1160" s="47" t="s">
        <v>435</v>
      </c>
      <c r="K1160" s="47" t="s">
        <v>50</v>
      </c>
      <c r="P1160" s="48" t="s">
        <v>999</v>
      </c>
    </row>
    <row r="1161" spans="1:16" x14ac:dyDescent="0.2">
      <c r="A1161" s="36">
        <f t="shared" ref="A1161:A1216" si="1">A1142+2</f>
        <v>474</v>
      </c>
      <c r="B1161" s="112" t="str">
        <f>IF(AND(A1161&lt;&gt;"",ISNUMBER(A1161)),VLOOKUP(A1161,Studies!A:BR,2,FALSE),"")</f>
        <v>Templeton 2008</v>
      </c>
      <c r="C1161" s="112" t="str">
        <f>IF(AND(A1161&lt;&gt;"",ISNUMBER(A1161)),VLOOKUP(A1161,Studies!A:BR,3,FALSE),"")</f>
        <v>https://www.ncbi.nlm.nih.gov/pubmed/17495874</v>
      </c>
      <c r="D1161" s="112" t="str">
        <f>IF(AND(A1161&lt;&gt;"",ISNUMBER(A1161)),VLOOKUP(A1161,Studies!A:BR,4,FALSE),"")</f>
        <v>OH-ITZ day 1</v>
      </c>
      <c r="E1161" s="112" t="str">
        <f>IF(AND(A1161&lt;&gt;"",ISNUMBER(A1161)),VLOOKUP(A1161,Studies!A:BR,5,FALSE),"")</f>
        <v>Hydroxy-Itraconazole</v>
      </c>
      <c r="F1161" s="114" t="str">
        <f>IF(AND(A1161&lt;&gt;"",ISNUMBER(A1161)),VLOOKUP(A1161,Studies!A:BR,6,FALSE),"")</f>
        <v>Plasma</v>
      </c>
      <c r="G1161" s="57">
        <v>1</v>
      </c>
      <c r="H1161" s="57" t="s">
        <v>54</v>
      </c>
      <c r="I1161" s="47">
        <v>255.64849376678467</v>
      </c>
      <c r="J1161" s="47" t="s">
        <v>435</v>
      </c>
      <c r="K1161" s="47" t="s">
        <v>50</v>
      </c>
      <c r="P1161" s="48" t="s">
        <v>999</v>
      </c>
    </row>
    <row r="1162" spans="1:16" x14ac:dyDescent="0.2">
      <c r="A1162" s="36">
        <f t="shared" si="1"/>
        <v>474</v>
      </c>
      <c r="B1162" s="112" t="str">
        <f>IF(AND(A1162&lt;&gt;"",ISNUMBER(A1162)),VLOOKUP(A1162,Studies!A:BR,2,FALSE),"")</f>
        <v>Templeton 2008</v>
      </c>
      <c r="C1162" s="112" t="str">
        <f>IF(AND(A1162&lt;&gt;"",ISNUMBER(A1162)),VLOOKUP(A1162,Studies!A:BR,3,FALSE),"")</f>
        <v>https://www.ncbi.nlm.nih.gov/pubmed/17495874</v>
      </c>
      <c r="D1162" s="112" t="str">
        <f>IF(AND(A1162&lt;&gt;"",ISNUMBER(A1162)),VLOOKUP(A1162,Studies!A:BR,4,FALSE),"")</f>
        <v>OH-ITZ day 1</v>
      </c>
      <c r="E1162" s="112" t="str">
        <f>IF(AND(A1162&lt;&gt;"",ISNUMBER(A1162)),VLOOKUP(A1162,Studies!A:BR,5,FALSE),"")</f>
        <v>Hydroxy-Itraconazole</v>
      </c>
      <c r="F1162" s="114" t="str">
        <f>IF(AND(A1162&lt;&gt;"",ISNUMBER(A1162)),VLOOKUP(A1162,Studies!A:BR,6,FALSE),"")</f>
        <v>Plasma</v>
      </c>
      <c r="G1162" s="57">
        <v>2</v>
      </c>
      <c r="H1162" s="57" t="s">
        <v>54</v>
      </c>
      <c r="I1162" s="47">
        <v>313.91730904579163</v>
      </c>
      <c r="J1162" s="47" t="s">
        <v>435</v>
      </c>
      <c r="K1162" s="47" t="s">
        <v>50</v>
      </c>
      <c r="P1162" s="48" t="s">
        <v>999</v>
      </c>
    </row>
    <row r="1163" spans="1:16" x14ac:dyDescent="0.2">
      <c r="A1163" s="36">
        <f t="shared" si="1"/>
        <v>474</v>
      </c>
      <c r="B1163" s="112" t="str">
        <f>IF(AND(A1163&lt;&gt;"",ISNUMBER(A1163)),VLOOKUP(A1163,Studies!A:BR,2,FALSE),"")</f>
        <v>Templeton 2008</v>
      </c>
      <c r="C1163" s="112" t="str">
        <f>IF(AND(A1163&lt;&gt;"",ISNUMBER(A1163)),VLOOKUP(A1163,Studies!A:BR,3,FALSE),"")</f>
        <v>https://www.ncbi.nlm.nih.gov/pubmed/17495874</v>
      </c>
      <c r="D1163" s="112" t="str">
        <f>IF(AND(A1163&lt;&gt;"",ISNUMBER(A1163)),VLOOKUP(A1163,Studies!A:BR,4,FALSE),"")</f>
        <v>OH-ITZ day 1</v>
      </c>
      <c r="E1163" s="112" t="str">
        <f>IF(AND(A1163&lt;&gt;"",ISNUMBER(A1163)),VLOOKUP(A1163,Studies!A:BR,5,FALSE),"")</f>
        <v>Hydroxy-Itraconazole</v>
      </c>
      <c r="F1163" s="114" t="str">
        <f>IF(AND(A1163&lt;&gt;"",ISNUMBER(A1163)),VLOOKUP(A1163,Studies!A:BR,6,FALSE),"")</f>
        <v>Plasma</v>
      </c>
      <c r="G1163" s="57">
        <v>3</v>
      </c>
      <c r="H1163" s="57" t="s">
        <v>54</v>
      </c>
      <c r="I1163" s="47">
        <v>255.64849376678467</v>
      </c>
      <c r="J1163" s="47" t="s">
        <v>435</v>
      </c>
      <c r="K1163" s="47" t="s">
        <v>50</v>
      </c>
      <c r="P1163" s="48" t="s">
        <v>999</v>
      </c>
    </row>
    <row r="1164" spans="1:16" x14ac:dyDescent="0.2">
      <c r="A1164" s="36">
        <f t="shared" si="1"/>
        <v>474</v>
      </c>
      <c r="B1164" s="112" t="str">
        <f>IF(AND(A1164&lt;&gt;"",ISNUMBER(A1164)),VLOOKUP(A1164,Studies!A:BR,2,FALSE),"")</f>
        <v>Templeton 2008</v>
      </c>
      <c r="C1164" s="112" t="str">
        <f>IF(AND(A1164&lt;&gt;"",ISNUMBER(A1164)),VLOOKUP(A1164,Studies!A:BR,3,FALSE),"")</f>
        <v>https://www.ncbi.nlm.nih.gov/pubmed/17495874</v>
      </c>
      <c r="D1164" s="112" t="str">
        <f>IF(AND(A1164&lt;&gt;"",ISNUMBER(A1164)),VLOOKUP(A1164,Studies!A:BR,4,FALSE),"")</f>
        <v>OH-ITZ day 1</v>
      </c>
      <c r="E1164" s="112" t="str">
        <f>IF(AND(A1164&lt;&gt;"",ISNUMBER(A1164)),VLOOKUP(A1164,Studies!A:BR,5,FALSE),"")</f>
        <v>Hydroxy-Itraconazole</v>
      </c>
      <c r="F1164" s="114" t="str">
        <f>IF(AND(A1164&lt;&gt;"",ISNUMBER(A1164)),VLOOKUP(A1164,Studies!A:BR,6,FALSE),"")</f>
        <v>Plasma</v>
      </c>
      <c r="G1164" s="57">
        <v>4</v>
      </c>
      <c r="H1164" s="57" t="s">
        <v>54</v>
      </c>
      <c r="I1164" s="47">
        <v>208.19549262523651</v>
      </c>
      <c r="J1164" s="47" t="s">
        <v>435</v>
      </c>
      <c r="K1164" s="47" t="s">
        <v>50</v>
      </c>
      <c r="P1164" s="48" t="s">
        <v>999</v>
      </c>
    </row>
    <row r="1165" spans="1:16" x14ac:dyDescent="0.2">
      <c r="A1165" s="36">
        <f t="shared" si="1"/>
        <v>474</v>
      </c>
      <c r="B1165" s="112" t="str">
        <f>IF(AND(A1165&lt;&gt;"",ISNUMBER(A1165)),VLOOKUP(A1165,Studies!A:BR,2,FALSE),"")</f>
        <v>Templeton 2008</v>
      </c>
      <c r="C1165" s="112" t="str">
        <f>IF(AND(A1165&lt;&gt;"",ISNUMBER(A1165)),VLOOKUP(A1165,Studies!A:BR,3,FALSE),"")</f>
        <v>https://www.ncbi.nlm.nih.gov/pubmed/17495874</v>
      </c>
      <c r="D1165" s="112" t="str">
        <f>IF(AND(A1165&lt;&gt;"",ISNUMBER(A1165)),VLOOKUP(A1165,Studies!A:BR,4,FALSE),"")</f>
        <v>OH-ITZ day 1</v>
      </c>
      <c r="E1165" s="112" t="str">
        <f>IF(AND(A1165&lt;&gt;"",ISNUMBER(A1165)),VLOOKUP(A1165,Studies!A:BR,5,FALSE),"")</f>
        <v>Hydroxy-Itraconazole</v>
      </c>
      <c r="F1165" s="114" t="str">
        <f>IF(AND(A1165&lt;&gt;"",ISNUMBER(A1165)),VLOOKUP(A1165,Studies!A:BR,6,FALSE),"")</f>
        <v>Plasma</v>
      </c>
      <c r="G1165" s="57">
        <v>6</v>
      </c>
      <c r="H1165" s="57" t="s">
        <v>54</v>
      </c>
      <c r="I1165" s="47">
        <v>196.33309543132782</v>
      </c>
      <c r="J1165" s="47" t="s">
        <v>435</v>
      </c>
      <c r="K1165" s="47" t="s">
        <v>50</v>
      </c>
      <c r="P1165" s="48" t="s">
        <v>999</v>
      </c>
    </row>
    <row r="1166" spans="1:16" x14ac:dyDescent="0.2">
      <c r="A1166" s="36">
        <f t="shared" si="1"/>
        <v>474</v>
      </c>
      <c r="B1166" s="112" t="str">
        <f>IF(AND(A1166&lt;&gt;"",ISNUMBER(A1166)),VLOOKUP(A1166,Studies!A:BR,2,FALSE),"")</f>
        <v>Templeton 2008</v>
      </c>
      <c r="C1166" s="112" t="str">
        <f>IF(AND(A1166&lt;&gt;"",ISNUMBER(A1166)),VLOOKUP(A1166,Studies!A:BR,3,FALSE),"")</f>
        <v>https://www.ncbi.nlm.nih.gov/pubmed/17495874</v>
      </c>
      <c r="D1166" s="112" t="str">
        <f>IF(AND(A1166&lt;&gt;"",ISNUMBER(A1166)),VLOOKUP(A1166,Studies!A:BR,4,FALSE),"")</f>
        <v>OH-ITZ day 1</v>
      </c>
      <c r="E1166" s="112" t="str">
        <f>IF(AND(A1166&lt;&gt;"",ISNUMBER(A1166)),VLOOKUP(A1166,Studies!A:BR,5,FALSE),"")</f>
        <v>Hydroxy-Itraconazole</v>
      </c>
      <c r="F1166" s="114" t="str">
        <f>IF(AND(A1166&lt;&gt;"",ISNUMBER(A1166)),VLOOKUP(A1166,Studies!A:BR,6,FALSE),"")</f>
        <v>Plasma</v>
      </c>
      <c r="G1166" s="57">
        <v>8</v>
      </c>
      <c r="H1166" s="57" t="s">
        <v>54</v>
      </c>
      <c r="I1166" s="47">
        <v>170.63120007514954</v>
      </c>
      <c r="J1166" s="47" t="s">
        <v>435</v>
      </c>
      <c r="K1166" s="47" t="s">
        <v>50</v>
      </c>
      <c r="P1166" s="48" t="s">
        <v>999</v>
      </c>
    </row>
    <row r="1167" spans="1:16" x14ac:dyDescent="0.2">
      <c r="A1167" s="36">
        <f t="shared" si="1"/>
        <v>474</v>
      </c>
      <c r="B1167" s="112" t="str">
        <f>IF(AND(A1167&lt;&gt;"",ISNUMBER(A1167)),VLOOKUP(A1167,Studies!A:BR,2,FALSE),"")</f>
        <v>Templeton 2008</v>
      </c>
      <c r="C1167" s="112" t="str">
        <f>IF(AND(A1167&lt;&gt;"",ISNUMBER(A1167)),VLOOKUP(A1167,Studies!A:BR,3,FALSE),"")</f>
        <v>https://www.ncbi.nlm.nih.gov/pubmed/17495874</v>
      </c>
      <c r="D1167" s="112" t="str">
        <f>IF(AND(A1167&lt;&gt;"",ISNUMBER(A1167)),VLOOKUP(A1167,Studies!A:BR,4,FALSE),"")</f>
        <v>OH-ITZ day 1</v>
      </c>
      <c r="E1167" s="112" t="str">
        <f>IF(AND(A1167&lt;&gt;"",ISNUMBER(A1167)),VLOOKUP(A1167,Studies!A:BR,5,FALSE),"")</f>
        <v>Hydroxy-Itraconazole</v>
      </c>
      <c r="F1167" s="114" t="str">
        <f>IF(AND(A1167&lt;&gt;"",ISNUMBER(A1167)),VLOOKUP(A1167,Studies!A:BR,6,FALSE),"")</f>
        <v>Plasma</v>
      </c>
      <c r="G1167" s="57">
        <v>12</v>
      </c>
      <c r="H1167" s="57" t="s">
        <v>54</v>
      </c>
      <c r="I1167" s="47">
        <v>119.24310028553009</v>
      </c>
      <c r="J1167" s="47" t="s">
        <v>435</v>
      </c>
      <c r="K1167" s="47" t="s">
        <v>50</v>
      </c>
      <c r="P1167" s="48" t="s">
        <v>999</v>
      </c>
    </row>
    <row r="1168" spans="1:16" x14ac:dyDescent="0.2">
      <c r="A1168" s="36">
        <f t="shared" si="1"/>
        <v>474</v>
      </c>
      <c r="B1168" s="112" t="str">
        <f>IF(AND(A1168&lt;&gt;"",ISNUMBER(A1168)),VLOOKUP(A1168,Studies!A:BR,2,FALSE),"")</f>
        <v>Templeton 2008</v>
      </c>
      <c r="C1168" s="112" t="str">
        <f>IF(AND(A1168&lt;&gt;"",ISNUMBER(A1168)),VLOOKUP(A1168,Studies!A:BR,3,FALSE),"")</f>
        <v>https://www.ncbi.nlm.nih.gov/pubmed/17495874</v>
      </c>
      <c r="D1168" s="112" t="str">
        <f>IF(AND(A1168&lt;&gt;"",ISNUMBER(A1168)),VLOOKUP(A1168,Studies!A:BR,4,FALSE),"")</f>
        <v>OH-ITZ day 1</v>
      </c>
      <c r="E1168" s="112" t="str">
        <f>IF(AND(A1168&lt;&gt;"",ISNUMBER(A1168)),VLOOKUP(A1168,Studies!A:BR,5,FALSE),"")</f>
        <v>Hydroxy-Itraconazole</v>
      </c>
      <c r="F1168" s="114" t="str">
        <f>IF(AND(A1168&lt;&gt;"",ISNUMBER(A1168)),VLOOKUP(A1168,Studies!A:BR,6,FALSE),"")</f>
        <v>Plasma</v>
      </c>
      <c r="G1168" s="57">
        <v>24</v>
      </c>
      <c r="H1168" s="57" t="s">
        <v>54</v>
      </c>
      <c r="I1168" s="47">
        <v>55.618971586227417</v>
      </c>
      <c r="J1168" s="47" t="s">
        <v>435</v>
      </c>
      <c r="K1168" s="47" t="s">
        <v>50</v>
      </c>
      <c r="P1168" s="48" t="s">
        <v>999</v>
      </c>
    </row>
    <row r="1169" spans="1:16" x14ac:dyDescent="0.2">
      <c r="A1169" s="36">
        <f t="shared" si="1"/>
        <v>475</v>
      </c>
      <c r="B1169" s="112" t="str">
        <f>IF(AND(A1169&lt;&gt;"",ISNUMBER(A1169)),VLOOKUP(A1169,Studies!A:BR,2,FALSE),"")</f>
        <v>Templeton 2008</v>
      </c>
      <c r="C1169" s="112" t="str">
        <f>IF(AND(A1169&lt;&gt;"",ISNUMBER(A1169)),VLOOKUP(A1169,Studies!A:BR,3,FALSE),"")</f>
        <v>https://www.ncbi.nlm.nih.gov/pubmed/17495874</v>
      </c>
      <c r="D1169" s="112" t="str">
        <f>IF(AND(A1169&lt;&gt;"",ISNUMBER(A1169)),VLOOKUP(A1169,Studies!A:BR,4,FALSE),"")</f>
        <v>OH-ITZ day 7</v>
      </c>
      <c r="E1169" s="112" t="str">
        <f>IF(AND(A1169&lt;&gt;"",ISNUMBER(A1169)),VLOOKUP(A1169,Studies!A:BR,5,FALSE),"")</f>
        <v>Hydroxy-Itraconazole</v>
      </c>
      <c r="F1169" s="114" t="str">
        <f>IF(AND(A1169&lt;&gt;"",ISNUMBER(A1169)),VLOOKUP(A1169,Studies!A:BR,6,FALSE),"")</f>
        <v>Plasma</v>
      </c>
      <c r="G1169" s="57">
        <v>144</v>
      </c>
      <c r="H1169" s="57" t="s">
        <v>54</v>
      </c>
      <c r="I1169" s="47">
        <v>337.80220150947571</v>
      </c>
      <c r="J1169" s="47" t="s">
        <v>435</v>
      </c>
      <c r="K1169" s="47" t="s">
        <v>50</v>
      </c>
      <c r="P1169" s="48" t="s">
        <v>999</v>
      </c>
    </row>
    <row r="1170" spans="1:16" x14ac:dyDescent="0.2">
      <c r="A1170" s="36">
        <f t="shared" si="1"/>
        <v>475</v>
      </c>
      <c r="B1170" s="112" t="str">
        <f>IF(AND(A1170&lt;&gt;"",ISNUMBER(A1170)),VLOOKUP(A1170,Studies!A:BR,2,FALSE),"")</f>
        <v>Templeton 2008</v>
      </c>
      <c r="C1170" s="112" t="str">
        <f>IF(AND(A1170&lt;&gt;"",ISNUMBER(A1170)),VLOOKUP(A1170,Studies!A:BR,3,FALSE),"")</f>
        <v>https://www.ncbi.nlm.nih.gov/pubmed/17495874</v>
      </c>
      <c r="D1170" s="112" t="str">
        <f>IF(AND(A1170&lt;&gt;"",ISNUMBER(A1170)),VLOOKUP(A1170,Studies!A:BR,4,FALSE),"")</f>
        <v>OH-ITZ day 7</v>
      </c>
      <c r="E1170" s="112" t="str">
        <f>IF(AND(A1170&lt;&gt;"",ISNUMBER(A1170)),VLOOKUP(A1170,Studies!A:BR,5,FALSE),"")</f>
        <v>Hydroxy-Itraconazole</v>
      </c>
      <c r="F1170" s="114" t="str">
        <f>IF(AND(A1170&lt;&gt;"",ISNUMBER(A1170)),VLOOKUP(A1170,Studies!A:BR,6,FALSE),"")</f>
        <v>Plasma</v>
      </c>
      <c r="G1170" s="57">
        <v>144.5</v>
      </c>
      <c r="H1170" s="57" t="s">
        <v>54</v>
      </c>
      <c r="I1170" s="47">
        <v>385.46699285507202</v>
      </c>
      <c r="J1170" s="47" t="s">
        <v>435</v>
      </c>
      <c r="K1170" s="47" t="s">
        <v>50</v>
      </c>
      <c r="P1170" s="48" t="s">
        <v>999</v>
      </c>
    </row>
    <row r="1171" spans="1:16" x14ac:dyDescent="0.2">
      <c r="A1171" s="36">
        <f t="shared" si="1"/>
        <v>475</v>
      </c>
      <c r="B1171" s="112" t="str">
        <f>IF(AND(A1171&lt;&gt;"",ISNUMBER(A1171)),VLOOKUP(A1171,Studies!A:BR,2,FALSE),"")</f>
        <v>Templeton 2008</v>
      </c>
      <c r="C1171" s="112" t="str">
        <f>IF(AND(A1171&lt;&gt;"",ISNUMBER(A1171)),VLOOKUP(A1171,Studies!A:BR,3,FALSE),"")</f>
        <v>https://www.ncbi.nlm.nih.gov/pubmed/17495874</v>
      </c>
      <c r="D1171" s="112" t="str">
        <f>IF(AND(A1171&lt;&gt;"",ISNUMBER(A1171)),VLOOKUP(A1171,Studies!A:BR,4,FALSE),"")</f>
        <v>OH-ITZ day 7</v>
      </c>
      <c r="E1171" s="112" t="str">
        <f>IF(AND(A1171&lt;&gt;"",ISNUMBER(A1171)),VLOOKUP(A1171,Studies!A:BR,5,FALSE),"")</f>
        <v>Hydroxy-Itraconazole</v>
      </c>
      <c r="F1171" s="114" t="str">
        <f>IF(AND(A1171&lt;&gt;"",ISNUMBER(A1171)),VLOOKUP(A1171,Studies!A:BR,6,FALSE),"")</f>
        <v>Plasma</v>
      </c>
      <c r="G1171" s="57">
        <v>145</v>
      </c>
      <c r="H1171" s="57" t="s">
        <v>54</v>
      </c>
      <c r="I1171" s="47">
        <v>556.18971586227417</v>
      </c>
      <c r="J1171" s="47" t="s">
        <v>435</v>
      </c>
      <c r="K1171" s="47" t="s">
        <v>50</v>
      </c>
      <c r="P1171" s="48" t="s">
        <v>999</v>
      </c>
    </row>
    <row r="1172" spans="1:16" x14ac:dyDescent="0.2">
      <c r="A1172" s="36">
        <f t="shared" si="1"/>
        <v>475</v>
      </c>
      <c r="B1172" s="112" t="str">
        <f>IF(AND(A1172&lt;&gt;"",ISNUMBER(A1172)),VLOOKUP(A1172,Studies!A:BR,2,FALSE),"")</f>
        <v>Templeton 2008</v>
      </c>
      <c r="C1172" s="112" t="str">
        <f>IF(AND(A1172&lt;&gt;"",ISNUMBER(A1172)),VLOOKUP(A1172,Studies!A:BR,3,FALSE),"")</f>
        <v>https://www.ncbi.nlm.nih.gov/pubmed/17495874</v>
      </c>
      <c r="D1172" s="112" t="str">
        <f>IF(AND(A1172&lt;&gt;"",ISNUMBER(A1172)),VLOOKUP(A1172,Studies!A:BR,4,FALSE),"")</f>
        <v>OH-ITZ day 7</v>
      </c>
      <c r="E1172" s="112" t="str">
        <f>IF(AND(A1172&lt;&gt;"",ISNUMBER(A1172)),VLOOKUP(A1172,Studies!A:BR,5,FALSE),"")</f>
        <v>Hydroxy-Itraconazole</v>
      </c>
      <c r="F1172" s="114" t="str">
        <f>IF(AND(A1172&lt;&gt;"",ISNUMBER(A1172)),VLOOKUP(A1172,Studies!A:BR,6,FALSE),"")</f>
        <v>Plasma</v>
      </c>
      <c r="G1172" s="57">
        <v>146</v>
      </c>
      <c r="H1172" s="57" t="s">
        <v>54</v>
      </c>
      <c r="I1172" s="47">
        <v>598.50811958312988</v>
      </c>
      <c r="J1172" s="47" t="s">
        <v>435</v>
      </c>
      <c r="K1172" s="47" t="s">
        <v>50</v>
      </c>
      <c r="P1172" s="48" t="s">
        <v>999</v>
      </c>
    </row>
    <row r="1173" spans="1:16" x14ac:dyDescent="0.2">
      <c r="A1173" s="36">
        <f t="shared" si="1"/>
        <v>475</v>
      </c>
      <c r="B1173" s="112" t="str">
        <f>IF(AND(A1173&lt;&gt;"",ISNUMBER(A1173)),VLOOKUP(A1173,Studies!A:BR,2,FALSE),"")</f>
        <v>Templeton 2008</v>
      </c>
      <c r="C1173" s="112" t="str">
        <f>IF(AND(A1173&lt;&gt;"",ISNUMBER(A1173)),VLOOKUP(A1173,Studies!A:BR,3,FALSE),"")</f>
        <v>https://www.ncbi.nlm.nih.gov/pubmed/17495874</v>
      </c>
      <c r="D1173" s="112" t="str">
        <f>IF(AND(A1173&lt;&gt;"",ISNUMBER(A1173)),VLOOKUP(A1173,Studies!A:BR,4,FALSE),"")</f>
        <v>OH-ITZ day 7</v>
      </c>
      <c r="E1173" s="112" t="str">
        <f>IF(AND(A1173&lt;&gt;"",ISNUMBER(A1173)),VLOOKUP(A1173,Studies!A:BR,5,FALSE),"")</f>
        <v>Hydroxy-Itraconazole</v>
      </c>
      <c r="F1173" s="114" t="str">
        <f>IF(AND(A1173&lt;&gt;"",ISNUMBER(A1173)),VLOOKUP(A1173,Studies!A:BR,6,FALSE),"")</f>
        <v>Plasma</v>
      </c>
      <c r="G1173" s="57">
        <v>147</v>
      </c>
      <c r="H1173" s="57" t="s">
        <v>54</v>
      </c>
      <c r="I1173" s="47">
        <v>581.2075138092041</v>
      </c>
      <c r="J1173" s="47" t="s">
        <v>435</v>
      </c>
      <c r="K1173" s="47" t="s">
        <v>50</v>
      </c>
      <c r="P1173" s="48" t="s">
        <v>999</v>
      </c>
    </row>
    <row r="1174" spans="1:16" x14ac:dyDescent="0.2">
      <c r="A1174" s="36">
        <f t="shared" si="1"/>
        <v>475</v>
      </c>
      <c r="B1174" s="112" t="str">
        <f>IF(AND(A1174&lt;&gt;"",ISNUMBER(A1174)),VLOOKUP(A1174,Studies!A:BR,2,FALSE),"")</f>
        <v>Templeton 2008</v>
      </c>
      <c r="C1174" s="112" t="str">
        <f>IF(AND(A1174&lt;&gt;"",ISNUMBER(A1174)),VLOOKUP(A1174,Studies!A:BR,3,FALSE),"")</f>
        <v>https://www.ncbi.nlm.nih.gov/pubmed/17495874</v>
      </c>
      <c r="D1174" s="112" t="str">
        <f>IF(AND(A1174&lt;&gt;"",ISNUMBER(A1174)),VLOOKUP(A1174,Studies!A:BR,4,FALSE),"")</f>
        <v>OH-ITZ day 7</v>
      </c>
      <c r="E1174" s="112" t="str">
        <f>IF(AND(A1174&lt;&gt;"",ISNUMBER(A1174)),VLOOKUP(A1174,Studies!A:BR,5,FALSE),"")</f>
        <v>Hydroxy-Itraconazole</v>
      </c>
      <c r="F1174" s="114" t="str">
        <f>IF(AND(A1174&lt;&gt;"",ISNUMBER(A1174)),VLOOKUP(A1174,Studies!A:BR,6,FALSE),"")</f>
        <v>Plasma</v>
      </c>
      <c r="G1174" s="57">
        <v>148</v>
      </c>
      <c r="H1174" s="57" t="s">
        <v>54</v>
      </c>
      <c r="I1174" s="47">
        <v>466.43361449241638</v>
      </c>
      <c r="J1174" s="47" t="s">
        <v>435</v>
      </c>
      <c r="K1174" s="47" t="s">
        <v>50</v>
      </c>
      <c r="P1174" s="48" t="s">
        <v>999</v>
      </c>
    </row>
    <row r="1175" spans="1:16" x14ac:dyDescent="0.2">
      <c r="A1175" s="36">
        <f t="shared" si="1"/>
        <v>475</v>
      </c>
      <c r="B1175" s="112" t="str">
        <f>IF(AND(A1175&lt;&gt;"",ISNUMBER(A1175)),VLOOKUP(A1175,Studies!A:BR,2,FALSE),"")</f>
        <v>Templeton 2008</v>
      </c>
      <c r="C1175" s="112" t="str">
        <f>IF(AND(A1175&lt;&gt;"",ISNUMBER(A1175)),VLOOKUP(A1175,Studies!A:BR,3,FALSE),"")</f>
        <v>https://www.ncbi.nlm.nih.gov/pubmed/17495874</v>
      </c>
      <c r="D1175" s="112" t="str">
        <f>IF(AND(A1175&lt;&gt;"",ISNUMBER(A1175)),VLOOKUP(A1175,Studies!A:BR,4,FALSE),"")</f>
        <v>OH-ITZ day 7</v>
      </c>
      <c r="E1175" s="112" t="str">
        <f>IF(AND(A1175&lt;&gt;"",ISNUMBER(A1175)),VLOOKUP(A1175,Studies!A:BR,5,FALSE),"")</f>
        <v>Hydroxy-Itraconazole</v>
      </c>
      <c r="F1175" s="114" t="str">
        <f>IF(AND(A1175&lt;&gt;"",ISNUMBER(A1175)),VLOOKUP(A1175,Studies!A:BR,6,FALSE),"")</f>
        <v>Plasma</v>
      </c>
      <c r="G1175" s="57">
        <v>150</v>
      </c>
      <c r="H1175" s="57" t="s">
        <v>54</v>
      </c>
      <c r="I1175" s="47">
        <v>548.09200763702393</v>
      </c>
      <c r="J1175" s="47" t="s">
        <v>435</v>
      </c>
      <c r="K1175" s="47" t="s">
        <v>50</v>
      </c>
      <c r="P1175" s="48" t="s">
        <v>999</v>
      </c>
    </row>
    <row r="1176" spans="1:16" x14ac:dyDescent="0.2">
      <c r="A1176" s="36">
        <f t="shared" si="1"/>
        <v>475</v>
      </c>
      <c r="B1176" s="112" t="str">
        <f>IF(AND(A1176&lt;&gt;"",ISNUMBER(A1176)),VLOOKUP(A1176,Studies!A:BR,2,FALSE),"")</f>
        <v>Templeton 2008</v>
      </c>
      <c r="C1176" s="112" t="str">
        <f>IF(AND(A1176&lt;&gt;"",ISNUMBER(A1176)),VLOOKUP(A1176,Studies!A:BR,3,FALSE),"")</f>
        <v>https://www.ncbi.nlm.nih.gov/pubmed/17495874</v>
      </c>
      <c r="D1176" s="112" t="str">
        <f>IF(AND(A1176&lt;&gt;"",ISNUMBER(A1176)),VLOOKUP(A1176,Studies!A:BR,4,FALSE),"")</f>
        <v>OH-ITZ day 7</v>
      </c>
      <c r="E1176" s="112" t="str">
        <f>IF(AND(A1176&lt;&gt;"",ISNUMBER(A1176)),VLOOKUP(A1176,Studies!A:BR,5,FALSE),"")</f>
        <v>Hydroxy-Itraconazole</v>
      </c>
      <c r="F1176" s="114" t="str">
        <f>IF(AND(A1176&lt;&gt;"",ISNUMBER(A1176)),VLOOKUP(A1176,Studies!A:BR,6,FALSE),"")</f>
        <v>Plasma</v>
      </c>
      <c r="G1176" s="57">
        <v>152</v>
      </c>
      <c r="H1176" s="57" t="s">
        <v>54</v>
      </c>
      <c r="I1176" s="47">
        <v>427.14288830757141</v>
      </c>
      <c r="J1176" s="47" t="s">
        <v>435</v>
      </c>
      <c r="K1176" s="47" t="s">
        <v>50</v>
      </c>
      <c r="P1176" s="48" t="s">
        <v>999</v>
      </c>
    </row>
    <row r="1177" spans="1:16" x14ac:dyDescent="0.2">
      <c r="A1177" s="36">
        <f t="shared" si="1"/>
        <v>475</v>
      </c>
      <c r="B1177" s="112" t="str">
        <f>IF(AND(A1177&lt;&gt;"",ISNUMBER(A1177)),VLOOKUP(A1177,Studies!A:BR,2,FALSE),"")</f>
        <v>Templeton 2008</v>
      </c>
      <c r="C1177" s="112" t="str">
        <f>IF(AND(A1177&lt;&gt;"",ISNUMBER(A1177)),VLOOKUP(A1177,Studies!A:BR,3,FALSE),"")</f>
        <v>https://www.ncbi.nlm.nih.gov/pubmed/17495874</v>
      </c>
      <c r="D1177" s="112" t="str">
        <f>IF(AND(A1177&lt;&gt;"",ISNUMBER(A1177)),VLOOKUP(A1177,Studies!A:BR,4,FALSE),"")</f>
        <v>OH-ITZ day 7</v>
      </c>
      <c r="E1177" s="112" t="str">
        <f>IF(AND(A1177&lt;&gt;"",ISNUMBER(A1177)),VLOOKUP(A1177,Studies!A:BR,5,FALSE),"")</f>
        <v>Hydroxy-Itraconazole</v>
      </c>
      <c r="F1177" s="114" t="str">
        <f>IF(AND(A1177&lt;&gt;"",ISNUMBER(A1177)),VLOOKUP(A1177,Studies!A:BR,6,FALSE),"")</f>
        <v>Plasma</v>
      </c>
      <c r="G1177" s="57">
        <v>156</v>
      </c>
      <c r="H1177" s="57" t="s">
        <v>54</v>
      </c>
      <c r="I1177" s="47">
        <v>459.64270830154419</v>
      </c>
      <c r="J1177" s="47" t="s">
        <v>435</v>
      </c>
      <c r="K1177" s="47" t="s">
        <v>50</v>
      </c>
      <c r="P1177" s="48" t="s">
        <v>999</v>
      </c>
    </row>
    <row r="1178" spans="1:16" x14ac:dyDescent="0.2">
      <c r="A1178" s="36">
        <f t="shared" si="1"/>
        <v>475</v>
      </c>
      <c r="B1178" s="112" t="str">
        <f>IF(AND(A1178&lt;&gt;"",ISNUMBER(A1178)),VLOOKUP(A1178,Studies!A:BR,2,FALSE),"")</f>
        <v>Templeton 2008</v>
      </c>
      <c r="C1178" s="112" t="str">
        <f>IF(AND(A1178&lt;&gt;"",ISNUMBER(A1178)),VLOOKUP(A1178,Studies!A:BR,3,FALSE),"")</f>
        <v>https://www.ncbi.nlm.nih.gov/pubmed/17495874</v>
      </c>
      <c r="D1178" s="112" t="str">
        <f>IF(AND(A1178&lt;&gt;"",ISNUMBER(A1178)),VLOOKUP(A1178,Studies!A:BR,4,FALSE),"")</f>
        <v>OH-ITZ day 7</v>
      </c>
      <c r="E1178" s="112" t="str">
        <f>IF(AND(A1178&lt;&gt;"",ISNUMBER(A1178)),VLOOKUP(A1178,Studies!A:BR,5,FALSE),"")</f>
        <v>Hydroxy-Itraconazole</v>
      </c>
      <c r="F1178" s="114" t="str">
        <f>IF(AND(A1178&lt;&gt;"",ISNUMBER(A1178)),VLOOKUP(A1178,Studies!A:BR,6,FALSE),"")</f>
        <v>Plasma</v>
      </c>
      <c r="G1178" s="57">
        <v>168</v>
      </c>
      <c r="H1178" s="57" t="s">
        <v>54</v>
      </c>
      <c r="I1178" s="47">
        <v>352.99670696258545</v>
      </c>
      <c r="J1178" s="47" t="s">
        <v>435</v>
      </c>
      <c r="K1178" s="47" t="s">
        <v>50</v>
      </c>
      <c r="P1178" s="48" t="s">
        <v>999</v>
      </c>
    </row>
    <row r="1179" spans="1:16" x14ac:dyDescent="0.2">
      <c r="A1179" s="36">
        <f t="shared" si="1"/>
        <v>476</v>
      </c>
      <c r="B1179" s="112" t="str">
        <f>IF(AND(A1179&lt;&gt;"",ISNUMBER(A1179)),VLOOKUP(A1179,Studies!A:BR,2,FALSE),"")</f>
        <v>Templeton 2008</v>
      </c>
      <c r="C1179" s="112" t="str">
        <f>IF(AND(A1179&lt;&gt;"",ISNUMBER(A1179)),VLOOKUP(A1179,Studies!A:BR,3,FALSE),"")</f>
        <v>https://www.ncbi.nlm.nih.gov/pubmed/17495874</v>
      </c>
      <c r="D1179" s="112" t="str">
        <f>IF(AND(A1179&lt;&gt;"",ISNUMBER(A1179)),VLOOKUP(A1179,Studies!A:BR,4,FALSE),"")</f>
        <v>keto-ITZ day 1</v>
      </c>
      <c r="E1179" s="112" t="str">
        <f>IF(AND(A1179&lt;&gt;"",ISNUMBER(A1179)),VLOOKUP(A1179,Studies!A:BR,5,FALSE),"")</f>
        <v>Keto-Itraconazole</v>
      </c>
      <c r="F1179" s="114" t="str">
        <f>IF(AND(A1179&lt;&gt;"",ISNUMBER(A1179)),VLOOKUP(A1179,Studies!A:BR,6,FALSE),"")</f>
        <v>Plasma</v>
      </c>
      <c r="G1179" s="57">
        <v>0.5</v>
      </c>
      <c r="H1179" s="57" t="s">
        <v>54</v>
      </c>
      <c r="I1179" s="47">
        <v>13.475554063916206</v>
      </c>
      <c r="J1179" s="47" t="s">
        <v>435</v>
      </c>
      <c r="K1179" s="47" t="s">
        <v>50</v>
      </c>
      <c r="P1179" s="48" t="s">
        <v>999</v>
      </c>
    </row>
    <row r="1180" spans="1:16" x14ac:dyDescent="0.2">
      <c r="A1180" s="36">
        <f t="shared" si="1"/>
        <v>476</v>
      </c>
      <c r="B1180" s="112" t="str">
        <f>IF(AND(A1180&lt;&gt;"",ISNUMBER(A1180)),VLOOKUP(A1180,Studies!A:BR,2,FALSE),"")</f>
        <v>Templeton 2008</v>
      </c>
      <c r="C1180" s="112" t="str">
        <f>IF(AND(A1180&lt;&gt;"",ISNUMBER(A1180)),VLOOKUP(A1180,Studies!A:BR,3,FALSE),"")</f>
        <v>https://www.ncbi.nlm.nih.gov/pubmed/17495874</v>
      </c>
      <c r="D1180" s="112" t="str">
        <f>IF(AND(A1180&lt;&gt;"",ISNUMBER(A1180)),VLOOKUP(A1180,Studies!A:BR,4,FALSE),"")</f>
        <v>keto-ITZ day 1</v>
      </c>
      <c r="E1180" s="112" t="str">
        <f>IF(AND(A1180&lt;&gt;"",ISNUMBER(A1180)),VLOOKUP(A1180,Studies!A:BR,5,FALSE),"")</f>
        <v>Keto-Itraconazole</v>
      </c>
      <c r="F1180" s="114" t="str">
        <f>IF(AND(A1180&lt;&gt;"",ISNUMBER(A1180)),VLOOKUP(A1180,Studies!A:BR,6,FALSE),"")</f>
        <v>Plasma</v>
      </c>
      <c r="G1180" s="57">
        <v>1</v>
      </c>
      <c r="H1180" s="57" t="s">
        <v>54</v>
      </c>
      <c r="I1180" s="47">
        <v>32.466910779476166</v>
      </c>
      <c r="J1180" s="47" t="s">
        <v>435</v>
      </c>
      <c r="K1180" s="47" t="s">
        <v>50</v>
      </c>
      <c r="P1180" s="48" t="s">
        <v>999</v>
      </c>
    </row>
    <row r="1181" spans="1:16" x14ac:dyDescent="0.2">
      <c r="A1181" s="36">
        <f t="shared" si="1"/>
        <v>476</v>
      </c>
      <c r="B1181" s="112" t="str">
        <f>IF(AND(A1181&lt;&gt;"",ISNUMBER(A1181)),VLOOKUP(A1181,Studies!A:BR,2,FALSE),"")</f>
        <v>Templeton 2008</v>
      </c>
      <c r="C1181" s="112" t="str">
        <f>IF(AND(A1181&lt;&gt;"",ISNUMBER(A1181)),VLOOKUP(A1181,Studies!A:BR,3,FALSE),"")</f>
        <v>https://www.ncbi.nlm.nih.gov/pubmed/17495874</v>
      </c>
      <c r="D1181" s="112" t="str">
        <f>IF(AND(A1181&lt;&gt;"",ISNUMBER(A1181)),VLOOKUP(A1181,Studies!A:BR,4,FALSE),"")</f>
        <v>keto-ITZ day 1</v>
      </c>
      <c r="E1181" s="112" t="str">
        <f>IF(AND(A1181&lt;&gt;"",ISNUMBER(A1181)),VLOOKUP(A1181,Studies!A:BR,5,FALSE),"")</f>
        <v>Keto-Itraconazole</v>
      </c>
      <c r="F1181" s="114" t="str">
        <f>IF(AND(A1181&lt;&gt;"",ISNUMBER(A1181)),VLOOKUP(A1181,Studies!A:BR,6,FALSE),"")</f>
        <v>Plasma</v>
      </c>
      <c r="G1181" s="57">
        <v>2</v>
      </c>
      <c r="H1181" s="57" t="s">
        <v>54</v>
      </c>
      <c r="I1181" s="47">
        <v>31.279444694519043</v>
      </c>
      <c r="J1181" s="47" t="s">
        <v>435</v>
      </c>
      <c r="K1181" s="47" t="s">
        <v>50</v>
      </c>
      <c r="P1181" s="48" t="s">
        <v>999</v>
      </c>
    </row>
    <row r="1182" spans="1:16" x14ac:dyDescent="0.2">
      <c r="A1182" s="36">
        <f t="shared" si="1"/>
        <v>476</v>
      </c>
      <c r="B1182" s="112" t="str">
        <f>IF(AND(A1182&lt;&gt;"",ISNUMBER(A1182)),VLOOKUP(A1182,Studies!A:BR,2,FALSE),"")</f>
        <v>Templeton 2008</v>
      </c>
      <c r="C1182" s="112" t="str">
        <f>IF(AND(A1182&lt;&gt;"",ISNUMBER(A1182)),VLOOKUP(A1182,Studies!A:BR,3,FALSE),"")</f>
        <v>https://www.ncbi.nlm.nih.gov/pubmed/17495874</v>
      </c>
      <c r="D1182" s="112" t="str">
        <f>IF(AND(A1182&lt;&gt;"",ISNUMBER(A1182)),VLOOKUP(A1182,Studies!A:BR,4,FALSE),"")</f>
        <v>keto-ITZ day 1</v>
      </c>
      <c r="E1182" s="112" t="str">
        <f>IF(AND(A1182&lt;&gt;"",ISNUMBER(A1182)),VLOOKUP(A1182,Studies!A:BR,5,FALSE),"")</f>
        <v>Keto-Itraconazole</v>
      </c>
      <c r="F1182" s="114" t="str">
        <f>IF(AND(A1182&lt;&gt;"",ISNUMBER(A1182)),VLOOKUP(A1182,Studies!A:BR,6,FALSE),"")</f>
        <v>Plasma</v>
      </c>
      <c r="G1182" s="57">
        <v>3</v>
      </c>
      <c r="H1182" s="57" t="s">
        <v>54</v>
      </c>
      <c r="I1182" s="47">
        <v>23.741733282804489</v>
      </c>
      <c r="J1182" s="47" t="s">
        <v>435</v>
      </c>
      <c r="K1182" s="47" t="s">
        <v>50</v>
      </c>
      <c r="P1182" s="48" t="s">
        <v>999</v>
      </c>
    </row>
    <row r="1183" spans="1:16" x14ac:dyDescent="0.2">
      <c r="A1183" s="36">
        <f t="shared" si="1"/>
        <v>476</v>
      </c>
      <c r="B1183" s="112" t="str">
        <f>IF(AND(A1183&lt;&gt;"",ISNUMBER(A1183)),VLOOKUP(A1183,Studies!A:BR,2,FALSE),"")</f>
        <v>Templeton 2008</v>
      </c>
      <c r="C1183" s="112" t="str">
        <f>IF(AND(A1183&lt;&gt;"",ISNUMBER(A1183)),VLOOKUP(A1183,Studies!A:BR,3,FALSE),"")</f>
        <v>https://www.ncbi.nlm.nih.gov/pubmed/17495874</v>
      </c>
      <c r="D1183" s="112" t="str">
        <f>IF(AND(A1183&lt;&gt;"",ISNUMBER(A1183)),VLOOKUP(A1183,Studies!A:BR,4,FALSE),"")</f>
        <v>keto-ITZ day 1</v>
      </c>
      <c r="E1183" s="112" t="str">
        <f>IF(AND(A1183&lt;&gt;"",ISNUMBER(A1183)),VLOOKUP(A1183,Studies!A:BR,5,FALSE),"")</f>
        <v>Keto-Itraconazole</v>
      </c>
      <c r="F1183" s="114" t="str">
        <f>IF(AND(A1183&lt;&gt;"",ISNUMBER(A1183)),VLOOKUP(A1183,Studies!A:BR,6,FALSE),"")</f>
        <v>Plasma</v>
      </c>
      <c r="G1183" s="57">
        <v>4</v>
      </c>
      <c r="H1183" s="57" t="s">
        <v>54</v>
      </c>
      <c r="I1183" s="47">
        <v>20.151706412434578</v>
      </c>
      <c r="J1183" s="47" t="s">
        <v>435</v>
      </c>
      <c r="K1183" s="47" t="s">
        <v>50</v>
      </c>
      <c r="P1183" s="48" t="s">
        <v>999</v>
      </c>
    </row>
    <row r="1184" spans="1:16" x14ac:dyDescent="0.2">
      <c r="A1184" s="36">
        <f t="shared" si="1"/>
        <v>476</v>
      </c>
      <c r="B1184" s="112" t="str">
        <f>IF(AND(A1184&lt;&gt;"",ISNUMBER(A1184)),VLOOKUP(A1184,Studies!A:BR,2,FALSE),"")</f>
        <v>Templeton 2008</v>
      </c>
      <c r="C1184" s="112" t="str">
        <f>IF(AND(A1184&lt;&gt;"",ISNUMBER(A1184)),VLOOKUP(A1184,Studies!A:BR,3,FALSE),"")</f>
        <v>https://www.ncbi.nlm.nih.gov/pubmed/17495874</v>
      </c>
      <c r="D1184" s="112" t="str">
        <f>IF(AND(A1184&lt;&gt;"",ISNUMBER(A1184)),VLOOKUP(A1184,Studies!A:BR,4,FALSE),"")</f>
        <v>keto-ITZ day 1</v>
      </c>
      <c r="E1184" s="112" t="str">
        <f>IF(AND(A1184&lt;&gt;"",ISNUMBER(A1184)),VLOOKUP(A1184,Studies!A:BR,5,FALSE),"")</f>
        <v>Keto-Itraconazole</v>
      </c>
      <c r="F1184" s="114" t="str">
        <f>IF(AND(A1184&lt;&gt;"",ISNUMBER(A1184)),VLOOKUP(A1184,Studies!A:BR,6,FALSE),"")</f>
        <v>Plasma</v>
      </c>
      <c r="G1184" s="57">
        <v>6</v>
      </c>
      <c r="H1184" s="57" t="s">
        <v>54</v>
      </c>
      <c r="I1184" s="47">
        <v>16.977541148662567</v>
      </c>
      <c r="J1184" s="47" t="s">
        <v>435</v>
      </c>
      <c r="K1184" s="47" t="s">
        <v>50</v>
      </c>
      <c r="P1184" s="48" t="s">
        <v>999</v>
      </c>
    </row>
    <row r="1185" spans="1:16" x14ac:dyDescent="0.2">
      <c r="A1185" s="36">
        <f t="shared" si="1"/>
        <v>476</v>
      </c>
      <c r="B1185" s="112" t="str">
        <f>IF(AND(A1185&lt;&gt;"",ISNUMBER(A1185)),VLOOKUP(A1185,Studies!A:BR,2,FALSE),"")</f>
        <v>Templeton 2008</v>
      </c>
      <c r="C1185" s="112" t="str">
        <f>IF(AND(A1185&lt;&gt;"",ISNUMBER(A1185)),VLOOKUP(A1185,Studies!A:BR,3,FALSE),"")</f>
        <v>https://www.ncbi.nlm.nih.gov/pubmed/17495874</v>
      </c>
      <c r="D1185" s="112" t="str">
        <f>IF(AND(A1185&lt;&gt;"",ISNUMBER(A1185)),VLOOKUP(A1185,Studies!A:BR,4,FALSE),"")</f>
        <v>keto-ITZ day 1</v>
      </c>
      <c r="E1185" s="112" t="str">
        <f>IF(AND(A1185&lt;&gt;"",ISNUMBER(A1185)),VLOOKUP(A1185,Studies!A:BR,5,FALSE),"")</f>
        <v>Keto-Itraconazole</v>
      </c>
      <c r="F1185" s="114" t="str">
        <f>IF(AND(A1185&lt;&gt;"",ISNUMBER(A1185)),VLOOKUP(A1185,Studies!A:BR,6,FALSE),"")</f>
        <v>Plasma</v>
      </c>
      <c r="G1185" s="57">
        <v>8</v>
      </c>
      <c r="H1185" s="57" t="s">
        <v>54</v>
      </c>
      <c r="I1185" s="47">
        <v>12.601407244801521</v>
      </c>
      <c r="J1185" s="47" t="s">
        <v>435</v>
      </c>
      <c r="K1185" s="47" t="s">
        <v>50</v>
      </c>
      <c r="P1185" s="48" t="s">
        <v>999</v>
      </c>
    </row>
    <row r="1186" spans="1:16" x14ac:dyDescent="0.2">
      <c r="A1186" s="36">
        <f t="shared" si="1"/>
        <v>476</v>
      </c>
      <c r="B1186" s="112" t="str">
        <f>IF(AND(A1186&lt;&gt;"",ISNUMBER(A1186)),VLOOKUP(A1186,Studies!A:BR,2,FALSE),"")</f>
        <v>Templeton 2008</v>
      </c>
      <c r="C1186" s="112" t="str">
        <f>IF(AND(A1186&lt;&gt;"",ISNUMBER(A1186)),VLOOKUP(A1186,Studies!A:BR,3,FALSE),"")</f>
        <v>https://www.ncbi.nlm.nih.gov/pubmed/17495874</v>
      </c>
      <c r="D1186" s="112" t="str">
        <f>IF(AND(A1186&lt;&gt;"",ISNUMBER(A1186)),VLOOKUP(A1186,Studies!A:BR,4,FALSE),"")</f>
        <v>keto-ITZ day 1</v>
      </c>
      <c r="E1186" s="112" t="str">
        <f>IF(AND(A1186&lt;&gt;"",ISNUMBER(A1186)),VLOOKUP(A1186,Studies!A:BR,5,FALSE),"")</f>
        <v>Keto-Itraconazole</v>
      </c>
      <c r="F1186" s="114" t="str">
        <f>IF(AND(A1186&lt;&gt;"",ISNUMBER(A1186)),VLOOKUP(A1186,Studies!A:BR,6,FALSE),"")</f>
        <v>Plasma</v>
      </c>
      <c r="G1186" s="57">
        <v>12</v>
      </c>
      <c r="H1186" s="57" t="s">
        <v>54</v>
      </c>
      <c r="I1186" s="47">
        <v>8.6815925315022469</v>
      </c>
      <c r="J1186" s="47" t="s">
        <v>435</v>
      </c>
      <c r="K1186" s="47" t="s">
        <v>50</v>
      </c>
      <c r="P1186" s="48" t="s">
        <v>999</v>
      </c>
    </row>
    <row r="1187" spans="1:16" x14ac:dyDescent="0.2">
      <c r="A1187" s="36">
        <f t="shared" si="1"/>
        <v>476</v>
      </c>
      <c r="B1187" s="112" t="str">
        <f>IF(AND(A1187&lt;&gt;"",ISNUMBER(A1187)),VLOOKUP(A1187,Studies!A:BR,2,FALSE),"")</f>
        <v>Templeton 2008</v>
      </c>
      <c r="C1187" s="112" t="str">
        <f>IF(AND(A1187&lt;&gt;"",ISNUMBER(A1187)),VLOOKUP(A1187,Studies!A:BR,3,FALSE),"")</f>
        <v>https://www.ncbi.nlm.nih.gov/pubmed/17495874</v>
      </c>
      <c r="D1187" s="112" t="str">
        <f>IF(AND(A1187&lt;&gt;"",ISNUMBER(A1187)),VLOOKUP(A1187,Studies!A:BR,4,FALSE),"")</f>
        <v>keto-ITZ day 1</v>
      </c>
      <c r="E1187" s="112" t="str">
        <f>IF(AND(A1187&lt;&gt;"",ISNUMBER(A1187)),VLOOKUP(A1187,Studies!A:BR,5,FALSE),"")</f>
        <v>Keto-Itraconazole</v>
      </c>
      <c r="F1187" s="114" t="str">
        <f>IF(AND(A1187&lt;&gt;"",ISNUMBER(A1187)),VLOOKUP(A1187,Studies!A:BR,6,FALSE),"")</f>
        <v>Plasma</v>
      </c>
      <c r="G1187" s="57">
        <v>24</v>
      </c>
      <c r="H1187" s="57" t="s">
        <v>54</v>
      </c>
      <c r="I1187" s="47">
        <v>2.9908539727330208</v>
      </c>
      <c r="J1187" s="47" t="s">
        <v>435</v>
      </c>
      <c r="K1187" s="47" t="s">
        <v>50</v>
      </c>
      <c r="P1187" s="48" t="s">
        <v>999</v>
      </c>
    </row>
    <row r="1188" spans="1:16" x14ac:dyDescent="0.2">
      <c r="A1188" s="36">
        <f t="shared" si="1"/>
        <v>477</v>
      </c>
      <c r="B1188" s="112" t="str">
        <f>IF(AND(A1188&lt;&gt;"",ISNUMBER(A1188)),VLOOKUP(A1188,Studies!A:BR,2,FALSE),"")</f>
        <v>Templeton 2008</v>
      </c>
      <c r="C1188" s="112" t="str">
        <f>IF(AND(A1188&lt;&gt;"",ISNUMBER(A1188)),VLOOKUP(A1188,Studies!A:BR,3,FALSE),"")</f>
        <v>https://www.ncbi.nlm.nih.gov/pubmed/17495874</v>
      </c>
      <c r="D1188" s="112" t="str">
        <f>IF(AND(A1188&lt;&gt;"",ISNUMBER(A1188)),VLOOKUP(A1188,Studies!A:BR,4,FALSE),"")</f>
        <v>keto-ITZ day 7</v>
      </c>
      <c r="E1188" s="112" t="str">
        <f>IF(AND(A1188&lt;&gt;"",ISNUMBER(A1188)),VLOOKUP(A1188,Studies!A:BR,5,FALSE),"")</f>
        <v>Keto-Itraconazole</v>
      </c>
      <c r="F1188" s="114" t="str">
        <f>IF(AND(A1188&lt;&gt;"",ISNUMBER(A1188)),VLOOKUP(A1188,Studies!A:BR,6,FALSE),"")</f>
        <v>Plasma</v>
      </c>
      <c r="G1188" s="57">
        <v>144</v>
      </c>
      <c r="H1188" s="57" t="s">
        <v>54</v>
      </c>
      <c r="I1188" s="47">
        <v>12.322815135121346</v>
      </c>
      <c r="J1188" s="47" t="s">
        <v>435</v>
      </c>
      <c r="K1188" s="47" t="s">
        <v>50</v>
      </c>
      <c r="P1188" s="48" t="s">
        <v>999</v>
      </c>
    </row>
    <row r="1189" spans="1:16" x14ac:dyDescent="0.2">
      <c r="A1189" s="36">
        <f t="shared" si="1"/>
        <v>477</v>
      </c>
      <c r="B1189" s="112" t="str">
        <f>IF(AND(A1189&lt;&gt;"",ISNUMBER(A1189)),VLOOKUP(A1189,Studies!A:BR,2,FALSE),"")</f>
        <v>Templeton 2008</v>
      </c>
      <c r="C1189" s="112" t="str">
        <f>IF(AND(A1189&lt;&gt;"",ISNUMBER(A1189)),VLOOKUP(A1189,Studies!A:BR,3,FALSE),"")</f>
        <v>https://www.ncbi.nlm.nih.gov/pubmed/17495874</v>
      </c>
      <c r="D1189" s="112" t="str">
        <f>IF(AND(A1189&lt;&gt;"",ISNUMBER(A1189)),VLOOKUP(A1189,Studies!A:BR,4,FALSE),"")</f>
        <v>keto-ITZ day 7</v>
      </c>
      <c r="E1189" s="112" t="str">
        <f>IF(AND(A1189&lt;&gt;"",ISNUMBER(A1189)),VLOOKUP(A1189,Studies!A:BR,5,FALSE),"")</f>
        <v>Keto-Itraconazole</v>
      </c>
      <c r="F1189" s="114" t="str">
        <f>IF(AND(A1189&lt;&gt;"",ISNUMBER(A1189)),VLOOKUP(A1189,Studies!A:BR,6,FALSE),"")</f>
        <v>Plasma</v>
      </c>
      <c r="G1189" s="57">
        <v>144.5</v>
      </c>
      <c r="H1189" s="57" t="s">
        <v>54</v>
      </c>
      <c r="I1189" s="47">
        <v>18.704574555158615</v>
      </c>
      <c r="J1189" s="47" t="s">
        <v>435</v>
      </c>
      <c r="K1189" s="47" t="s">
        <v>50</v>
      </c>
      <c r="P1189" s="48" t="s">
        <v>999</v>
      </c>
    </row>
    <row r="1190" spans="1:16" x14ac:dyDescent="0.2">
      <c r="A1190" s="36">
        <f t="shared" si="1"/>
        <v>477</v>
      </c>
      <c r="B1190" s="112" t="str">
        <f>IF(AND(A1190&lt;&gt;"",ISNUMBER(A1190)),VLOOKUP(A1190,Studies!A:BR,2,FALSE),"")</f>
        <v>Templeton 2008</v>
      </c>
      <c r="C1190" s="112" t="str">
        <f>IF(AND(A1190&lt;&gt;"",ISNUMBER(A1190)),VLOOKUP(A1190,Studies!A:BR,3,FALSE),"")</f>
        <v>https://www.ncbi.nlm.nih.gov/pubmed/17495874</v>
      </c>
      <c r="D1190" s="112" t="str">
        <f>IF(AND(A1190&lt;&gt;"",ISNUMBER(A1190)),VLOOKUP(A1190,Studies!A:BR,4,FALSE),"")</f>
        <v>keto-ITZ day 7</v>
      </c>
      <c r="E1190" s="112" t="str">
        <f>IF(AND(A1190&lt;&gt;"",ISNUMBER(A1190)),VLOOKUP(A1190,Studies!A:BR,5,FALSE),"")</f>
        <v>Keto-Itraconazole</v>
      </c>
      <c r="F1190" s="114" t="str">
        <f>IF(AND(A1190&lt;&gt;"",ISNUMBER(A1190)),VLOOKUP(A1190,Studies!A:BR,6,FALSE),"")</f>
        <v>Plasma</v>
      </c>
      <c r="G1190" s="57">
        <v>145</v>
      </c>
      <c r="H1190" s="57" t="s">
        <v>54</v>
      </c>
      <c r="I1190" s="47">
        <v>18.985440954566002</v>
      </c>
      <c r="J1190" s="47" t="s">
        <v>435</v>
      </c>
      <c r="K1190" s="47" t="s">
        <v>50</v>
      </c>
      <c r="P1190" s="48" t="s">
        <v>999</v>
      </c>
    </row>
    <row r="1191" spans="1:16" x14ac:dyDescent="0.2">
      <c r="A1191" s="36">
        <f t="shared" si="1"/>
        <v>477</v>
      </c>
      <c r="B1191" s="112" t="str">
        <f>IF(AND(A1191&lt;&gt;"",ISNUMBER(A1191)),VLOOKUP(A1191,Studies!A:BR,2,FALSE),"")</f>
        <v>Templeton 2008</v>
      </c>
      <c r="C1191" s="112" t="str">
        <f>IF(AND(A1191&lt;&gt;"",ISNUMBER(A1191)),VLOOKUP(A1191,Studies!A:BR,3,FALSE),"")</f>
        <v>https://www.ncbi.nlm.nih.gov/pubmed/17495874</v>
      </c>
      <c r="D1191" s="112" t="str">
        <f>IF(AND(A1191&lt;&gt;"",ISNUMBER(A1191)),VLOOKUP(A1191,Studies!A:BR,4,FALSE),"")</f>
        <v>keto-ITZ day 7</v>
      </c>
      <c r="E1191" s="112" t="str">
        <f>IF(AND(A1191&lt;&gt;"",ISNUMBER(A1191)),VLOOKUP(A1191,Studies!A:BR,5,FALSE),"")</f>
        <v>Keto-Itraconazole</v>
      </c>
      <c r="F1191" s="114" t="str">
        <f>IF(AND(A1191&lt;&gt;"",ISNUMBER(A1191)),VLOOKUP(A1191,Studies!A:BR,6,FALSE),"")</f>
        <v>Plasma</v>
      </c>
      <c r="G1191" s="57">
        <v>146</v>
      </c>
      <c r="H1191" s="57" t="s">
        <v>54</v>
      </c>
      <c r="I1191" s="47">
        <v>17.491230741143227</v>
      </c>
      <c r="J1191" s="47" t="s">
        <v>435</v>
      </c>
      <c r="K1191" s="47" t="s">
        <v>50</v>
      </c>
      <c r="P1191" s="48" t="s">
        <v>999</v>
      </c>
    </row>
    <row r="1192" spans="1:16" x14ac:dyDescent="0.2">
      <c r="A1192" s="36">
        <f t="shared" si="1"/>
        <v>477</v>
      </c>
      <c r="B1192" s="112" t="str">
        <f>IF(AND(A1192&lt;&gt;"",ISNUMBER(A1192)),VLOOKUP(A1192,Studies!A:BR,2,FALSE),"")</f>
        <v>Templeton 2008</v>
      </c>
      <c r="C1192" s="112" t="str">
        <f>IF(AND(A1192&lt;&gt;"",ISNUMBER(A1192)),VLOOKUP(A1192,Studies!A:BR,3,FALSE),"")</f>
        <v>https://www.ncbi.nlm.nih.gov/pubmed/17495874</v>
      </c>
      <c r="D1192" s="112" t="str">
        <f>IF(AND(A1192&lt;&gt;"",ISNUMBER(A1192)),VLOOKUP(A1192,Studies!A:BR,4,FALSE),"")</f>
        <v>keto-ITZ day 7</v>
      </c>
      <c r="E1192" s="112" t="str">
        <f>IF(AND(A1192&lt;&gt;"",ISNUMBER(A1192)),VLOOKUP(A1192,Studies!A:BR,5,FALSE),"")</f>
        <v>Keto-Itraconazole</v>
      </c>
      <c r="F1192" s="114" t="str">
        <f>IF(AND(A1192&lt;&gt;"",ISNUMBER(A1192)),VLOOKUP(A1192,Studies!A:BR,6,FALSE),"")</f>
        <v>Plasma</v>
      </c>
      <c r="G1192" s="57">
        <v>147</v>
      </c>
      <c r="H1192" s="57" t="s">
        <v>54</v>
      </c>
      <c r="I1192" s="47">
        <v>16.851494088768959</v>
      </c>
      <c r="J1192" s="47" t="s">
        <v>435</v>
      </c>
      <c r="K1192" s="47" t="s">
        <v>50</v>
      </c>
      <c r="P1192" s="48" t="s">
        <v>999</v>
      </c>
    </row>
    <row r="1193" spans="1:16" x14ac:dyDescent="0.2">
      <c r="A1193" s="36">
        <f t="shared" si="1"/>
        <v>477</v>
      </c>
      <c r="B1193" s="112" t="str">
        <f>IF(AND(A1193&lt;&gt;"",ISNUMBER(A1193)),VLOOKUP(A1193,Studies!A:BR,2,FALSE),"")</f>
        <v>Templeton 2008</v>
      </c>
      <c r="C1193" s="112" t="str">
        <f>IF(AND(A1193&lt;&gt;"",ISNUMBER(A1193)),VLOOKUP(A1193,Studies!A:BR,3,FALSE),"")</f>
        <v>https://www.ncbi.nlm.nih.gov/pubmed/17495874</v>
      </c>
      <c r="D1193" s="112" t="str">
        <f>IF(AND(A1193&lt;&gt;"",ISNUMBER(A1193)),VLOOKUP(A1193,Studies!A:BR,4,FALSE),"")</f>
        <v>keto-ITZ day 7</v>
      </c>
      <c r="E1193" s="112" t="str">
        <f>IF(AND(A1193&lt;&gt;"",ISNUMBER(A1193)),VLOOKUP(A1193,Studies!A:BR,5,FALSE),"")</f>
        <v>Keto-Itraconazole</v>
      </c>
      <c r="F1193" s="114" t="str">
        <f>IF(AND(A1193&lt;&gt;"",ISNUMBER(A1193)),VLOOKUP(A1193,Studies!A:BR,6,FALSE),"")</f>
        <v>Plasma</v>
      </c>
      <c r="G1193" s="57">
        <v>148</v>
      </c>
      <c r="H1193" s="57" t="s">
        <v>54</v>
      </c>
      <c r="I1193" s="47">
        <v>15.409965068101883</v>
      </c>
      <c r="J1193" s="47" t="s">
        <v>435</v>
      </c>
      <c r="K1193" s="47" t="s">
        <v>50</v>
      </c>
      <c r="P1193" s="48" t="s">
        <v>999</v>
      </c>
    </row>
    <row r="1194" spans="1:16" x14ac:dyDescent="0.2">
      <c r="A1194" s="36">
        <f t="shared" si="1"/>
        <v>477</v>
      </c>
      <c r="B1194" s="112" t="str">
        <f>IF(AND(A1194&lt;&gt;"",ISNUMBER(A1194)),VLOOKUP(A1194,Studies!A:BR,2,FALSE),"")</f>
        <v>Templeton 2008</v>
      </c>
      <c r="C1194" s="112" t="str">
        <f>IF(AND(A1194&lt;&gt;"",ISNUMBER(A1194)),VLOOKUP(A1194,Studies!A:BR,3,FALSE),"")</f>
        <v>https://www.ncbi.nlm.nih.gov/pubmed/17495874</v>
      </c>
      <c r="D1194" s="112" t="str">
        <f>IF(AND(A1194&lt;&gt;"",ISNUMBER(A1194)),VLOOKUP(A1194,Studies!A:BR,4,FALSE),"")</f>
        <v>keto-ITZ day 7</v>
      </c>
      <c r="E1194" s="112" t="str">
        <f>IF(AND(A1194&lt;&gt;"",ISNUMBER(A1194)),VLOOKUP(A1194,Studies!A:BR,5,FALSE),"")</f>
        <v>Keto-Itraconazole</v>
      </c>
      <c r="F1194" s="114" t="str">
        <f>IF(AND(A1194&lt;&gt;"",ISNUMBER(A1194)),VLOOKUP(A1194,Studies!A:BR,6,FALSE),"")</f>
        <v>Plasma</v>
      </c>
      <c r="G1194" s="57">
        <v>150</v>
      </c>
      <c r="H1194" s="57" t="s">
        <v>54</v>
      </c>
      <c r="I1194" s="47">
        <v>17.886670306324959</v>
      </c>
      <c r="J1194" s="47" t="s">
        <v>435</v>
      </c>
      <c r="K1194" s="47" t="s">
        <v>50</v>
      </c>
      <c r="P1194" s="48" t="s">
        <v>999</v>
      </c>
    </row>
    <row r="1195" spans="1:16" x14ac:dyDescent="0.2">
      <c r="A1195" s="36">
        <f t="shared" si="1"/>
        <v>477</v>
      </c>
      <c r="B1195" s="112" t="str">
        <f>IF(AND(A1195&lt;&gt;"",ISNUMBER(A1195)),VLOOKUP(A1195,Studies!A:BR,2,FALSE),"")</f>
        <v>Templeton 2008</v>
      </c>
      <c r="C1195" s="112" t="str">
        <f>IF(AND(A1195&lt;&gt;"",ISNUMBER(A1195)),VLOOKUP(A1195,Studies!A:BR,3,FALSE),"")</f>
        <v>https://www.ncbi.nlm.nih.gov/pubmed/17495874</v>
      </c>
      <c r="D1195" s="112" t="str">
        <f>IF(AND(A1195&lt;&gt;"",ISNUMBER(A1195)),VLOOKUP(A1195,Studies!A:BR,4,FALSE),"")</f>
        <v>keto-ITZ day 7</v>
      </c>
      <c r="E1195" s="112" t="str">
        <f>IF(AND(A1195&lt;&gt;"",ISNUMBER(A1195)),VLOOKUP(A1195,Studies!A:BR,5,FALSE),"")</f>
        <v>Keto-Itraconazole</v>
      </c>
      <c r="F1195" s="114" t="str">
        <f>IF(AND(A1195&lt;&gt;"",ISNUMBER(A1195)),VLOOKUP(A1195,Studies!A:BR,6,FALSE),"")</f>
        <v>Plasma</v>
      </c>
      <c r="G1195" s="57">
        <v>152</v>
      </c>
      <c r="H1195" s="57" t="s">
        <v>54</v>
      </c>
      <c r="I1195" s="47">
        <v>16.478937119245529</v>
      </c>
      <c r="J1195" s="47" t="s">
        <v>435</v>
      </c>
      <c r="K1195" s="47" t="s">
        <v>50</v>
      </c>
      <c r="P1195" s="48" t="s">
        <v>999</v>
      </c>
    </row>
    <row r="1196" spans="1:16" x14ac:dyDescent="0.2">
      <c r="A1196" s="36">
        <f t="shared" si="1"/>
        <v>477</v>
      </c>
      <c r="B1196" s="112" t="str">
        <f>IF(AND(A1196&lt;&gt;"",ISNUMBER(A1196)),VLOOKUP(A1196,Studies!A:BR,2,FALSE),"")</f>
        <v>Templeton 2008</v>
      </c>
      <c r="C1196" s="112" t="str">
        <f>IF(AND(A1196&lt;&gt;"",ISNUMBER(A1196)),VLOOKUP(A1196,Studies!A:BR,3,FALSE),"")</f>
        <v>https://www.ncbi.nlm.nih.gov/pubmed/17495874</v>
      </c>
      <c r="D1196" s="112" t="str">
        <f>IF(AND(A1196&lt;&gt;"",ISNUMBER(A1196)),VLOOKUP(A1196,Studies!A:BR,4,FALSE),"")</f>
        <v>keto-ITZ day 7</v>
      </c>
      <c r="E1196" s="112" t="str">
        <f>IF(AND(A1196&lt;&gt;"",ISNUMBER(A1196)),VLOOKUP(A1196,Studies!A:BR,5,FALSE),"")</f>
        <v>Keto-Itraconazole</v>
      </c>
      <c r="F1196" s="114" t="str">
        <f>IF(AND(A1196&lt;&gt;"",ISNUMBER(A1196)),VLOOKUP(A1196,Studies!A:BR,6,FALSE),"")</f>
        <v>Plasma</v>
      </c>
      <c r="G1196" s="57">
        <v>156</v>
      </c>
      <c r="H1196" s="57" t="s">
        <v>54</v>
      </c>
      <c r="I1196" s="47">
        <v>13.276201672852039</v>
      </c>
      <c r="J1196" s="47" t="s">
        <v>435</v>
      </c>
      <c r="K1196" s="47" t="s">
        <v>50</v>
      </c>
      <c r="P1196" s="48" t="s">
        <v>999</v>
      </c>
    </row>
    <row r="1197" spans="1:16" x14ac:dyDescent="0.2">
      <c r="A1197" s="36">
        <f t="shared" si="1"/>
        <v>477</v>
      </c>
      <c r="B1197" s="112" t="str">
        <f>IF(AND(A1197&lt;&gt;"",ISNUMBER(A1197)),VLOOKUP(A1197,Studies!A:BR,2,FALSE),"")</f>
        <v>Templeton 2008</v>
      </c>
      <c r="C1197" s="112" t="str">
        <f>IF(AND(A1197&lt;&gt;"",ISNUMBER(A1197)),VLOOKUP(A1197,Studies!A:BR,3,FALSE),"")</f>
        <v>https://www.ncbi.nlm.nih.gov/pubmed/17495874</v>
      </c>
      <c r="D1197" s="112" t="str">
        <f>IF(AND(A1197&lt;&gt;"",ISNUMBER(A1197)),VLOOKUP(A1197,Studies!A:BR,4,FALSE),"")</f>
        <v>keto-ITZ day 7</v>
      </c>
      <c r="E1197" s="112" t="str">
        <f>IF(AND(A1197&lt;&gt;"",ISNUMBER(A1197)),VLOOKUP(A1197,Studies!A:BR,5,FALSE),"")</f>
        <v>Keto-Itraconazole</v>
      </c>
      <c r="F1197" s="114" t="str">
        <f>IF(AND(A1197&lt;&gt;"",ISNUMBER(A1197)),VLOOKUP(A1197,Studies!A:BR,6,FALSE),"")</f>
        <v>Plasma</v>
      </c>
      <c r="G1197" s="57">
        <v>168</v>
      </c>
      <c r="H1197" s="57" t="s">
        <v>54</v>
      </c>
      <c r="I1197" s="47">
        <v>10.775931179523468</v>
      </c>
      <c r="J1197" s="47" t="s">
        <v>435</v>
      </c>
      <c r="K1197" s="47" t="s">
        <v>50</v>
      </c>
      <c r="P1197" s="48" t="s">
        <v>999</v>
      </c>
    </row>
    <row r="1198" spans="1:16" x14ac:dyDescent="0.2">
      <c r="A1198" s="36">
        <f t="shared" si="1"/>
        <v>478</v>
      </c>
      <c r="B1198" s="112" t="str">
        <f>IF(AND(A1198&lt;&gt;"",ISNUMBER(A1198)),VLOOKUP(A1198,Studies!A:BR,2,FALSE),"")</f>
        <v>Templeton 2008</v>
      </c>
      <c r="C1198" s="112" t="str">
        <f>IF(AND(A1198&lt;&gt;"",ISNUMBER(A1198)),VLOOKUP(A1198,Studies!A:BR,3,FALSE),"")</f>
        <v>https://www.ncbi.nlm.nih.gov/pubmed/17495874</v>
      </c>
      <c r="D1198" s="112" t="str">
        <f>IF(AND(A1198&lt;&gt;"",ISNUMBER(A1198)),VLOOKUP(A1198,Studies!A:BR,4,FALSE),"")</f>
        <v>ND-OH-ITZ day 1</v>
      </c>
      <c r="E1198" s="112" t="str">
        <f>IF(AND(A1198&lt;&gt;"",ISNUMBER(A1198)),VLOOKUP(A1198,Studies!A:BR,5,FALSE),"")</f>
        <v>N-desalkyl-Itraconazole</v>
      </c>
      <c r="F1198" s="114" t="str">
        <f>IF(AND(A1198&lt;&gt;"",ISNUMBER(A1198)),VLOOKUP(A1198,Studies!A:BR,6,FALSE),"")</f>
        <v>Plasma</v>
      </c>
      <c r="G1198" s="57">
        <v>0.5</v>
      </c>
      <c r="H1198" s="57" t="s">
        <v>54</v>
      </c>
      <c r="I1198" s="47">
        <v>0.2877686929423362</v>
      </c>
      <c r="J1198" s="47" t="s">
        <v>435</v>
      </c>
      <c r="K1198" s="47" t="s">
        <v>50</v>
      </c>
      <c r="P1198" s="48" t="s">
        <v>999</v>
      </c>
    </row>
    <row r="1199" spans="1:16" x14ac:dyDescent="0.2">
      <c r="A1199" s="36">
        <f t="shared" si="1"/>
        <v>478</v>
      </c>
      <c r="B1199" s="112" t="str">
        <f>IF(AND(A1199&lt;&gt;"",ISNUMBER(A1199)),VLOOKUP(A1199,Studies!A:BR,2,FALSE),"")</f>
        <v>Templeton 2008</v>
      </c>
      <c r="C1199" s="112" t="str">
        <f>IF(AND(A1199&lt;&gt;"",ISNUMBER(A1199)),VLOOKUP(A1199,Studies!A:BR,3,FALSE),"")</f>
        <v>https://www.ncbi.nlm.nih.gov/pubmed/17495874</v>
      </c>
      <c r="D1199" s="112" t="str">
        <f>IF(AND(A1199&lt;&gt;"",ISNUMBER(A1199)),VLOOKUP(A1199,Studies!A:BR,4,FALSE),"")</f>
        <v>ND-OH-ITZ day 1</v>
      </c>
      <c r="E1199" s="112" t="str">
        <f>IF(AND(A1199&lt;&gt;"",ISNUMBER(A1199)),VLOOKUP(A1199,Studies!A:BR,5,FALSE),"")</f>
        <v>N-desalkyl-Itraconazole</v>
      </c>
      <c r="F1199" s="114" t="str">
        <f>IF(AND(A1199&lt;&gt;"",ISNUMBER(A1199)),VLOOKUP(A1199,Studies!A:BR,6,FALSE),"")</f>
        <v>Plasma</v>
      </c>
      <c r="G1199" s="57">
        <v>1</v>
      </c>
      <c r="H1199" s="57" t="s">
        <v>54</v>
      </c>
      <c r="I1199" s="47">
        <v>5.9267044998705387</v>
      </c>
      <c r="J1199" s="47" t="s">
        <v>435</v>
      </c>
      <c r="K1199" s="47" t="s">
        <v>50</v>
      </c>
      <c r="P1199" s="48" t="s">
        <v>999</v>
      </c>
    </row>
    <row r="1200" spans="1:16" x14ac:dyDescent="0.2">
      <c r="A1200" s="36">
        <f t="shared" si="1"/>
        <v>478</v>
      </c>
      <c r="B1200" s="112" t="str">
        <f>IF(AND(A1200&lt;&gt;"",ISNUMBER(A1200)),VLOOKUP(A1200,Studies!A:BR,2,FALSE),"")</f>
        <v>Templeton 2008</v>
      </c>
      <c r="C1200" s="112" t="str">
        <f>IF(AND(A1200&lt;&gt;"",ISNUMBER(A1200)),VLOOKUP(A1200,Studies!A:BR,3,FALSE),"")</f>
        <v>https://www.ncbi.nlm.nih.gov/pubmed/17495874</v>
      </c>
      <c r="D1200" s="112" t="str">
        <f>IF(AND(A1200&lt;&gt;"",ISNUMBER(A1200)),VLOOKUP(A1200,Studies!A:BR,4,FALSE),"")</f>
        <v>ND-OH-ITZ day 1</v>
      </c>
      <c r="E1200" s="112" t="str">
        <f>IF(AND(A1200&lt;&gt;"",ISNUMBER(A1200)),VLOOKUP(A1200,Studies!A:BR,5,FALSE),"")</f>
        <v>N-desalkyl-Itraconazole</v>
      </c>
      <c r="F1200" s="114" t="str">
        <f>IF(AND(A1200&lt;&gt;"",ISNUMBER(A1200)),VLOOKUP(A1200,Studies!A:BR,6,FALSE),"")</f>
        <v>Plasma</v>
      </c>
      <c r="G1200" s="57">
        <v>2</v>
      </c>
      <c r="H1200" s="57" t="s">
        <v>54</v>
      </c>
      <c r="I1200" s="47">
        <v>11.648418381810188</v>
      </c>
      <c r="J1200" s="47" t="s">
        <v>435</v>
      </c>
      <c r="K1200" s="47" t="s">
        <v>50</v>
      </c>
      <c r="P1200" s="48" t="s">
        <v>999</v>
      </c>
    </row>
    <row r="1201" spans="1:16" x14ac:dyDescent="0.2">
      <c r="A1201" s="36">
        <f t="shared" si="1"/>
        <v>478</v>
      </c>
      <c r="B1201" s="112" t="str">
        <f>IF(AND(A1201&lt;&gt;"",ISNUMBER(A1201)),VLOOKUP(A1201,Studies!A:BR,2,FALSE),"")</f>
        <v>Templeton 2008</v>
      </c>
      <c r="C1201" s="112" t="str">
        <f>IF(AND(A1201&lt;&gt;"",ISNUMBER(A1201)),VLOOKUP(A1201,Studies!A:BR,3,FALSE),"")</f>
        <v>https://www.ncbi.nlm.nih.gov/pubmed/17495874</v>
      </c>
      <c r="D1201" s="112" t="str">
        <f>IF(AND(A1201&lt;&gt;"",ISNUMBER(A1201)),VLOOKUP(A1201,Studies!A:BR,4,FALSE),"")</f>
        <v>ND-OH-ITZ day 1</v>
      </c>
      <c r="E1201" s="112" t="str">
        <f>IF(AND(A1201&lt;&gt;"",ISNUMBER(A1201)),VLOOKUP(A1201,Studies!A:BR,5,FALSE),"")</f>
        <v>N-desalkyl-Itraconazole</v>
      </c>
      <c r="F1201" s="114" t="str">
        <f>IF(AND(A1201&lt;&gt;"",ISNUMBER(A1201)),VLOOKUP(A1201,Studies!A:BR,6,FALSE),"")</f>
        <v>Plasma</v>
      </c>
      <c r="G1201" s="57">
        <v>3</v>
      </c>
      <c r="H1201" s="57" t="s">
        <v>54</v>
      </c>
      <c r="I1201" s="47">
        <v>12.658562511205673</v>
      </c>
      <c r="J1201" s="47" t="s">
        <v>435</v>
      </c>
      <c r="K1201" s="47" t="s">
        <v>50</v>
      </c>
      <c r="P1201" s="48" t="s">
        <v>999</v>
      </c>
    </row>
    <row r="1202" spans="1:16" x14ac:dyDescent="0.2">
      <c r="A1202" s="36">
        <f t="shared" si="1"/>
        <v>478</v>
      </c>
      <c r="B1202" s="112" t="str">
        <f>IF(AND(A1202&lt;&gt;"",ISNUMBER(A1202)),VLOOKUP(A1202,Studies!A:BR,2,FALSE),"")</f>
        <v>Templeton 2008</v>
      </c>
      <c r="C1202" s="112" t="str">
        <f>IF(AND(A1202&lt;&gt;"",ISNUMBER(A1202)),VLOOKUP(A1202,Studies!A:BR,3,FALSE),"")</f>
        <v>https://www.ncbi.nlm.nih.gov/pubmed/17495874</v>
      </c>
      <c r="D1202" s="112" t="str">
        <f>IF(AND(A1202&lt;&gt;"",ISNUMBER(A1202)),VLOOKUP(A1202,Studies!A:BR,4,FALSE),"")</f>
        <v>ND-OH-ITZ day 1</v>
      </c>
      <c r="E1202" s="112" t="str">
        <f>IF(AND(A1202&lt;&gt;"",ISNUMBER(A1202)),VLOOKUP(A1202,Studies!A:BR,5,FALSE),"")</f>
        <v>N-desalkyl-Itraconazole</v>
      </c>
      <c r="F1202" s="114" t="str">
        <f>IF(AND(A1202&lt;&gt;"",ISNUMBER(A1202)),VLOOKUP(A1202,Studies!A:BR,6,FALSE),"")</f>
        <v>Plasma</v>
      </c>
      <c r="G1202" s="57">
        <v>4</v>
      </c>
      <c r="H1202" s="57" t="s">
        <v>54</v>
      </c>
      <c r="I1202" s="47">
        <v>12.398097664117813</v>
      </c>
      <c r="J1202" s="47" t="s">
        <v>435</v>
      </c>
      <c r="K1202" s="47" t="s">
        <v>50</v>
      </c>
      <c r="P1202" s="48" t="s">
        <v>999</v>
      </c>
    </row>
    <row r="1203" spans="1:16" x14ac:dyDescent="0.2">
      <c r="A1203" s="36">
        <f t="shared" si="1"/>
        <v>478</v>
      </c>
      <c r="B1203" s="112" t="str">
        <f>IF(AND(A1203&lt;&gt;"",ISNUMBER(A1203)),VLOOKUP(A1203,Studies!A:BR,2,FALSE),"")</f>
        <v>Templeton 2008</v>
      </c>
      <c r="C1203" s="112" t="str">
        <f>IF(AND(A1203&lt;&gt;"",ISNUMBER(A1203)),VLOOKUP(A1203,Studies!A:BR,3,FALSE),"")</f>
        <v>https://www.ncbi.nlm.nih.gov/pubmed/17495874</v>
      </c>
      <c r="D1203" s="112" t="str">
        <f>IF(AND(A1203&lt;&gt;"",ISNUMBER(A1203)),VLOOKUP(A1203,Studies!A:BR,4,FALSE),"")</f>
        <v>ND-OH-ITZ day 1</v>
      </c>
      <c r="E1203" s="112" t="str">
        <f>IF(AND(A1203&lt;&gt;"",ISNUMBER(A1203)),VLOOKUP(A1203,Studies!A:BR,5,FALSE),"")</f>
        <v>N-desalkyl-Itraconazole</v>
      </c>
      <c r="F1203" s="114" t="str">
        <f>IF(AND(A1203&lt;&gt;"",ISNUMBER(A1203)),VLOOKUP(A1203,Studies!A:BR,6,FALSE),"")</f>
        <v>Plasma</v>
      </c>
      <c r="G1203" s="57">
        <v>6</v>
      </c>
      <c r="H1203" s="57" t="s">
        <v>54</v>
      </c>
      <c r="I1203" s="47">
        <v>13.614040799438953</v>
      </c>
      <c r="J1203" s="47" t="s">
        <v>435</v>
      </c>
      <c r="K1203" s="47" t="s">
        <v>50</v>
      </c>
      <c r="P1203" s="48" t="s">
        <v>999</v>
      </c>
    </row>
    <row r="1204" spans="1:16" x14ac:dyDescent="0.2">
      <c r="A1204" s="36">
        <f t="shared" si="1"/>
        <v>478</v>
      </c>
      <c r="B1204" s="112" t="str">
        <f>IF(AND(A1204&lt;&gt;"",ISNUMBER(A1204)),VLOOKUP(A1204,Studies!A:BR,2,FALSE),"")</f>
        <v>Templeton 2008</v>
      </c>
      <c r="C1204" s="112" t="str">
        <f>IF(AND(A1204&lt;&gt;"",ISNUMBER(A1204)),VLOOKUP(A1204,Studies!A:BR,3,FALSE),"")</f>
        <v>https://www.ncbi.nlm.nih.gov/pubmed/17495874</v>
      </c>
      <c r="D1204" s="112" t="str">
        <f>IF(AND(A1204&lt;&gt;"",ISNUMBER(A1204)),VLOOKUP(A1204,Studies!A:BR,4,FALSE),"")</f>
        <v>ND-OH-ITZ day 1</v>
      </c>
      <c r="E1204" s="112" t="str">
        <f>IF(AND(A1204&lt;&gt;"",ISNUMBER(A1204)),VLOOKUP(A1204,Studies!A:BR,5,FALSE),"")</f>
        <v>N-desalkyl-Itraconazole</v>
      </c>
      <c r="F1204" s="114" t="str">
        <f>IF(AND(A1204&lt;&gt;"",ISNUMBER(A1204)),VLOOKUP(A1204,Studies!A:BR,6,FALSE),"")</f>
        <v>Plasma</v>
      </c>
      <c r="G1204" s="57">
        <v>8</v>
      </c>
      <c r="H1204" s="57" t="s">
        <v>54</v>
      </c>
      <c r="I1204" s="47">
        <v>12.658562511205673</v>
      </c>
      <c r="J1204" s="47" t="s">
        <v>435</v>
      </c>
      <c r="K1204" s="47" t="s">
        <v>50</v>
      </c>
      <c r="P1204" s="48" t="s">
        <v>999</v>
      </c>
    </row>
    <row r="1205" spans="1:16" x14ac:dyDescent="0.2">
      <c r="A1205" s="36">
        <f t="shared" si="1"/>
        <v>478</v>
      </c>
      <c r="B1205" s="112" t="str">
        <f>IF(AND(A1205&lt;&gt;"",ISNUMBER(A1205)),VLOOKUP(A1205,Studies!A:BR,2,FALSE),"")</f>
        <v>Templeton 2008</v>
      </c>
      <c r="C1205" s="112" t="str">
        <f>IF(AND(A1205&lt;&gt;"",ISNUMBER(A1205)),VLOOKUP(A1205,Studies!A:BR,3,FALSE),"")</f>
        <v>https://www.ncbi.nlm.nih.gov/pubmed/17495874</v>
      </c>
      <c r="D1205" s="112" t="str">
        <f>IF(AND(A1205&lt;&gt;"",ISNUMBER(A1205)),VLOOKUP(A1205,Studies!A:BR,4,FALSE),"")</f>
        <v>ND-OH-ITZ day 1</v>
      </c>
      <c r="E1205" s="112" t="str">
        <f>IF(AND(A1205&lt;&gt;"",ISNUMBER(A1205)),VLOOKUP(A1205,Studies!A:BR,5,FALSE),"")</f>
        <v>N-desalkyl-Itraconazole</v>
      </c>
      <c r="F1205" s="114" t="str">
        <f>IF(AND(A1205&lt;&gt;"",ISNUMBER(A1205)),VLOOKUP(A1205,Studies!A:BR,6,FALSE),"")</f>
        <v>Plasma</v>
      </c>
      <c r="G1205" s="57">
        <v>12</v>
      </c>
      <c r="H1205" s="57" t="s">
        <v>54</v>
      </c>
      <c r="I1205" s="47">
        <v>10.944072157144547</v>
      </c>
      <c r="J1205" s="47" t="s">
        <v>435</v>
      </c>
      <c r="K1205" s="47" t="s">
        <v>50</v>
      </c>
      <c r="P1205" s="48" t="s">
        <v>999</v>
      </c>
    </row>
    <row r="1206" spans="1:16" x14ac:dyDescent="0.2">
      <c r="A1206" s="36">
        <f t="shared" si="1"/>
        <v>478</v>
      </c>
      <c r="B1206" s="112" t="str">
        <f>IF(AND(A1206&lt;&gt;"",ISNUMBER(A1206)),VLOOKUP(A1206,Studies!A:BR,2,FALSE),"")</f>
        <v>Templeton 2008</v>
      </c>
      <c r="C1206" s="112" t="str">
        <f>IF(AND(A1206&lt;&gt;"",ISNUMBER(A1206)),VLOOKUP(A1206,Studies!A:BR,3,FALSE),"")</f>
        <v>https://www.ncbi.nlm.nih.gov/pubmed/17495874</v>
      </c>
      <c r="D1206" s="112" t="str">
        <f>IF(AND(A1206&lt;&gt;"",ISNUMBER(A1206)),VLOOKUP(A1206,Studies!A:BR,4,FALSE),"")</f>
        <v>ND-OH-ITZ day 1</v>
      </c>
      <c r="E1206" s="112" t="str">
        <f>IF(AND(A1206&lt;&gt;"",ISNUMBER(A1206)),VLOOKUP(A1206,Studies!A:BR,5,FALSE),"")</f>
        <v>N-desalkyl-Itraconazole</v>
      </c>
      <c r="F1206" s="114" t="str">
        <f>IF(AND(A1206&lt;&gt;"",ISNUMBER(A1206)),VLOOKUP(A1206,Studies!A:BR,6,FALSE),"")</f>
        <v>Plasma</v>
      </c>
      <c r="G1206" s="57">
        <v>24</v>
      </c>
      <c r="H1206" s="57" t="s">
        <v>54</v>
      </c>
      <c r="I1206" s="47">
        <v>4.6663335524499416</v>
      </c>
      <c r="J1206" s="47" t="s">
        <v>435</v>
      </c>
      <c r="K1206" s="47" t="s">
        <v>50</v>
      </c>
      <c r="P1206" s="48" t="s">
        <v>999</v>
      </c>
    </row>
    <row r="1207" spans="1:16" x14ac:dyDescent="0.2">
      <c r="A1207" s="36">
        <f t="shared" si="1"/>
        <v>479</v>
      </c>
      <c r="B1207" s="112" t="str">
        <f>IF(AND(A1207&lt;&gt;"",ISNUMBER(A1207)),VLOOKUP(A1207,Studies!A:BR,2,FALSE),"")</f>
        <v>Templeton 2008</v>
      </c>
      <c r="C1207" s="112" t="str">
        <f>IF(AND(A1207&lt;&gt;"",ISNUMBER(A1207)),VLOOKUP(A1207,Studies!A:BR,3,FALSE),"")</f>
        <v>https://www.ncbi.nlm.nih.gov/pubmed/17495874</v>
      </c>
      <c r="D1207" s="112" t="str">
        <f>IF(AND(A1207&lt;&gt;"",ISNUMBER(A1207)),VLOOKUP(A1207,Studies!A:BR,4,FALSE),"")</f>
        <v>ND-OH-ITZ day 7</v>
      </c>
      <c r="E1207" s="112" t="str">
        <f>IF(AND(A1207&lt;&gt;"",ISNUMBER(A1207)),VLOOKUP(A1207,Studies!A:BR,5,FALSE),"")</f>
        <v>N-desalkyl-Itraconazole</v>
      </c>
      <c r="F1207" s="114" t="str">
        <f>IF(AND(A1207&lt;&gt;"",ISNUMBER(A1207)),VLOOKUP(A1207,Studies!A:BR,6,FALSE),"")</f>
        <v>Plasma</v>
      </c>
      <c r="G1207" s="57">
        <v>144</v>
      </c>
      <c r="H1207" s="57" t="s">
        <v>54</v>
      </c>
      <c r="I1207" s="47">
        <v>15.583961270749569</v>
      </c>
      <c r="J1207" s="47" t="s">
        <v>435</v>
      </c>
      <c r="K1207" s="47" t="s">
        <v>50</v>
      </c>
      <c r="P1207" s="48" t="s">
        <v>999</v>
      </c>
    </row>
    <row r="1208" spans="1:16" x14ac:dyDescent="0.2">
      <c r="A1208" s="36">
        <f t="shared" si="1"/>
        <v>479</v>
      </c>
      <c r="B1208" s="112" t="str">
        <f>IF(AND(A1208&lt;&gt;"",ISNUMBER(A1208)),VLOOKUP(A1208,Studies!A:BR,2,FALSE),"")</f>
        <v>Templeton 2008</v>
      </c>
      <c r="C1208" s="112" t="str">
        <f>IF(AND(A1208&lt;&gt;"",ISNUMBER(A1208)),VLOOKUP(A1208,Studies!A:BR,3,FALSE),"")</f>
        <v>https://www.ncbi.nlm.nih.gov/pubmed/17495874</v>
      </c>
      <c r="D1208" s="112" t="str">
        <f>IF(AND(A1208&lt;&gt;"",ISNUMBER(A1208)),VLOOKUP(A1208,Studies!A:BR,4,FALSE),"")</f>
        <v>ND-OH-ITZ day 7</v>
      </c>
      <c r="E1208" s="112" t="str">
        <f>IF(AND(A1208&lt;&gt;"",ISNUMBER(A1208)),VLOOKUP(A1208,Studies!A:BR,5,FALSE),"")</f>
        <v>N-desalkyl-Itraconazole</v>
      </c>
      <c r="F1208" s="114" t="str">
        <f>IF(AND(A1208&lt;&gt;"",ISNUMBER(A1208)),VLOOKUP(A1208,Studies!A:BR,6,FALSE),"")</f>
        <v>Plasma</v>
      </c>
      <c r="G1208" s="57">
        <v>144.5</v>
      </c>
      <c r="H1208" s="57" t="s">
        <v>54</v>
      </c>
      <c r="I1208" s="47">
        <v>15.746805816888809</v>
      </c>
      <c r="J1208" s="47" t="s">
        <v>435</v>
      </c>
      <c r="K1208" s="47" t="s">
        <v>50</v>
      </c>
      <c r="P1208" s="48" t="s">
        <v>999</v>
      </c>
    </row>
    <row r="1209" spans="1:16" x14ac:dyDescent="0.2">
      <c r="A1209" s="36">
        <f t="shared" si="1"/>
        <v>479</v>
      </c>
      <c r="B1209" s="112" t="str">
        <f>IF(AND(A1209&lt;&gt;"",ISNUMBER(A1209)),VLOOKUP(A1209,Studies!A:BR,2,FALSE),"")</f>
        <v>Templeton 2008</v>
      </c>
      <c r="C1209" s="112" t="str">
        <f>IF(AND(A1209&lt;&gt;"",ISNUMBER(A1209)),VLOOKUP(A1209,Studies!A:BR,3,FALSE),"")</f>
        <v>https://www.ncbi.nlm.nih.gov/pubmed/17495874</v>
      </c>
      <c r="D1209" s="112" t="str">
        <f>IF(AND(A1209&lt;&gt;"",ISNUMBER(A1209)),VLOOKUP(A1209,Studies!A:BR,4,FALSE),"")</f>
        <v>ND-OH-ITZ day 7</v>
      </c>
      <c r="E1209" s="112" t="str">
        <f>IF(AND(A1209&lt;&gt;"",ISNUMBER(A1209)),VLOOKUP(A1209,Studies!A:BR,5,FALSE),"")</f>
        <v>N-desalkyl-Itraconazole</v>
      </c>
      <c r="F1209" s="114" t="str">
        <f>IF(AND(A1209&lt;&gt;"",ISNUMBER(A1209)),VLOOKUP(A1209,Studies!A:BR,6,FALSE),"")</f>
        <v>Plasma</v>
      </c>
      <c r="G1209" s="57">
        <v>145</v>
      </c>
      <c r="H1209" s="57" t="s">
        <v>54</v>
      </c>
      <c r="I1209" s="47">
        <v>17.471861094236374</v>
      </c>
      <c r="J1209" s="47" t="s">
        <v>435</v>
      </c>
      <c r="K1209" s="47" t="s">
        <v>50</v>
      </c>
      <c r="P1209" s="48" t="s">
        <v>999</v>
      </c>
    </row>
    <row r="1210" spans="1:16" x14ac:dyDescent="0.2">
      <c r="A1210" s="36">
        <f t="shared" si="1"/>
        <v>479</v>
      </c>
      <c r="B1210" s="112" t="str">
        <f>IF(AND(A1210&lt;&gt;"",ISNUMBER(A1210)),VLOOKUP(A1210,Studies!A:BR,2,FALSE),"")</f>
        <v>Templeton 2008</v>
      </c>
      <c r="C1210" s="112" t="str">
        <f>IF(AND(A1210&lt;&gt;"",ISNUMBER(A1210)),VLOOKUP(A1210,Studies!A:BR,3,FALSE),"")</f>
        <v>https://www.ncbi.nlm.nih.gov/pubmed/17495874</v>
      </c>
      <c r="D1210" s="112" t="str">
        <f>IF(AND(A1210&lt;&gt;"",ISNUMBER(A1210)),VLOOKUP(A1210,Studies!A:BR,4,FALSE),"")</f>
        <v>ND-OH-ITZ day 7</v>
      </c>
      <c r="E1210" s="112" t="str">
        <f>IF(AND(A1210&lt;&gt;"",ISNUMBER(A1210)),VLOOKUP(A1210,Studies!A:BR,5,FALSE),"")</f>
        <v>N-desalkyl-Itraconazole</v>
      </c>
      <c r="F1210" s="114" t="str">
        <f>IF(AND(A1210&lt;&gt;"",ISNUMBER(A1210)),VLOOKUP(A1210,Studies!A:BR,6,FALSE),"")</f>
        <v>Plasma</v>
      </c>
      <c r="G1210" s="57">
        <v>146</v>
      </c>
      <c r="H1210" s="57" t="s">
        <v>54</v>
      </c>
      <c r="I1210" s="47">
        <v>17.471861094236374</v>
      </c>
      <c r="J1210" s="47" t="s">
        <v>435</v>
      </c>
      <c r="K1210" s="47" t="s">
        <v>50</v>
      </c>
      <c r="P1210" s="48" t="s">
        <v>999</v>
      </c>
    </row>
    <row r="1211" spans="1:16" x14ac:dyDescent="0.2">
      <c r="A1211" s="36">
        <f t="shared" si="1"/>
        <v>479</v>
      </c>
      <c r="B1211" s="112" t="str">
        <f>IF(AND(A1211&lt;&gt;"",ISNUMBER(A1211)),VLOOKUP(A1211,Studies!A:BR,2,FALSE),"")</f>
        <v>Templeton 2008</v>
      </c>
      <c r="C1211" s="112" t="str">
        <f>IF(AND(A1211&lt;&gt;"",ISNUMBER(A1211)),VLOOKUP(A1211,Studies!A:BR,3,FALSE),"")</f>
        <v>https://www.ncbi.nlm.nih.gov/pubmed/17495874</v>
      </c>
      <c r="D1211" s="112" t="str">
        <f>IF(AND(A1211&lt;&gt;"",ISNUMBER(A1211)),VLOOKUP(A1211,Studies!A:BR,4,FALSE),"")</f>
        <v>ND-OH-ITZ day 7</v>
      </c>
      <c r="E1211" s="112" t="str">
        <f>IF(AND(A1211&lt;&gt;"",ISNUMBER(A1211)),VLOOKUP(A1211,Studies!A:BR,5,FALSE),"")</f>
        <v>N-desalkyl-Itraconazole</v>
      </c>
      <c r="F1211" s="114" t="str">
        <f>IF(AND(A1211&lt;&gt;"",ISNUMBER(A1211)),VLOOKUP(A1211,Studies!A:BR,6,FALSE),"")</f>
        <v>Plasma</v>
      </c>
      <c r="G1211" s="57">
        <v>147</v>
      </c>
      <c r="H1211" s="57" t="s">
        <v>54</v>
      </c>
      <c r="I1211" s="47">
        <v>17.471861094236374</v>
      </c>
      <c r="J1211" s="47" t="s">
        <v>435</v>
      </c>
      <c r="K1211" s="47" t="s">
        <v>50</v>
      </c>
      <c r="P1211" s="48" t="s">
        <v>999</v>
      </c>
    </row>
    <row r="1212" spans="1:16" x14ac:dyDescent="0.2">
      <c r="A1212" s="36">
        <f t="shared" si="1"/>
        <v>479</v>
      </c>
      <c r="B1212" s="112" t="str">
        <f>IF(AND(A1212&lt;&gt;"",ISNUMBER(A1212)),VLOOKUP(A1212,Studies!A:BR,2,FALSE),"")</f>
        <v>Templeton 2008</v>
      </c>
      <c r="C1212" s="112" t="str">
        <f>IF(AND(A1212&lt;&gt;"",ISNUMBER(A1212)),VLOOKUP(A1212,Studies!A:BR,3,FALSE),"")</f>
        <v>https://www.ncbi.nlm.nih.gov/pubmed/17495874</v>
      </c>
      <c r="D1212" s="112" t="str">
        <f>IF(AND(A1212&lt;&gt;"",ISNUMBER(A1212)),VLOOKUP(A1212,Studies!A:BR,4,FALSE),"")</f>
        <v>ND-OH-ITZ day 7</v>
      </c>
      <c r="E1212" s="112" t="str">
        <f>IF(AND(A1212&lt;&gt;"",ISNUMBER(A1212)),VLOOKUP(A1212,Studies!A:BR,5,FALSE),"")</f>
        <v>N-desalkyl-Itraconazole</v>
      </c>
      <c r="F1212" s="114" t="str">
        <f>IF(AND(A1212&lt;&gt;"",ISNUMBER(A1212)),VLOOKUP(A1212,Studies!A:BR,6,FALSE),"")</f>
        <v>Plasma</v>
      </c>
      <c r="G1212" s="57">
        <v>148</v>
      </c>
      <c r="H1212" s="57" t="s">
        <v>54</v>
      </c>
      <c r="I1212" s="47">
        <v>15.91135747730732</v>
      </c>
      <c r="J1212" s="47" t="s">
        <v>435</v>
      </c>
      <c r="K1212" s="47" t="s">
        <v>50</v>
      </c>
      <c r="P1212" s="48" t="s">
        <v>999</v>
      </c>
    </row>
    <row r="1213" spans="1:16" x14ac:dyDescent="0.2">
      <c r="A1213" s="36">
        <f t="shared" si="1"/>
        <v>479</v>
      </c>
      <c r="B1213" s="112" t="str">
        <f>IF(AND(A1213&lt;&gt;"",ISNUMBER(A1213)),VLOOKUP(A1213,Studies!A:BR,2,FALSE),"")</f>
        <v>Templeton 2008</v>
      </c>
      <c r="C1213" s="112" t="str">
        <f>IF(AND(A1213&lt;&gt;"",ISNUMBER(A1213)),VLOOKUP(A1213,Studies!A:BR,3,FALSE),"")</f>
        <v>https://www.ncbi.nlm.nih.gov/pubmed/17495874</v>
      </c>
      <c r="D1213" s="112" t="str">
        <f>IF(AND(A1213&lt;&gt;"",ISNUMBER(A1213)),VLOOKUP(A1213,Studies!A:BR,4,FALSE),"")</f>
        <v>ND-OH-ITZ day 7</v>
      </c>
      <c r="E1213" s="112" t="str">
        <f>IF(AND(A1213&lt;&gt;"",ISNUMBER(A1213)),VLOOKUP(A1213,Studies!A:BR,5,FALSE),"")</f>
        <v>N-desalkyl-Itraconazole</v>
      </c>
      <c r="F1213" s="114" t="str">
        <f>IF(AND(A1213&lt;&gt;"",ISNUMBER(A1213)),VLOOKUP(A1213,Studies!A:BR,6,FALSE),"")</f>
        <v>Plasma</v>
      </c>
      <c r="G1213" s="57">
        <v>150</v>
      </c>
      <c r="H1213" s="57" t="s">
        <v>54</v>
      </c>
      <c r="I1213" s="47">
        <v>17.654437571763992</v>
      </c>
      <c r="J1213" s="47" t="s">
        <v>435</v>
      </c>
      <c r="K1213" s="47" t="s">
        <v>50</v>
      </c>
      <c r="P1213" s="48" t="s">
        <v>999</v>
      </c>
    </row>
    <row r="1214" spans="1:16" x14ac:dyDescent="0.2">
      <c r="A1214" s="36">
        <f t="shared" si="1"/>
        <v>479</v>
      </c>
      <c r="B1214" s="112" t="str">
        <f>IF(AND(A1214&lt;&gt;"",ISNUMBER(A1214)),VLOOKUP(A1214,Studies!A:BR,2,FALSE),"")</f>
        <v>Templeton 2008</v>
      </c>
      <c r="C1214" s="112" t="str">
        <f>IF(AND(A1214&lt;&gt;"",ISNUMBER(A1214)),VLOOKUP(A1214,Studies!A:BR,3,FALSE),"")</f>
        <v>https://www.ncbi.nlm.nih.gov/pubmed/17495874</v>
      </c>
      <c r="D1214" s="112" t="str">
        <f>IF(AND(A1214&lt;&gt;"",ISNUMBER(A1214)),VLOOKUP(A1214,Studies!A:BR,4,FALSE),"")</f>
        <v>ND-OH-ITZ day 7</v>
      </c>
      <c r="E1214" s="112" t="str">
        <f>IF(AND(A1214&lt;&gt;"",ISNUMBER(A1214)),VLOOKUP(A1214,Studies!A:BR,5,FALSE),"")</f>
        <v>N-desalkyl-Itraconazole</v>
      </c>
      <c r="F1214" s="114" t="str">
        <f>IF(AND(A1214&lt;&gt;"",ISNUMBER(A1214)),VLOOKUP(A1214,Studies!A:BR,6,FALSE),"")</f>
        <v>Plasma</v>
      </c>
      <c r="G1214" s="57">
        <v>152</v>
      </c>
      <c r="H1214" s="57" t="s">
        <v>54</v>
      </c>
      <c r="I1214" s="47">
        <v>18.02532933652401</v>
      </c>
      <c r="J1214" s="47" t="s">
        <v>435</v>
      </c>
      <c r="K1214" s="47" t="s">
        <v>50</v>
      </c>
      <c r="P1214" s="48" t="s">
        <v>999</v>
      </c>
    </row>
    <row r="1215" spans="1:16" x14ac:dyDescent="0.2">
      <c r="A1215" s="36">
        <f t="shared" si="1"/>
        <v>479</v>
      </c>
      <c r="B1215" s="112" t="str">
        <f>IF(AND(A1215&lt;&gt;"",ISNUMBER(A1215)),VLOOKUP(A1215,Studies!A:BR,2,FALSE),"")</f>
        <v>Templeton 2008</v>
      </c>
      <c r="C1215" s="112" t="str">
        <f>IF(AND(A1215&lt;&gt;"",ISNUMBER(A1215)),VLOOKUP(A1215,Studies!A:BR,3,FALSE),"")</f>
        <v>https://www.ncbi.nlm.nih.gov/pubmed/17495874</v>
      </c>
      <c r="D1215" s="112" t="str">
        <f>IF(AND(A1215&lt;&gt;"",ISNUMBER(A1215)),VLOOKUP(A1215,Studies!A:BR,4,FALSE),"")</f>
        <v>ND-OH-ITZ day 7</v>
      </c>
      <c r="E1215" s="112" t="str">
        <f>IF(AND(A1215&lt;&gt;"",ISNUMBER(A1215)),VLOOKUP(A1215,Studies!A:BR,5,FALSE),"")</f>
        <v>N-desalkyl-Itraconazole</v>
      </c>
      <c r="F1215" s="114" t="str">
        <f>IF(AND(A1215&lt;&gt;"",ISNUMBER(A1215)),VLOOKUP(A1215,Studies!A:BR,6,FALSE),"")</f>
        <v>Plasma</v>
      </c>
      <c r="G1215" s="57">
        <v>156</v>
      </c>
      <c r="H1215" s="57" t="s">
        <v>54</v>
      </c>
      <c r="I1215" s="47">
        <v>18.02532933652401</v>
      </c>
      <c r="J1215" s="47" t="s">
        <v>435</v>
      </c>
      <c r="K1215" s="47" t="s">
        <v>50</v>
      </c>
      <c r="P1215" s="48" t="s">
        <v>999</v>
      </c>
    </row>
    <row r="1216" spans="1:16" x14ac:dyDescent="0.2">
      <c r="A1216" s="36">
        <f t="shared" si="1"/>
        <v>479</v>
      </c>
      <c r="B1216" s="112" t="str">
        <f>IF(AND(A1216&lt;&gt;"",ISNUMBER(A1216)),VLOOKUP(A1216,Studies!A:BR,2,FALSE),"")</f>
        <v>Templeton 2008</v>
      </c>
      <c r="C1216" s="112" t="str">
        <f>IF(AND(A1216&lt;&gt;"",ISNUMBER(A1216)),VLOOKUP(A1216,Studies!A:BR,3,FALSE),"")</f>
        <v>https://www.ncbi.nlm.nih.gov/pubmed/17495874</v>
      </c>
      <c r="D1216" s="112" t="str">
        <f>IF(AND(A1216&lt;&gt;"",ISNUMBER(A1216)),VLOOKUP(A1216,Studies!A:BR,4,FALSE),"")</f>
        <v>ND-OH-ITZ day 7</v>
      </c>
      <c r="E1216" s="112" t="str">
        <f>IF(AND(A1216&lt;&gt;"",ISNUMBER(A1216)),VLOOKUP(A1216,Studies!A:BR,5,FALSE),"")</f>
        <v>N-desalkyl-Itraconazole</v>
      </c>
      <c r="F1216" s="114" t="str">
        <f>IF(AND(A1216&lt;&gt;"",ISNUMBER(A1216)),VLOOKUP(A1216,Studies!A:BR,6,FALSE),"")</f>
        <v>Plasma</v>
      </c>
      <c r="G1216" s="57">
        <v>168</v>
      </c>
      <c r="H1216" s="57" t="s">
        <v>54</v>
      </c>
      <c r="I1216" s="47">
        <v>18.02532933652401</v>
      </c>
      <c r="J1216" s="47" t="s">
        <v>435</v>
      </c>
      <c r="K1216" s="47" t="s">
        <v>50</v>
      </c>
      <c r="P1216" s="48" t="s">
        <v>999</v>
      </c>
    </row>
    <row r="1217" spans="1:11" x14ac:dyDescent="0.2">
      <c r="A1217" s="36">
        <v>480</v>
      </c>
      <c r="B1217" s="112" t="str">
        <f>IF(AND(A1217&lt;&gt;"",ISNUMBER(A1217)),VLOOKUP(A1217,Studies!A:BR,2,FALSE),"")</f>
        <v>Van de Velde 1996</v>
      </c>
      <c r="C1217" s="112" t="str">
        <f>IF(AND(A1217&lt;&gt;"",ISNUMBER(A1217)),VLOOKUP(A1217,Studies!A:BR,3,FALSE),"")</f>
        <v>https://www.ncbi.nlm.nih.gov/pubmed/8726601</v>
      </c>
      <c r="D1217" s="112" t="str">
        <f>IF(AND(A1217&lt;&gt;"",ISNUMBER(A1217)),VLOOKUP(A1217,Studies!A:BR,4,FALSE),"")</f>
        <v>Fasting ITZ</v>
      </c>
      <c r="E1217" s="112" t="str">
        <f>IF(AND(A1217&lt;&gt;"",ISNUMBER(A1217)),VLOOKUP(A1217,Studies!A:BR,5,FALSE),"")</f>
        <v>Itraconazole</v>
      </c>
      <c r="F1217" s="114" t="str">
        <f>IF(AND(A1217&lt;&gt;"",ISNUMBER(A1217)),VLOOKUP(A1217,Studies!A:BR,6,FALSE),"")</f>
        <v>Plasma</v>
      </c>
      <c r="G1217" s="57">
        <v>0.5</v>
      </c>
      <c r="H1217" s="57" t="s">
        <v>54</v>
      </c>
      <c r="I1217" s="47">
        <v>84.203064441680908</v>
      </c>
      <c r="J1217" s="47" t="s">
        <v>321</v>
      </c>
      <c r="K1217" s="47" t="s">
        <v>50</v>
      </c>
    </row>
    <row r="1218" spans="1:11" x14ac:dyDescent="0.2">
      <c r="A1218" s="36">
        <v>480</v>
      </c>
      <c r="B1218" s="112" t="str">
        <f>IF(AND(A1218&lt;&gt;"",ISNUMBER(A1218)),VLOOKUP(A1218,Studies!A:BR,2,FALSE),"")</f>
        <v>Van de Velde 1996</v>
      </c>
      <c r="C1218" s="112" t="str">
        <f>IF(AND(A1218&lt;&gt;"",ISNUMBER(A1218)),VLOOKUP(A1218,Studies!A:BR,3,FALSE),"")</f>
        <v>https://www.ncbi.nlm.nih.gov/pubmed/8726601</v>
      </c>
      <c r="D1218" s="112" t="str">
        <f>IF(AND(A1218&lt;&gt;"",ISNUMBER(A1218)),VLOOKUP(A1218,Studies!A:BR,4,FALSE),"")</f>
        <v>Fasting ITZ</v>
      </c>
      <c r="E1218" s="112" t="str">
        <f>IF(AND(A1218&lt;&gt;"",ISNUMBER(A1218)),VLOOKUP(A1218,Studies!A:BR,5,FALSE),"")</f>
        <v>Itraconazole</v>
      </c>
      <c r="F1218" s="114" t="str">
        <f>IF(AND(A1218&lt;&gt;"",ISNUMBER(A1218)),VLOOKUP(A1218,Studies!A:BR,6,FALSE),"")</f>
        <v>Plasma</v>
      </c>
      <c r="G1218" s="57">
        <v>1</v>
      </c>
      <c r="H1218" s="57" t="s">
        <v>54</v>
      </c>
      <c r="I1218" s="47">
        <v>288.36745023727417</v>
      </c>
      <c r="J1218" s="47" t="s">
        <v>321</v>
      </c>
      <c r="K1218" s="47" t="s">
        <v>50</v>
      </c>
    </row>
    <row r="1219" spans="1:11" x14ac:dyDescent="0.2">
      <c r="A1219" s="36">
        <v>480</v>
      </c>
      <c r="B1219" s="112" t="str">
        <f>IF(AND(A1219&lt;&gt;"",ISNUMBER(A1219)),VLOOKUP(A1219,Studies!A:BR,2,FALSE),"")</f>
        <v>Van de Velde 1996</v>
      </c>
      <c r="C1219" s="112" t="str">
        <f>IF(AND(A1219&lt;&gt;"",ISNUMBER(A1219)),VLOOKUP(A1219,Studies!A:BR,3,FALSE),"")</f>
        <v>https://www.ncbi.nlm.nih.gov/pubmed/8726601</v>
      </c>
      <c r="D1219" s="112" t="str">
        <f>IF(AND(A1219&lt;&gt;"",ISNUMBER(A1219)),VLOOKUP(A1219,Studies!A:BR,4,FALSE),"")</f>
        <v>Fasting ITZ</v>
      </c>
      <c r="E1219" s="112" t="str">
        <f>IF(AND(A1219&lt;&gt;"",ISNUMBER(A1219)),VLOOKUP(A1219,Studies!A:BR,5,FALSE),"")</f>
        <v>Itraconazole</v>
      </c>
      <c r="F1219" s="114" t="str">
        <f>IF(AND(A1219&lt;&gt;"",ISNUMBER(A1219)),VLOOKUP(A1219,Studies!A:BR,6,FALSE),"")</f>
        <v>Plasma</v>
      </c>
      <c r="G1219" s="57">
        <v>1.5</v>
      </c>
      <c r="H1219" s="57" t="s">
        <v>54</v>
      </c>
      <c r="I1219" s="47">
        <v>342.28420257568359</v>
      </c>
      <c r="J1219" s="47" t="s">
        <v>321</v>
      </c>
      <c r="K1219" s="47" t="s">
        <v>50</v>
      </c>
    </row>
    <row r="1220" spans="1:11" x14ac:dyDescent="0.2">
      <c r="A1220" s="36">
        <v>480</v>
      </c>
      <c r="B1220" s="112" t="str">
        <f>IF(AND(A1220&lt;&gt;"",ISNUMBER(A1220)),VLOOKUP(A1220,Studies!A:BR,2,FALSE),"")</f>
        <v>Van de Velde 1996</v>
      </c>
      <c r="C1220" s="112" t="str">
        <f>IF(AND(A1220&lt;&gt;"",ISNUMBER(A1220)),VLOOKUP(A1220,Studies!A:BR,3,FALSE),"")</f>
        <v>https://www.ncbi.nlm.nih.gov/pubmed/8726601</v>
      </c>
      <c r="D1220" s="112" t="str">
        <f>IF(AND(A1220&lt;&gt;"",ISNUMBER(A1220)),VLOOKUP(A1220,Studies!A:BR,4,FALSE),"")</f>
        <v>Fasting ITZ</v>
      </c>
      <c r="E1220" s="112" t="str">
        <f>IF(AND(A1220&lt;&gt;"",ISNUMBER(A1220)),VLOOKUP(A1220,Studies!A:BR,5,FALSE),"")</f>
        <v>Itraconazole</v>
      </c>
      <c r="F1220" s="114" t="str">
        <f>IF(AND(A1220&lt;&gt;"",ISNUMBER(A1220)),VLOOKUP(A1220,Studies!A:BR,6,FALSE),"")</f>
        <v>Plasma</v>
      </c>
      <c r="G1220" s="57">
        <v>2</v>
      </c>
      <c r="H1220" s="57" t="s">
        <v>54</v>
      </c>
      <c r="I1220" s="47">
        <v>331.7815363407135</v>
      </c>
      <c r="J1220" s="47" t="s">
        <v>321</v>
      </c>
      <c r="K1220" s="47" t="s">
        <v>50</v>
      </c>
    </row>
    <row r="1221" spans="1:11" x14ac:dyDescent="0.2">
      <c r="A1221" s="36">
        <v>480</v>
      </c>
      <c r="B1221" s="112" t="str">
        <f>IF(AND(A1221&lt;&gt;"",ISNUMBER(A1221)),VLOOKUP(A1221,Studies!A:BR,2,FALSE),"")</f>
        <v>Van de Velde 1996</v>
      </c>
      <c r="C1221" s="112" t="str">
        <f>IF(AND(A1221&lt;&gt;"",ISNUMBER(A1221)),VLOOKUP(A1221,Studies!A:BR,3,FALSE),"")</f>
        <v>https://www.ncbi.nlm.nih.gov/pubmed/8726601</v>
      </c>
      <c r="D1221" s="112" t="str">
        <f>IF(AND(A1221&lt;&gt;"",ISNUMBER(A1221)),VLOOKUP(A1221,Studies!A:BR,4,FALSE),"")</f>
        <v>Fasting ITZ</v>
      </c>
      <c r="E1221" s="112" t="str">
        <f>IF(AND(A1221&lt;&gt;"",ISNUMBER(A1221)),VLOOKUP(A1221,Studies!A:BR,5,FALSE),"")</f>
        <v>Itraconazole</v>
      </c>
      <c r="F1221" s="114" t="str">
        <f>IF(AND(A1221&lt;&gt;"",ISNUMBER(A1221)),VLOOKUP(A1221,Studies!A:BR,6,FALSE),"")</f>
        <v>Plasma</v>
      </c>
      <c r="G1221" s="57">
        <v>3</v>
      </c>
      <c r="H1221" s="57" t="s">
        <v>54</v>
      </c>
      <c r="I1221" s="47">
        <v>242.94382333755493</v>
      </c>
      <c r="J1221" s="47" t="s">
        <v>321</v>
      </c>
      <c r="K1221" s="47" t="s">
        <v>50</v>
      </c>
    </row>
    <row r="1222" spans="1:11" x14ac:dyDescent="0.2">
      <c r="A1222" s="36">
        <v>480</v>
      </c>
      <c r="B1222" s="112" t="str">
        <f>IF(AND(A1222&lt;&gt;"",ISNUMBER(A1222)),VLOOKUP(A1222,Studies!A:BR,2,FALSE),"")</f>
        <v>Van de Velde 1996</v>
      </c>
      <c r="C1222" s="112" t="str">
        <f>IF(AND(A1222&lt;&gt;"",ISNUMBER(A1222)),VLOOKUP(A1222,Studies!A:BR,3,FALSE),"")</f>
        <v>https://www.ncbi.nlm.nih.gov/pubmed/8726601</v>
      </c>
      <c r="D1222" s="112" t="str">
        <f>IF(AND(A1222&lt;&gt;"",ISNUMBER(A1222)),VLOOKUP(A1222,Studies!A:BR,4,FALSE),"")</f>
        <v>Fasting ITZ</v>
      </c>
      <c r="E1222" s="112" t="str">
        <f>IF(AND(A1222&lt;&gt;"",ISNUMBER(A1222)),VLOOKUP(A1222,Studies!A:BR,5,FALSE),"")</f>
        <v>Itraconazole</v>
      </c>
      <c r="F1222" s="114" t="str">
        <f>IF(AND(A1222&lt;&gt;"",ISNUMBER(A1222)),VLOOKUP(A1222,Studies!A:BR,6,FALSE),"")</f>
        <v>Plasma</v>
      </c>
      <c r="G1222" s="57">
        <v>4</v>
      </c>
      <c r="H1222" s="57" t="s">
        <v>54</v>
      </c>
      <c r="I1222" s="47">
        <v>186.40665709972382</v>
      </c>
      <c r="J1222" s="47" t="s">
        <v>321</v>
      </c>
      <c r="K1222" s="47" t="s">
        <v>50</v>
      </c>
    </row>
    <row r="1223" spans="1:11" x14ac:dyDescent="0.2">
      <c r="A1223" s="36">
        <v>480</v>
      </c>
      <c r="B1223" s="112" t="str">
        <f>IF(AND(A1223&lt;&gt;"",ISNUMBER(A1223)),VLOOKUP(A1223,Studies!A:BR,2,FALSE),"")</f>
        <v>Van de Velde 1996</v>
      </c>
      <c r="C1223" s="112" t="str">
        <f>IF(AND(A1223&lt;&gt;"",ISNUMBER(A1223)),VLOOKUP(A1223,Studies!A:BR,3,FALSE),"")</f>
        <v>https://www.ncbi.nlm.nih.gov/pubmed/8726601</v>
      </c>
      <c r="D1223" s="112" t="str">
        <f>IF(AND(A1223&lt;&gt;"",ISNUMBER(A1223)),VLOOKUP(A1223,Studies!A:BR,4,FALSE),"")</f>
        <v>Fasting ITZ</v>
      </c>
      <c r="E1223" s="112" t="str">
        <f>IF(AND(A1223&lt;&gt;"",ISNUMBER(A1223)),VLOOKUP(A1223,Studies!A:BR,5,FALSE),"")</f>
        <v>Itraconazole</v>
      </c>
      <c r="F1223" s="114" t="str">
        <f>IF(AND(A1223&lt;&gt;"",ISNUMBER(A1223)),VLOOKUP(A1223,Studies!A:BR,6,FALSE),"")</f>
        <v>Plasma</v>
      </c>
      <c r="G1223" s="57">
        <v>6</v>
      </c>
      <c r="H1223" s="57" t="s">
        <v>54</v>
      </c>
      <c r="I1223" s="47">
        <v>106.37455433607101</v>
      </c>
      <c r="J1223" s="47" t="s">
        <v>321</v>
      </c>
      <c r="K1223" s="47" t="s">
        <v>50</v>
      </c>
    </row>
    <row r="1224" spans="1:11" x14ac:dyDescent="0.2">
      <c r="A1224" s="36">
        <v>480</v>
      </c>
      <c r="B1224" s="112" t="str">
        <f>IF(AND(A1224&lt;&gt;"",ISNUMBER(A1224)),VLOOKUP(A1224,Studies!A:BR,2,FALSE),"")</f>
        <v>Van de Velde 1996</v>
      </c>
      <c r="C1224" s="112" t="str">
        <f>IF(AND(A1224&lt;&gt;"",ISNUMBER(A1224)),VLOOKUP(A1224,Studies!A:BR,3,FALSE),"")</f>
        <v>https://www.ncbi.nlm.nih.gov/pubmed/8726601</v>
      </c>
      <c r="D1224" s="112" t="str">
        <f>IF(AND(A1224&lt;&gt;"",ISNUMBER(A1224)),VLOOKUP(A1224,Studies!A:BR,4,FALSE),"")</f>
        <v>Fasting ITZ</v>
      </c>
      <c r="E1224" s="112" t="str">
        <f>IF(AND(A1224&lt;&gt;"",ISNUMBER(A1224)),VLOOKUP(A1224,Studies!A:BR,5,FALSE),"")</f>
        <v>Itraconazole</v>
      </c>
      <c r="F1224" s="114" t="str">
        <f>IF(AND(A1224&lt;&gt;"",ISNUMBER(A1224)),VLOOKUP(A1224,Studies!A:BR,6,FALSE),"")</f>
        <v>Plasma</v>
      </c>
      <c r="G1224" s="57">
        <v>8</v>
      </c>
      <c r="H1224" s="57" t="s">
        <v>54</v>
      </c>
      <c r="I1224" s="47">
        <v>84.203064441680908</v>
      </c>
      <c r="J1224" s="47" t="s">
        <v>321</v>
      </c>
      <c r="K1224" s="47" t="s">
        <v>50</v>
      </c>
    </row>
    <row r="1225" spans="1:11" x14ac:dyDescent="0.2">
      <c r="A1225" s="36">
        <v>480</v>
      </c>
      <c r="B1225" s="112" t="str">
        <f>IF(AND(A1225&lt;&gt;"",ISNUMBER(A1225)),VLOOKUP(A1225,Studies!A:BR,2,FALSE),"")</f>
        <v>Van de Velde 1996</v>
      </c>
      <c r="C1225" s="112" t="str">
        <f>IF(AND(A1225&lt;&gt;"",ISNUMBER(A1225)),VLOOKUP(A1225,Studies!A:BR,3,FALSE),"")</f>
        <v>https://www.ncbi.nlm.nih.gov/pubmed/8726601</v>
      </c>
      <c r="D1225" s="112" t="str">
        <f>IF(AND(A1225&lt;&gt;"",ISNUMBER(A1225)),VLOOKUP(A1225,Studies!A:BR,4,FALSE),"")</f>
        <v>Fasting ITZ</v>
      </c>
      <c r="E1225" s="112" t="str">
        <f>IF(AND(A1225&lt;&gt;"",ISNUMBER(A1225)),VLOOKUP(A1225,Studies!A:BR,5,FALSE),"")</f>
        <v>Itraconazole</v>
      </c>
      <c r="F1225" s="114" t="str">
        <f>IF(AND(A1225&lt;&gt;"",ISNUMBER(A1225)),VLOOKUP(A1225,Studies!A:BR,6,FALSE),"")</f>
        <v>Plasma</v>
      </c>
      <c r="G1225" s="57">
        <v>24</v>
      </c>
      <c r="H1225" s="57" t="s">
        <v>54</v>
      </c>
      <c r="I1225" s="47">
        <v>33.578090369701385</v>
      </c>
      <c r="J1225" s="47" t="s">
        <v>321</v>
      </c>
      <c r="K1225" s="47" t="s">
        <v>50</v>
      </c>
    </row>
    <row r="1226" spans="1:11" x14ac:dyDescent="0.2">
      <c r="A1226" s="36">
        <v>480</v>
      </c>
      <c r="B1226" s="112" t="str">
        <f>IF(AND(A1226&lt;&gt;"",ISNUMBER(A1226)),VLOOKUP(A1226,Studies!A:BR,2,FALSE),"")</f>
        <v>Van de Velde 1996</v>
      </c>
      <c r="C1226" s="112" t="str">
        <f>IF(AND(A1226&lt;&gt;"",ISNUMBER(A1226)),VLOOKUP(A1226,Studies!A:BR,3,FALSE),"")</f>
        <v>https://www.ncbi.nlm.nih.gov/pubmed/8726601</v>
      </c>
      <c r="D1226" s="112" t="str">
        <f>IF(AND(A1226&lt;&gt;"",ISNUMBER(A1226)),VLOOKUP(A1226,Studies!A:BR,4,FALSE),"")</f>
        <v>Fasting ITZ</v>
      </c>
      <c r="E1226" s="112" t="str">
        <f>IF(AND(A1226&lt;&gt;"",ISNUMBER(A1226)),VLOOKUP(A1226,Studies!A:BR,5,FALSE),"")</f>
        <v>Itraconazole</v>
      </c>
      <c r="F1226" s="114" t="str">
        <f>IF(AND(A1226&lt;&gt;"",ISNUMBER(A1226)),VLOOKUP(A1226,Studies!A:BR,6,FALSE),"")</f>
        <v>Plasma</v>
      </c>
      <c r="G1226" s="57">
        <v>32</v>
      </c>
      <c r="H1226" s="57" t="s">
        <v>54</v>
      </c>
      <c r="I1226" s="47">
        <v>26.168501004576683</v>
      </c>
      <c r="J1226" s="47" t="s">
        <v>321</v>
      </c>
      <c r="K1226" s="47" t="s">
        <v>50</v>
      </c>
    </row>
    <row r="1227" spans="1:11" x14ac:dyDescent="0.2">
      <c r="A1227" s="36">
        <v>480</v>
      </c>
      <c r="B1227" s="112" t="str">
        <f>IF(AND(A1227&lt;&gt;"",ISNUMBER(A1227)),VLOOKUP(A1227,Studies!A:BR,2,FALSE),"")</f>
        <v>Van de Velde 1996</v>
      </c>
      <c r="C1227" s="112" t="str">
        <f>IF(AND(A1227&lt;&gt;"",ISNUMBER(A1227)),VLOOKUP(A1227,Studies!A:BR,3,FALSE),"")</f>
        <v>https://www.ncbi.nlm.nih.gov/pubmed/8726601</v>
      </c>
      <c r="D1227" s="112" t="str">
        <f>IF(AND(A1227&lt;&gt;"",ISNUMBER(A1227)),VLOOKUP(A1227,Studies!A:BR,4,FALSE),"")</f>
        <v>Fasting ITZ</v>
      </c>
      <c r="E1227" s="112" t="str">
        <f>IF(AND(A1227&lt;&gt;"",ISNUMBER(A1227)),VLOOKUP(A1227,Studies!A:BR,5,FALSE),"")</f>
        <v>Itraconazole</v>
      </c>
      <c r="F1227" s="114" t="str">
        <f>IF(AND(A1227&lt;&gt;"",ISNUMBER(A1227)),VLOOKUP(A1227,Studies!A:BR,6,FALSE),"")</f>
        <v>Plasma</v>
      </c>
      <c r="G1227" s="57">
        <v>48</v>
      </c>
      <c r="H1227" s="57" t="s">
        <v>54</v>
      </c>
      <c r="I1227" s="47">
        <v>16.654307022690773</v>
      </c>
      <c r="J1227" s="47" t="s">
        <v>321</v>
      </c>
      <c r="K1227" s="47" t="s">
        <v>50</v>
      </c>
    </row>
    <row r="1228" spans="1:11" x14ac:dyDescent="0.2">
      <c r="A1228" s="36">
        <v>480</v>
      </c>
      <c r="B1228" s="112" t="str">
        <f>IF(AND(A1228&lt;&gt;"",ISNUMBER(A1228)),VLOOKUP(A1228,Studies!A:BR,2,FALSE),"")</f>
        <v>Van de Velde 1996</v>
      </c>
      <c r="C1228" s="112" t="str">
        <f>IF(AND(A1228&lt;&gt;"",ISNUMBER(A1228)),VLOOKUP(A1228,Studies!A:BR,3,FALSE),"")</f>
        <v>https://www.ncbi.nlm.nih.gov/pubmed/8726601</v>
      </c>
      <c r="D1228" s="112" t="str">
        <f>IF(AND(A1228&lt;&gt;"",ISNUMBER(A1228)),VLOOKUP(A1228,Studies!A:BR,4,FALSE),"")</f>
        <v>Fasting ITZ</v>
      </c>
      <c r="E1228" s="112" t="str">
        <f>IF(AND(A1228&lt;&gt;"",ISNUMBER(A1228)),VLOOKUP(A1228,Studies!A:BR,5,FALSE),"")</f>
        <v>Itraconazole</v>
      </c>
      <c r="F1228" s="114" t="str">
        <f>IF(AND(A1228&lt;&gt;"",ISNUMBER(A1228)),VLOOKUP(A1228,Studies!A:BR,6,FALSE),"")</f>
        <v>Plasma</v>
      </c>
      <c r="G1228" s="57">
        <v>56</v>
      </c>
      <c r="H1228" s="57" t="s">
        <v>54</v>
      </c>
      <c r="I1228" s="47">
        <v>13.183076865971088</v>
      </c>
      <c r="J1228" s="47" t="s">
        <v>321</v>
      </c>
      <c r="K1228" s="47" t="s">
        <v>50</v>
      </c>
    </row>
    <row r="1229" spans="1:11" x14ac:dyDescent="0.2">
      <c r="A1229" s="36">
        <v>480</v>
      </c>
      <c r="B1229" s="112" t="str">
        <f>IF(AND(A1229&lt;&gt;"",ISNUMBER(A1229)),VLOOKUP(A1229,Studies!A:BR,2,FALSE),"")</f>
        <v>Van de Velde 1996</v>
      </c>
      <c r="C1229" s="112" t="str">
        <f>IF(AND(A1229&lt;&gt;"",ISNUMBER(A1229)),VLOOKUP(A1229,Studies!A:BR,3,FALSE),"")</f>
        <v>https://www.ncbi.nlm.nih.gov/pubmed/8726601</v>
      </c>
      <c r="D1229" s="112" t="str">
        <f>IF(AND(A1229&lt;&gt;"",ISNUMBER(A1229)),VLOOKUP(A1229,Studies!A:BR,4,FALSE),"")</f>
        <v>Fasting ITZ</v>
      </c>
      <c r="E1229" s="112" t="str">
        <f>IF(AND(A1229&lt;&gt;"",ISNUMBER(A1229)),VLOOKUP(A1229,Studies!A:BR,5,FALSE),"")</f>
        <v>Itraconazole</v>
      </c>
      <c r="F1229" s="114" t="str">
        <f>IF(AND(A1229&lt;&gt;"",ISNUMBER(A1229)),VLOOKUP(A1229,Studies!A:BR,6,FALSE),"")</f>
        <v>Plasma</v>
      </c>
      <c r="G1229" s="57">
        <v>72</v>
      </c>
      <c r="H1229" s="57" t="s">
        <v>54</v>
      </c>
      <c r="I1229" s="47">
        <v>9.356980212032795</v>
      </c>
      <c r="J1229" s="47" t="s">
        <v>321</v>
      </c>
      <c r="K1229" s="47" t="s">
        <v>50</v>
      </c>
    </row>
    <row r="1230" spans="1:11" x14ac:dyDescent="0.2">
      <c r="A1230" s="36">
        <v>480</v>
      </c>
      <c r="B1230" s="112" t="str">
        <f>IF(AND(A1230&lt;&gt;"",ISNUMBER(A1230)),VLOOKUP(A1230,Studies!A:BR,2,FALSE),"")</f>
        <v>Van de Velde 1996</v>
      </c>
      <c r="C1230" s="112" t="str">
        <f>IF(AND(A1230&lt;&gt;"",ISNUMBER(A1230)),VLOOKUP(A1230,Studies!A:BR,3,FALSE),"")</f>
        <v>https://www.ncbi.nlm.nih.gov/pubmed/8726601</v>
      </c>
      <c r="D1230" s="112" t="str">
        <f>IF(AND(A1230&lt;&gt;"",ISNUMBER(A1230)),VLOOKUP(A1230,Studies!A:BR,4,FALSE),"")</f>
        <v>Fasting ITZ</v>
      </c>
      <c r="E1230" s="112" t="str">
        <f>IF(AND(A1230&lt;&gt;"",ISNUMBER(A1230)),VLOOKUP(A1230,Studies!A:BR,5,FALSE),"")</f>
        <v>Itraconazole</v>
      </c>
      <c r="F1230" s="114" t="str">
        <f>IF(AND(A1230&lt;&gt;"",ISNUMBER(A1230)),VLOOKUP(A1230,Studies!A:BR,6,FALSE),"")</f>
        <v>Plasma</v>
      </c>
      <c r="G1230" s="57">
        <v>80</v>
      </c>
      <c r="H1230" s="57" t="s">
        <v>54</v>
      </c>
      <c r="I1230" s="47">
        <v>7.761180866509676</v>
      </c>
      <c r="J1230" s="47" t="s">
        <v>321</v>
      </c>
      <c r="K1230" s="47" t="s">
        <v>50</v>
      </c>
    </row>
    <row r="1231" spans="1:11" x14ac:dyDescent="0.2">
      <c r="A1231" s="36">
        <v>480</v>
      </c>
      <c r="B1231" s="112" t="str">
        <f>IF(AND(A1231&lt;&gt;"",ISNUMBER(A1231)),VLOOKUP(A1231,Studies!A:BR,2,FALSE),"")</f>
        <v>Van de Velde 1996</v>
      </c>
      <c r="C1231" s="112" t="str">
        <f>IF(AND(A1231&lt;&gt;"",ISNUMBER(A1231)),VLOOKUP(A1231,Studies!A:BR,3,FALSE),"")</f>
        <v>https://www.ncbi.nlm.nih.gov/pubmed/8726601</v>
      </c>
      <c r="D1231" s="112" t="str">
        <f>IF(AND(A1231&lt;&gt;"",ISNUMBER(A1231)),VLOOKUP(A1231,Studies!A:BR,4,FALSE),"")</f>
        <v>Fasting ITZ</v>
      </c>
      <c r="E1231" s="112" t="str">
        <f>IF(AND(A1231&lt;&gt;"",ISNUMBER(A1231)),VLOOKUP(A1231,Studies!A:BR,5,FALSE),"")</f>
        <v>Itraconazole</v>
      </c>
      <c r="F1231" s="114" t="str">
        <f>IF(AND(A1231&lt;&gt;"",ISNUMBER(A1231)),VLOOKUP(A1231,Studies!A:BR,6,FALSE),"")</f>
        <v>Plasma</v>
      </c>
      <c r="G1231" s="57">
        <v>96</v>
      </c>
      <c r="H1231" s="57" t="s">
        <v>54</v>
      </c>
      <c r="I1231" s="47">
        <v>5.4234978742897511</v>
      </c>
      <c r="J1231" s="47" t="s">
        <v>321</v>
      </c>
      <c r="K1231" s="47" t="s">
        <v>50</v>
      </c>
    </row>
    <row r="1232" spans="1:11" x14ac:dyDescent="0.2">
      <c r="A1232" s="36">
        <v>481</v>
      </c>
      <c r="B1232" s="112" t="str">
        <f>IF(AND(A1232&lt;&gt;"",ISNUMBER(A1232)),VLOOKUP(A1232,Studies!A:BR,2,FALSE),"")</f>
        <v>Van de Velde 1996</v>
      </c>
      <c r="C1232" s="112" t="str">
        <f>IF(AND(A1232&lt;&gt;"",ISNUMBER(A1232)),VLOOKUP(A1232,Studies!A:BR,3,FALSE),"")</f>
        <v>https://www.ncbi.nlm.nih.gov/pubmed/8726601</v>
      </c>
      <c r="D1232" s="112" t="str">
        <f>IF(AND(A1232&lt;&gt;"",ISNUMBER(A1232)),VLOOKUP(A1232,Studies!A:BR,4,FALSE),"")</f>
        <v>Fasting OH-ITZ</v>
      </c>
      <c r="E1232" s="112" t="str">
        <f>IF(AND(A1232&lt;&gt;"",ISNUMBER(A1232)),VLOOKUP(A1232,Studies!A:BR,5,FALSE),"")</f>
        <v>Hydroxy-Itraconazole</v>
      </c>
      <c r="F1232" s="114" t="str">
        <f>IF(AND(A1232&lt;&gt;"",ISNUMBER(A1232)),VLOOKUP(A1232,Studies!A:BR,6,FALSE),"")</f>
        <v>Plasma</v>
      </c>
      <c r="G1232" s="57">
        <v>0.5</v>
      </c>
      <c r="H1232" s="57" t="s">
        <v>54</v>
      </c>
      <c r="I1232" s="47">
        <v>71.011759340763092</v>
      </c>
      <c r="J1232" s="47" t="s">
        <v>321</v>
      </c>
      <c r="K1232" s="47" t="s">
        <v>50</v>
      </c>
    </row>
    <row r="1233" spans="1:11" x14ac:dyDescent="0.2">
      <c r="A1233" s="36">
        <v>481</v>
      </c>
      <c r="B1233" s="112" t="str">
        <f>IF(AND(A1233&lt;&gt;"",ISNUMBER(A1233)),VLOOKUP(A1233,Studies!A:BR,2,FALSE),"")</f>
        <v>Van de Velde 1996</v>
      </c>
      <c r="C1233" s="112" t="str">
        <f>IF(AND(A1233&lt;&gt;"",ISNUMBER(A1233)),VLOOKUP(A1233,Studies!A:BR,3,FALSE),"")</f>
        <v>https://www.ncbi.nlm.nih.gov/pubmed/8726601</v>
      </c>
      <c r="D1233" s="112" t="str">
        <f>IF(AND(A1233&lt;&gt;"",ISNUMBER(A1233)),VLOOKUP(A1233,Studies!A:BR,4,FALSE),"")</f>
        <v>Fasting OH-ITZ</v>
      </c>
      <c r="E1233" s="112" t="str">
        <f>IF(AND(A1233&lt;&gt;"",ISNUMBER(A1233)),VLOOKUP(A1233,Studies!A:BR,5,FALSE),"")</f>
        <v>Hydroxy-Itraconazole</v>
      </c>
      <c r="F1233" s="114" t="str">
        <f>IF(AND(A1233&lt;&gt;"",ISNUMBER(A1233)),VLOOKUP(A1233,Studies!A:BR,6,FALSE),"")</f>
        <v>Plasma</v>
      </c>
      <c r="G1233" s="57">
        <v>1</v>
      </c>
      <c r="H1233" s="57" t="s">
        <v>54</v>
      </c>
      <c r="I1233" s="47">
        <v>279.26045656204224</v>
      </c>
      <c r="J1233" s="47" t="s">
        <v>321</v>
      </c>
      <c r="K1233" s="47" t="s">
        <v>50</v>
      </c>
    </row>
    <row r="1234" spans="1:11" x14ac:dyDescent="0.2">
      <c r="A1234" s="36">
        <v>481</v>
      </c>
      <c r="B1234" s="112" t="str">
        <f>IF(AND(A1234&lt;&gt;"",ISNUMBER(A1234)),VLOOKUP(A1234,Studies!A:BR,2,FALSE),"")</f>
        <v>Van de Velde 1996</v>
      </c>
      <c r="C1234" s="112" t="str">
        <f>IF(AND(A1234&lt;&gt;"",ISNUMBER(A1234)),VLOOKUP(A1234,Studies!A:BR,3,FALSE),"")</f>
        <v>https://www.ncbi.nlm.nih.gov/pubmed/8726601</v>
      </c>
      <c r="D1234" s="112" t="str">
        <f>IF(AND(A1234&lt;&gt;"",ISNUMBER(A1234)),VLOOKUP(A1234,Studies!A:BR,4,FALSE),"")</f>
        <v>Fasting OH-ITZ</v>
      </c>
      <c r="E1234" s="112" t="str">
        <f>IF(AND(A1234&lt;&gt;"",ISNUMBER(A1234)),VLOOKUP(A1234,Studies!A:BR,5,FALSE),"")</f>
        <v>Hydroxy-Itraconazole</v>
      </c>
      <c r="F1234" s="114" t="str">
        <f>IF(AND(A1234&lt;&gt;"",ISNUMBER(A1234)),VLOOKUP(A1234,Studies!A:BR,6,FALSE),"")</f>
        <v>Plasma</v>
      </c>
      <c r="G1234" s="57">
        <v>1.5</v>
      </c>
      <c r="H1234" s="57" t="s">
        <v>54</v>
      </c>
      <c r="I1234" s="47">
        <v>371.76695466041565</v>
      </c>
      <c r="J1234" s="47" t="s">
        <v>321</v>
      </c>
      <c r="K1234" s="47" t="s">
        <v>50</v>
      </c>
    </row>
    <row r="1235" spans="1:11" x14ac:dyDescent="0.2">
      <c r="A1235" s="36">
        <v>481</v>
      </c>
      <c r="B1235" s="112" t="str">
        <f>IF(AND(A1235&lt;&gt;"",ISNUMBER(A1235)),VLOOKUP(A1235,Studies!A:BR,2,FALSE),"")</f>
        <v>Van de Velde 1996</v>
      </c>
      <c r="C1235" s="112" t="str">
        <f>IF(AND(A1235&lt;&gt;"",ISNUMBER(A1235)),VLOOKUP(A1235,Studies!A:BR,3,FALSE),"")</f>
        <v>https://www.ncbi.nlm.nih.gov/pubmed/8726601</v>
      </c>
      <c r="D1235" s="112" t="str">
        <f>IF(AND(A1235&lt;&gt;"",ISNUMBER(A1235)),VLOOKUP(A1235,Studies!A:BR,4,FALSE),"")</f>
        <v>Fasting OH-ITZ</v>
      </c>
      <c r="E1235" s="112" t="str">
        <f>IF(AND(A1235&lt;&gt;"",ISNUMBER(A1235)),VLOOKUP(A1235,Studies!A:BR,5,FALSE),"")</f>
        <v>Hydroxy-Itraconazole</v>
      </c>
      <c r="F1235" s="114" t="str">
        <f>IF(AND(A1235&lt;&gt;"",ISNUMBER(A1235)),VLOOKUP(A1235,Studies!A:BR,6,FALSE),"")</f>
        <v>Plasma</v>
      </c>
      <c r="G1235" s="57">
        <v>2</v>
      </c>
      <c r="H1235" s="57" t="s">
        <v>54</v>
      </c>
      <c r="I1235" s="47">
        <v>411.76548600196838</v>
      </c>
      <c r="J1235" s="47" t="s">
        <v>321</v>
      </c>
      <c r="K1235" s="47" t="s">
        <v>50</v>
      </c>
    </row>
    <row r="1236" spans="1:11" x14ac:dyDescent="0.2">
      <c r="A1236" s="36">
        <v>481</v>
      </c>
      <c r="B1236" s="112" t="str">
        <f>IF(AND(A1236&lt;&gt;"",ISNUMBER(A1236)),VLOOKUP(A1236,Studies!A:BR,2,FALSE),"")</f>
        <v>Van de Velde 1996</v>
      </c>
      <c r="C1236" s="112" t="str">
        <f>IF(AND(A1236&lt;&gt;"",ISNUMBER(A1236)),VLOOKUP(A1236,Studies!A:BR,3,FALSE),"")</f>
        <v>https://www.ncbi.nlm.nih.gov/pubmed/8726601</v>
      </c>
      <c r="D1236" s="112" t="str">
        <f>IF(AND(A1236&lt;&gt;"",ISNUMBER(A1236)),VLOOKUP(A1236,Studies!A:BR,4,FALSE),"")</f>
        <v>Fasting OH-ITZ</v>
      </c>
      <c r="E1236" s="112" t="str">
        <f>IF(AND(A1236&lt;&gt;"",ISNUMBER(A1236)),VLOOKUP(A1236,Studies!A:BR,5,FALSE),"")</f>
        <v>Hydroxy-Itraconazole</v>
      </c>
      <c r="F1236" s="114" t="str">
        <f>IF(AND(A1236&lt;&gt;"",ISNUMBER(A1236)),VLOOKUP(A1236,Studies!A:BR,6,FALSE),"")</f>
        <v>Plasma</v>
      </c>
      <c r="G1236" s="57">
        <v>3</v>
      </c>
      <c r="H1236" s="57" t="s">
        <v>54</v>
      </c>
      <c r="I1236" s="47">
        <v>379.44307923316956</v>
      </c>
      <c r="J1236" s="47" t="s">
        <v>321</v>
      </c>
      <c r="K1236" s="47" t="s">
        <v>50</v>
      </c>
    </row>
    <row r="1237" spans="1:11" x14ac:dyDescent="0.2">
      <c r="A1237" s="36">
        <v>481</v>
      </c>
      <c r="B1237" s="112" t="str">
        <f>IF(AND(A1237&lt;&gt;"",ISNUMBER(A1237)),VLOOKUP(A1237,Studies!A:BR,2,FALSE),"")</f>
        <v>Van de Velde 1996</v>
      </c>
      <c r="C1237" s="112" t="str">
        <f>IF(AND(A1237&lt;&gt;"",ISNUMBER(A1237)),VLOOKUP(A1237,Studies!A:BR,3,FALSE),"")</f>
        <v>https://www.ncbi.nlm.nih.gov/pubmed/8726601</v>
      </c>
      <c r="D1237" s="112" t="str">
        <f>IF(AND(A1237&lt;&gt;"",ISNUMBER(A1237)),VLOOKUP(A1237,Studies!A:BR,4,FALSE),"")</f>
        <v>Fasting OH-ITZ</v>
      </c>
      <c r="E1237" s="112" t="str">
        <f>IF(AND(A1237&lt;&gt;"",ISNUMBER(A1237)),VLOOKUP(A1237,Studies!A:BR,5,FALSE),"")</f>
        <v>Hydroxy-Itraconazole</v>
      </c>
      <c r="F1237" s="114" t="str">
        <f>IF(AND(A1237&lt;&gt;"",ISNUMBER(A1237)),VLOOKUP(A1237,Studies!A:BR,6,FALSE),"")</f>
        <v>Plasma</v>
      </c>
      <c r="G1237" s="57">
        <v>4</v>
      </c>
      <c r="H1237" s="57" t="s">
        <v>54</v>
      </c>
      <c r="I1237" s="47">
        <v>375.58537721633911</v>
      </c>
      <c r="J1237" s="47" t="s">
        <v>321</v>
      </c>
      <c r="K1237" s="47" t="s">
        <v>50</v>
      </c>
    </row>
    <row r="1238" spans="1:11" x14ac:dyDescent="0.2">
      <c r="A1238" s="36">
        <v>481</v>
      </c>
      <c r="B1238" s="112" t="str">
        <f>IF(AND(A1238&lt;&gt;"",ISNUMBER(A1238)),VLOOKUP(A1238,Studies!A:BR,2,FALSE),"")</f>
        <v>Van de Velde 1996</v>
      </c>
      <c r="C1238" s="112" t="str">
        <f>IF(AND(A1238&lt;&gt;"",ISNUMBER(A1238)),VLOOKUP(A1238,Studies!A:BR,3,FALSE),"")</f>
        <v>https://www.ncbi.nlm.nih.gov/pubmed/8726601</v>
      </c>
      <c r="D1238" s="112" t="str">
        <f>IF(AND(A1238&lt;&gt;"",ISNUMBER(A1238)),VLOOKUP(A1238,Studies!A:BR,4,FALSE),"")</f>
        <v>Fasting OH-ITZ</v>
      </c>
      <c r="E1238" s="112" t="str">
        <f>IF(AND(A1238&lt;&gt;"",ISNUMBER(A1238)),VLOOKUP(A1238,Studies!A:BR,5,FALSE),"")</f>
        <v>Hydroxy-Itraconazole</v>
      </c>
      <c r="F1238" s="114" t="str">
        <f>IF(AND(A1238&lt;&gt;"",ISNUMBER(A1238)),VLOOKUP(A1238,Studies!A:BR,6,FALSE),"")</f>
        <v>Plasma</v>
      </c>
      <c r="G1238" s="57">
        <v>6</v>
      </c>
      <c r="H1238" s="57" t="s">
        <v>54</v>
      </c>
      <c r="I1238" s="47">
        <v>299.96797442436218</v>
      </c>
      <c r="J1238" s="47" t="s">
        <v>321</v>
      </c>
      <c r="K1238" s="47" t="s">
        <v>50</v>
      </c>
    </row>
    <row r="1239" spans="1:11" x14ac:dyDescent="0.2">
      <c r="A1239" s="36">
        <v>481</v>
      </c>
      <c r="B1239" s="112" t="str">
        <f>IF(AND(A1239&lt;&gt;"",ISNUMBER(A1239)),VLOOKUP(A1239,Studies!A:BR,2,FALSE),"")</f>
        <v>Van de Velde 1996</v>
      </c>
      <c r="C1239" s="112" t="str">
        <f>IF(AND(A1239&lt;&gt;"",ISNUMBER(A1239)),VLOOKUP(A1239,Studies!A:BR,3,FALSE),"")</f>
        <v>https://www.ncbi.nlm.nih.gov/pubmed/8726601</v>
      </c>
      <c r="D1239" s="112" t="str">
        <f>IF(AND(A1239&lt;&gt;"",ISNUMBER(A1239)),VLOOKUP(A1239,Studies!A:BR,4,FALSE),"")</f>
        <v>Fasting OH-ITZ</v>
      </c>
      <c r="E1239" s="112" t="str">
        <f>IF(AND(A1239&lt;&gt;"",ISNUMBER(A1239)),VLOOKUP(A1239,Studies!A:BR,5,FALSE),"")</f>
        <v>Hydroxy-Itraconazole</v>
      </c>
      <c r="F1239" s="114" t="str">
        <f>IF(AND(A1239&lt;&gt;"",ISNUMBER(A1239)),VLOOKUP(A1239,Studies!A:BR,6,FALSE),"")</f>
        <v>Plasma</v>
      </c>
      <c r="G1239" s="57">
        <v>8</v>
      </c>
      <c r="H1239" s="57" t="s">
        <v>54</v>
      </c>
      <c r="I1239" s="47">
        <v>268.07597279548645</v>
      </c>
      <c r="J1239" s="47" t="s">
        <v>321</v>
      </c>
      <c r="K1239" s="47" t="s">
        <v>50</v>
      </c>
    </row>
    <row r="1240" spans="1:11" x14ac:dyDescent="0.2">
      <c r="A1240" s="36">
        <v>481</v>
      </c>
      <c r="B1240" s="112" t="str">
        <f>IF(AND(A1240&lt;&gt;"",ISNUMBER(A1240)),VLOOKUP(A1240,Studies!A:BR,2,FALSE),"")</f>
        <v>Van de Velde 1996</v>
      </c>
      <c r="C1240" s="112" t="str">
        <f>IF(AND(A1240&lt;&gt;"",ISNUMBER(A1240)),VLOOKUP(A1240,Studies!A:BR,3,FALSE),"")</f>
        <v>https://www.ncbi.nlm.nih.gov/pubmed/8726601</v>
      </c>
      <c r="D1240" s="112" t="str">
        <f>IF(AND(A1240&lt;&gt;"",ISNUMBER(A1240)),VLOOKUP(A1240,Studies!A:BR,4,FALSE),"")</f>
        <v>Fasting OH-ITZ</v>
      </c>
      <c r="E1240" s="112" t="str">
        <f>IF(AND(A1240&lt;&gt;"",ISNUMBER(A1240)),VLOOKUP(A1240,Studies!A:BR,5,FALSE),"")</f>
        <v>Hydroxy-Itraconazole</v>
      </c>
      <c r="F1240" s="114" t="str">
        <f>IF(AND(A1240&lt;&gt;"",ISNUMBER(A1240)),VLOOKUP(A1240,Studies!A:BR,6,FALSE),"")</f>
        <v>Plasma</v>
      </c>
      <c r="G1240" s="57">
        <v>24</v>
      </c>
      <c r="H1240" s="57" t="s">
        <v>54</v>
      </c>
      <c r="I1240" s="47">
        <v>109.07426476478577</v>
      </c>
      <c r="J1240" s="47" t="s">
        <v>321</v>
      </c>
      <c r="K1240" s="47" t="s">
        <v>50</v>
      </c>
    </row>
    <row r="1241" spans="1:11" x14ac:dyDescent="0.2">
      <c r="A1241" s="36">
        <v>481</v>
      </c>
      <c r="B1241" s="112" t="str">
        <f>IF(AND(A1241&lt;&gt;"",ISNUMBER(A1241)),VLOOKUP(A1241,Studies!A:BR,2,FALSE),"")</f>
        <v>Van de Velde 1996</v>
      </c>
      <c r="C1241" s="112" t="str">
        <f>IF(AND(A1241&lt;&gt;"",ISNUMBER(A1241)),VLOOKUP(A1241,Studies!A:BR,3,FALSE),"")</f>
        <v>https://www.ncbi.nlm.nih.gov/pubmed/8726601</v>
      </c>
      <c r="D1241" s="112" t="str">
        <f>IF(AND(A1241&lt;&gt;"",ISNUMBER(A1241)),VLOOKUP(A1241,Studies!A:BR,4,FALSE),"")</f>
        <v>Fasting OH-ITZ</v>
      </c>
      <c r="E1241" s="112" t="str">
        <f>IF(AND(A1241&lt;&gt;"",ISNUMBER(A1241)),VLOOKUP(A1241,Studies!A:BR,5,FALSE),"")</f>
        <v>Hydroxy-Itraconazole</v>
      </c>
      <c r="F1241" s="114" t="str">
        <f>IF(AND(A1241&lt;&gt;"",ISNUMBER(A1241)),VLOOKUP(A1241,Studies!A:BR,6,FALSE),"")</f>
        <v>Plasma</v>
      </c>
      <c r="G1241" s="57">
        <v>32</v>
      </c>
      <c r="H1241" s="57" t="s">
        <v>54</v>
      </c>
      <c r="I1241" s="47">
        <v>72.477973997592926</v>
      </c>
      <c r="J1241" s="47" t="s">
        <v>321</v>
      </c>
      <c r="K1241" s="47" t="s">
        <v>50</v>
      </c>
    </row>
    <row r="1242" spans="1:11" x14ac:dyDescent="0.2">
      <c r="A1242" s="36">
        <v>481</v>
      </c>
      <c r="B1242" s="112" t="str">
        <f>IF(AND(A1242&lt;&gt;"",ISNUMBER(A1242)),VLOOKUP(A1242,Studies!A:BR,2,FALSE),"")</f>
        <v>Van de Velde 1996</v>
      </c>
      <c r="C1242" s="112" t="str">
        <f>IF(AND(A1242&lt;&gt;"",ISNUMBER(A1242)),VLOOKUP(A1242,Studies!A:BR,3,FALSE),"")</f>
        <v>https://www.ncbi.nlm.nih.gov/pubmed/8726601</v>
      </c>
      <c r="D1242" s="112" t="str">
        <f>IF(AND(A1242&lt;&gt;"",ISNUMBER(A1242)),VLOOKUP(A1242,Studies!A:BR,4,FALSE),"")</f>
        <v>Fasting OH-ITZ</v>
      </c>
      <c r="E1242" s="112" t="str">
        <f>IF(AND(A1242&lt;&gt;"",ISNUMBER(A1242)),VLOOKUP(A1242,Studies!A:BR,5,FALSE),"")</f>
        <v>Hydroxy-Itraconazole</v>
      </c>
      <c r="F1242" s="114" t="str">
        <f>IF(AND(A1242&lt;&gt;"",ISNUMBER(A1242)),VLOOKUP(A1242,Studies!A:BR,6,FALSE),"")</f>
        <v>Plasma</v>
      </c>
      <c r="G1242" s="57">
        <v>48</v>
      </c>
      <c r="H1242" s="57" t="s">
        <v>54</v>
      </c>
      <c r="I1242" s="47">
        <v>33.336903899908066</v>
      </c>
      <c r="J1242" s="47" t="s">
        <v>321</v>
      </c>
      <c r="K1242" s="47" t="s">
        <v>50</v>
      </c>
    </row>
    <row r="1243" spans="1:11" x14ac:dyDescent="0.2">
      <c r="A1243" s="36">
        <v>482</v>
      </c>
      <c r="B1243" s="112" t="str">
        <f>IF(AND(A1243&lt;&gt;"",ISNUMBER(A1243)),VLOOKUP(A1243,Studies!A:BR,2,FALSE),"")</f>
        <v>Van de Velde 1996</v>
      </c>
      <c r="C1243" s="112" t="str">
        <f>IF(AND(A1243&lt;&gt;"",ISNUMBER(A1243)),VLOOKUP(A1243,Studies!A:BR,3,FALSE),"")</f>
        <v>https://www.ncbi.nlm.nih.gov/pubmed/8726601</v>
      </c>
      <c r="D1243" s="112" t="str">
        <f>IF(AND(A1243&lt;&gt;"",ISNUMBER(A1243)),VLOOKUP(A1243,Studies!A:BR,4,FALSE),"")</f>
        <v>Fed ITZ</v>
      </c>
      <c r="E1243" s="112" t="str">
        <f>IF(AND(A1243&lt;&gt;"",ISNUMBER(A1243)),VLOOKUP(A1243,Studies!A:BR,5,FALSE),"")</f>
        <v>Itraconazole</v>
      </c>
      <c r="F1243" s="114" t="str">
        <f>IF(AND(A1243&lt;&gt;"",ISNUMBER(A1243)),VLOOKUP(A1243,Studies!A:BR,6,FALSE),"")</f>
        <v>Plasma</v>
      </c>
      <c r="G1243" s="57">
        <v>0.5</v>
      </c>
      <c r="H1243" s="57" t="s">
        <v>54</v>
      </c>
      <c r="I1243" s="47">
        <v>20.078647613525391</v>
      </c>
      <c r="J1243" s="47" t="s">
        <v>321</v>
      </c>
      <c r="K1243" s="47" t="s">
        <v>50</v>
      </c>
    </row>
    <row r="1244" spans="1:11" x14ac:dyDescent="0.2">
      <c r="A1244" s="36">
        <v>482</v>
      </c>
      <c r="B1244" s="112" t="str">
        <f>IF(AND(A1244&lt;&gt;"",ISNUMBER(A1244)),VLOOKUP(A1244,Studies!A:BR,2,FALSE),"")</f>
        <v>Van de Velde 1996</v>
      </c>
      <c r="C1244" s="112" t="str">
        <f>IF(AND(A1244&lt;&gt;"",ISNUMBER(A1244)),VLOOKUP(A1244,Studies!A:BR,3,FALSE),"")</f>
        <v>https://www.ncbi.nlm.nih.gov/pubmed/8726601</v>
      </c>
      <c r="D1244" s="112" t="str">
        <f>IF(AND(A1244&lt;&gt;"",ISNUMBER(A1244)),VLOOKUP(A1244,Studies!A:BR,4,FALSE),"")</f>
        <v>Fed ITZ</v>
      </c>
      <c r="E1244" s="112" t="str">
        <f>IF(AND(A1244&lt;&gt;"",ISNUMBER(A1244)),VLOOKUP(A1244,Studies!A:BR,5,FALSE),"")</f>
        <v>Itraconazole</v>
      </c>
      <c r="F1244" s="114" t="str">
        <f>IF(AND(A1244&lt;&gt;"",ISNUMBER(A1244)),VLOOKUP(A1244,Studies!A:BR,6,FALSE),"")</f>
        <v>Plasma</v>
      </c>
      <c r="G1244" s="57">
        <v>1</v>
      </c>
      <c r="H1244" s="57" t="s">
        <v>54</v>
      </c>
      <c r="I1244" s="47">
        <v>53.588996887207031</v>
      </c>
      <c r="J1244" s="47" t="s">
        <v>321</v>
      </c>
      <c r="K1244" s="47" t="s">
        <v>50</v>
      </c>
    </row>
    <row r="1245" spans="1:11" x14ac:dyDescent="0.2">
      <c r="A1245" s="36">
        <v>482</v>
      </c>
      <c r="B1245" s="112" t="str">
        <f>IF(AND(A1245&lt;&gt;"",ISNUMBER(A1245)),VLOOKUP(A1245,Studies!A:BR,2,FALSE),"")</f>
        <v>Van de Velde 1996</v>
      </c>
      <c r="C1245" s="112" t="str">
        <f>IF(AND(A1245&lt;&gt;"",ISNUMBER(A1245)),VLOOKUP(A1245,Studies!A:BR,3,FALSE),"")</f>
        <v>https://www.ncbi.nlm.nih.gov/pubmed/8726601</v>
      </c>
      <c r="D1245" s="112" t="str">
        <f>IF(AND(A1245&lt;&gt;"",ISNUMBER(A1245)),VLOOKUP(A1245,Studies!A:BR,4,FALSE),"")</f>
        <v>Fed ITZ</v>
      </c>
      <c r="E1245" s="112" t="str">
        <f>IF(AND(A1245&lt;&gt;"",ISNUMBER(A1245)),VLOOKUP(A1245,Studies!A:BR,5,FALSE),"")</f>
        <v>Itraconazole</v>
      </c>
      <c r="F1245" s="114" t="str">
        <f>IF(AND(A1245&lt;&gt;"",ISNUMBER(A1245)),VLOOKUP(A1245,Studies!A:BR,6,FALSE),"")</f>
        <v>Plasma</v>
      </c>
      <c r="G1245" s="57">
        <v>1.5</v>
      </c>
      <c r="H1245" s="57" t="s">
        <v>54</v>
      </c>
      <c r="I1245" s="47">
        <v>80.357437133789063</v>
      </c>
      <c r="J1245" s="47" t="s">
        <v>321</v>
      </c>
      <c r="K1245" s="47" t="s">
        <v>50</v>
      </c>
    </row>
    <row r="1246" spans="1:11" x14ac:dyDescent="0.2">
      <c r="A1246" s="36">
        <v>482</v>
      </c>
      <c r="B1246" s="112" t="str">
        <f>IF(AND(A1246&lt;&gt;"",ISNUMBER(A1246)),VLOOKUP(A1246,Studies!A:BR,2,FALSE),"")</f>
        <v>Van de Velde 1996</v>
      </c>
      <c r="C1246" s="112" t="str">
        <f>IF(AND(A1246&lt;&gt;"",ISNUMBER(A1246)),VLOOKUP(A1246,Studies!A:BR,3,FALSE),"")</f>
        <v>https://www.ncbi.nlm.nih.gov/pubmed/8726601</v>
      </c>
      <c r="D1246" s="112" t="str">
        <f>IF(AND(A1246&lt;&gt;"",ISNUMBER(A1246)),VLOOKUP(A1246,Studies!A:BR,4,FALSE),"")</f>
        <v>Fed ITZ</v>
      </c>
      <c r="E1246" s="112" t="str">
        <f>IF(AND(A1246&lt;&gt;"",ISNUMBER(A1246)),VLOOKUP(A1246,Studies!A:BR,5,FALSE),"")</f>
        <v>Itraconazole</v>
      </c>
      <c r="F1246" s="114" t="str">
        <f>IF(AND(A1246&lt;&gt;"",ISNUMBER(A1246)),VLOOKUP(A1246,Studies!A:BR,6,FALSE),"")</f>
        <v>Plasma</v>
      </c>
      <c r="G1246" s="57">
        <v>2</v>
      </c>
      <c r="H1246" s="57" t="s">
        <v>54</v>
      </c>
      <c r="I1246" s="47">
        <v>98.401359558105469</v>
      </c>
      <c r="J1246" s="47" t="s">
        <v>321</v>
      </c>
      <c r="K1246" s="47" t="s">
        <v>50</v>
      </c>
    </row>
    <row r="1247" spans="1:11" x14ac:dyDescent="0.2">
      <c r="A1247" s="36">
        <v>482</v>
      </c>
      <c r="B1247" s="112" t="str">
        <f>IF(AND(A1247&lt;&gt;"",ISNUMBER(A1247)),VLOOKUP(A1247,Studies!A:BR,2,FALSE),"")</f>
        <v>Van de Velde 1996</v>
      </c>
      <c r="C1247" s="112" t="str">
        <f>IF(AND(A1247&lt;&gt;"",ISNUMBER(A1247)),VLOOKUP(A1247,Studies!A:BR,3,FALSE),"")</f>
        <v>https://www.ncbi.nlm.nih.gov/pubmed/8726601</v>
      </c>
      <c r="D1247" s="112" t="str">
        <f>IF(AND(A1247&lt;&gt;"",ISNUMBER(A1247)),VLOOKUP(A1247,Studies!A:BR,4,FALSE),"")</f>
        <v>Fed ITZ</v>
      </c>
      <c r="E1247" s="112" t="str">
        <f>IF(AND(A1247&lt;&gt;"",ISNUMBER(A1247)),VLOOKUP(A1247,Studies!A:BR,5,FALSE),"")</f>
        <v>Itraconazole</v>
      </c>
      <c r="F1247" s="114" t="str">
        <f>IF(AND(A1247&lt;&gt;"",ISNUMBER(A1247)),VLOOKUP(A1247,Studies!A:BR,6,FALSE),"")</f>
        <v>Plasma</v>
      </c>
      <c r="G1247" s="57">
        <v>3</v>
      </c>
      <c r="H1247" s="57" t="s">
        <v>54</v>
      </c>
      <c r="I1247" s="47">
        <v>114.99381256103516</v>
      </c>
      <c r="J1247" s="47" t="s">
        <v>321</v>
      </c>
      <c r="K1247" s="47" t="s">
        <v>50</v>
      </c>
    </row>
    <row r="1248" spans="1:11" x14ac:dyDescent="0.2">
      <c r="A1248" s="36">
        <v>482</v>
      </c>
      <c r="B1248" s="112" t="str">
        <f>IF(AND(A1248&lt;&gt;"",ISNUMBER(A1248)),VLOOKUP(A1248,Studies!A:BR,2,FALSE),"")</f>
        <v>Van de Velde 1996</v>
      </c>
      <c r="C1248" s="112" t="str">
        <f>IF(AND(A1248&lt;&gt;"",ISNUMBER(A1248)),VLOOKUP(A1248,Studies!A:BR,3,FALSE),"")</f>
        <v>https://www.ncbi.nlm.nih.gov/pubmed/8726601</v>
      </c>
      <c r="D1248" s="112" t="str">
        <f>IF(AND(A1248&lt;&gt;"",ISNUMBER(A1248)),VLOOKUP(A1248,Studies!A:BR,4,FALSE),"")</f>
        <v>Fed ITZ</v>
      </c>
      <c r="E1248" s="112" t="str">
        <f>IF(AND(A1248&lt;&gt;"",ISNUMBER(A1248)),VLOOKUP(A1248,Studies!A:BR,5,FALSE),"")</f>
        <v>Itraconazole</v>
      </c>
      <c r="F1248" s="114" t="str">
        <f>IF(AND(A1248&lt;&gt;"",ISNUMBER(A1248)),VLOOKUP(A1248,Studies!A:BR,6,FALSE),"")</f>
        <v>Plasma</v>
      </c>
      <c r="G1248" s="57">
        <v>4</v>
      </c>
      <c r="H1248" s="57" t="s">
        <v>54</v>
      </c>
      <c r="I1248" s="47">
        <v>134.38401794433594</v>
      </c>
      <c r="J1248" s="47" t="s">
        <v>321</v>
      </c>
      <c r="K1248" s="47" t="s">
        <v>50</v>
      </c>
    </row>
    <row r="1249" spans="1:11" x14ac:dyDescent="0.2">
      <c r="A1249" s="36">
        <v>482</v>
      </c>
      <c r="B1249" s="112" t="str">
        <f>IF(AND(A1249&lt;&gt;"",ISNUMBER(A1249)),VLOOKUP(A1249,Studies!A:BR,2,FALSE),"")</f>
        <v>Van de Velde 1996</v>
      </c>
      <c r="C1249" s="112" t="str">
        <f>IF(AND(A1249&lt;&gt;"",ISNUMBER(A1249)),VLOOKUP(A1249,Studies!A:BR,3,FALSE),"")</f>
        <v>https://www.ncbi.nlm.nih.gov/pubmed/8726601</v>
      </c>
      <c r="D1249" s="112" t="str">
        <f>IF(AND(A1249&lt;&gt;"",ISNUMBER(A1249)),VLOOKUP(A1249,Studies!A:BR,4,FALSE),"")</f>
        <v>Fed ITZ</v>
      </c>
      <c r="E1249" s="112" t="str">
        <f>IF(AND(A1249&lt;&gt;"",ISNUMBER(A1249)),VLOOKUP(A1249,Studies!A:BR,5,FALSE),"")</f>
        <v>Itraconazole</v>
      </c>
      <c r="F1249" s="114" t="str">
        <f>IF(AND(A1249&lt;&gt;"",ISNUMBER(A1249)),VLOOKUP(A1249,Studies!A:BR,6,FALSE),"")</f>
        <v>Plasma</v>
      </c>
      <c r="G1249" s="57">
        <v>6</v>
      </c>
      <c r="H1249" s="57" t="s">
        <v>54</v>
      </c>
      <c r="I1249" s="47">
        <v>109.74188232421875</v>
      </c>
      <c r="J1249" s="47" t="s">
        <v>321</v>
      </c>
      <c r="K1249" s="47" t="s">
        <v>50</v>
      </c>
    </row>
    <row r="1250" spans="1:11" x14ac:dyDescent="0.2">
      <c r="A1250" s="36">
        <v>482</v>
      </c>
      <c r="B1250" s="112" t="str">
        <f>IF(AND(A1250&lt;&gt;"",ISNUMBER(A1250)),VLOOKUP(A1250,Studies!A:BR,2,FALSE),"")</f>
        <v>Van de Velde 1996</v>
      </c>
      <c r="C1250" s="112" t="str">
        <f>IF(AND(A1250&lt;&gt;"",ISNUMBER(A1250)),VLOOKUP(A1250,Studies!A:BR,3,FALSE),"")</f>
        <v>https://www.ncbi.nlm.nih.gov/pubmed/8726601</v>
      </c>
      <c r="D1250" s="112" t="str">
        <f>IF(AND(A1250&lt;&gt;"",ISNUMBER(A1250)),VLOOKUP(A1250,Studies!A:BR,4,FALSE),"")</f>
        <v>Fed ITZ</v>
      </c>
      <c r="E1250" s="112" t="str">
        <f>IF(AND(A1250&lt;&gt;"",ISNUMBER(A1250)),VLOOKUP(A1250,Studies!A:BR,5,FALSE),"")</f>
        <v>Itraconazole</v>
      </c>
      <c r="F1250" s="114" t="str">
        <f>IF(AND(A1250&lt;&gt;"",ISNUMBER(A1250)),VLOOKUP(A1250,Studies!A:BR,6,FALSE),"")</f>
        <v>Plasma</v>
      </c>
      <c r="G1250" s="57">
        <v>8</v>
      </c>
      <c r="H1250" s="57" t="s">
        <v>54</v>
      </c>
      <c r="I1250" s="47">
        <v>86.868545532226563</v>
      </c>
      <c r="J1250" s="47" t="s">
        <v>321</v>
      </c>
      <c r="K1250" s="47" t="s">
        <v>50</v>
      </c>
    </row>
    <row r="1251" spans="1:11" x14ac:dyDescent="0.2">
      <c r="A1251" s="36">
        <v>482</v>
      </c>
      <c r="B1251" s="112" t="str">
        <f>IF(AND(A1251&lt;&gt;"",ISNUMBER(A1251)),VLOOKUP(A1251,Studies!A:BR,2,FALSE),"")</f>
        <v>Van de Velde 1996</v>
      </c>
      <c r="C1251" s="112" t="str">
        <f>IF(AND(A1251&lt;&gt;"",ISNUMBER(A1251)),VLOOKUP(A1251,Studies!A:BR,3,FALSE),"")</f>
        <v>https://www.ncbi.nlm.nih.gov/pubmed/8726601</v>
      </c>
      <c r="D1251" s="112" t="str">
        <f>IF(AND(A1251&lt;&gt;"",ISNUMBER(A1251)),VLOOKUP(A1251,Studies!A:BR,4,FALSE),"")</f>
        <v>Fed ITZ</v>
      </c>
      <c r="E1251" s="112" t="str">
        <f>IF(AND(A1251&lt;&gt;"",ISNUMBER(A1251)),VLOOKUP(A1251,Studies!A:BR,5,FALSE),"")</f>
        <v>Itraconazole</v>
      </c>
      <c r="F1251" s="114" t="str">
        <f>IF(AND(A1251&lt;&gt;"",ISNUMBER(A1251)),VLOOKUP(A1251,Studies!A:BR,6,FALSE),"")</f>
        <v>Plasma</v>
      </c>
      <c r="G1251" s="57">
        <v>24</v>
      </c>
      <c r="H1251" s="57" t="s">
        <v>54</v>
      </c>
      <c r="I1251" s="47">
        <v>26.168500900268555</v>
      </c>
      <c r="J1251" s="47" t="s">
        <v>321</v>
      </c>
      <c r="K1251" s="47" t="s">
        <v>50</v>
      </c>
    </row>
    <row r="1252" spans="1:11" x14ac:dyDescent="0.2">
      <c r="A1252" s="36">
        <v>482</v>
      </c>
      <c r="B1252" s="112" t="str">
        <f>IF(AND(A1252&lt;&gt;"",ISNUMBER(A1252)),VLOOKUP(A1252,Studies!A:BR,2,FALSE),"")</f>
        <v>Van de Velde 1996</v>
      </c>
      <c r="C1252" s="112" t="str">
        <f>IF(AND(A1252&lt;&gt;"",ISNUMBER(A1252)),VLOOKUP(A1252,Studies!A:BR,3,FALSE),"")</f>
        <v>https://www.ncbi.nlm.nih.gov/pubmed/8726601</v>
      </c>
      <c r="D1252" s="112" t="str">
        <f>IF(AND(A1252&lt;&gt;"",ISNUMBER(A1252)),VLOOKUP(A1252,Studies!A:BR,4,FALSE),"")</f>
        <v>Fed ITZ</v>
      </c>
      <c r="E1252" s="112" t="str">
        <f>IF(AND(A1252&lt;&gt;"",ISNUMBER(A1252)),VLOOKUP(A1252,Studies!A:BR,5,FALSE),"")</f>
        <v>Itraconazole</v>
      </c>
      <c r="F1252" s="114" t="str">
        <f>IF(AND(A1252&lt;&gt;"",ISNUMBER(A1252)),VLOOKUP(A1252,Studies!A:BR,6,FALSE),"")</f>
        <v>Plasma</v>
      </c>
      <c r="G1252" s="57">
        <v>32</v>
      </c>
      <c r="H1252" s="57" t="s">
        <v>54</v>
      </c>
      <c r="I1252" s="47">
        <v>21.039546966552734</v>
      </c>
      <c r="J1252" s="47" t="s">
        <v>321</v>
      </c>
      <c r="K1252" s="47" t="s">
        <v>50</v>
      </c>
    </row>
    <row r="1253" spans="1:11" x14ac:dyDescent="0.2">
      <c r="A1253" s="36">
        <v>482</v>
      </c>
      <c r="B1253" s="112" t="str">
        <f>IF(AND(A1253&lt;&gt;"",ISNUMBER(A1253)),VLOOKUP(A1253,Studies!A:BR,2,FALSE),"")</f>
        <v>Van de Velde 1996</v>
      </c>
      <c r="C1253" s="112" t="str">
        <f>IF(AND(A1253&lt;&gt;"",ISNUMBER(A1253)),VLOOKUP(A1253,Studies!A:BR,3,FALSE),"")</f>
        <v>https://www.ncbi.nlm.nih.gov/pubmed/8726601</v>
      </c>
      <c r="D1253" s="112" t="str">
        <f>IF(AND(A1253&lt;&gt;"",ISNUMBER(A1253)),VLOOKUP(A1253,Studies!A:BR,4,FALSE),"")</f>
        <v>Fed ITZ</v>
      </c>
      <c r="E1253" s="112" t="str">
        <f>IF(AND(A1253&lt;&gt;"",ISNUMBER(A1253)),VLOOKUP(A1253,Studies!A:BR,5,FALSE),"")</f>
        <v>Itraconazole</v>
      </c>
      <c r="F1253" s="114" t="str">
        <f>IF(AND(A1253&lt;&gt;"",ISNUMBER(A1253)),VLOOKUP(A1253,Studies!A:BR,6,FALSE),"")</f>
        <v>Plasma</v>
      </c>
      <c r="G1253" s="57">
        <v>48</v>
      </c>
      <c r="H1253" s="57" t="s">
        <v>54</v>
      </c>
      <c r="I1253" s="47">
        <v>13.813977241516113</v>
      </c>
      <c r="J1253" s="47" t="s">
        <v>321</v>
      </c>
      <c r="K1253" s="47" t="s">
        <v>50</v>
      </c>
    </row>
    <row r="1254" spans="1:11" x14ac:dyDescent="0.2">
      <c r="A1254" s="36">
        <v>482</v>
      </c>
      <c r="B1254" s="112" t="str">
        <f>IF(AND(A1254&lt;&gt;"",ISNUMBER(A1254)),VLOOKUP(A1254,Studies!A:BR,2,FALSE),"")</f>
        <v>Van de Velde 1996</v>
      </c>
      <c r="C1254" s="112" t="str">
        <f>IF(AND(A1254&lt;&gt;"",ISNUMBER(A1254)),VLOOKUP(A1254,Studies!A:BR,3,FALSE),"")</f>
        <v>https://www.ncbi.nlm.nih.gov/pubmed/8726601</v>
      </c>
      <c r="D1254" s="112" t="str">
        <f>IF(AND(A1254&lt;&gt;"",ISNUMBER(A1254)),VLOOKUP(A1254,Studies!A:BR,4,FALSE),"")</f>
        <v>Fed ITZ</v>
      </c>
      <c r="E1254" s="112" t="str">
        <f>IF(AND(A1254&lt;&gt;"",ISNUMBER(A1254)),VLOOKUP(A1254,Studies!A:BR,5,FALSE),"")</f>
        <v>Itraconazole</v>
      </c>
      <c r="F1254" s="114" t="str">
        <f>IF(AND(A1254&lt;&gt;"",ISNUMBER(A1254)),VLOOKUP(A1254,Studies!A:BR,6,FALSE),"")</f>
        <v>Plasma</v>
      </c>
      <c r="G1254" s="57">
        <v>56</v>
      </c>
      <c r="H1254" s="57" t="s">
        <v>54</v>
      </c>
      <c r="I1254" s="47">
        <v>10.765682220458984</v>
      </c>
      <c r="J1254" s="47" t="s">
        <v>321</v>
      </c>
      <c r="K1254" s="47" t="s">
        <v>50</v>
      </c>
    </row>
    <row r="1255" spans="1:11" x14ac:dyDescent="0.2">
      <c r="A1255" s="36">
        <v>482</v>
      </c>
      <c r="B1255" s="112" t="str">
        <f>IF(AND(A1255&lt;&gt;"",ISNUMBER(A1255)),VLOOKUP(A1255,Studies!A:BR,2,FALSE),"")</f>
        <v>Van de Velde 1996</v>
      </c>
      <c r="C1255" s="112" t="str">
        <f>IF(AND(A1255&lt;&gt;"",ISNUMBER(A1255)),VLOOKUP(A1255,Studies!A:BR,3,FALSE),"")</f>
        <v>https://www.ncbi.nlm.nih.gov/pubmed/8726601</v>
      </c>
      <c r="D1255" s="112" t="str">
        <f>IF(AND(A1255&lt;&gt;"",ISNUMBER(A1255)),VLOOKUP(A1255,Studies!A:BR,4,FALSE),"")</f>
        <v>Fed ITZ</v>
      </c>
      <c r="E1255" s="112" t="str">
        <f>IF(AND(A1255&lt;&gt;"",ISNUMBER(A1255)),VLOOKUP(A1255,Studies!A:BR,5,FALSE),"")</f>
        <v>Itraconazole</v>
      </c>
      <c r="F1255" s="114" t="str">
        <f>IF(AND(A1255&lt;&gt;"",ISNUMBER(A1255)),VLOOKUP(A1255,Studies!A:BR,6,FALSE),"")</f>
        <v>Plasma</v>
      </c>
      <c r="G1255" s="57">
        <v>72</v>
      </c>
      <c r="H1255" s="57" t="s">
        <v>54</v>
      </c>
      <c r="I1255" s="47">
        <v>7.4067187309265137</v>
      </c>
      <c r="J1255" s="47" t="s">
        <v>321</v>
      </c>
      <c r="K1255" s="47" t="s">
        <v>50</v>
      </c>
    </row>
    <row r="1256" spans="1:11" x14ac:dyDescent="0.2">
      <c r="A1256" s="36">
        <v>482</v>
      </c>
      <c r="B1256" s="112" t="str">
        <f>IF(AND(A1256&lt;&gt;"",ISNUMBER(A1256)),VLOOKUP(A1256,Studies!A:BR,2,FALSE),"")</f>
        <v>Van de Velde 1996</v>
      </c>
      <c r="C1256" s="112" t="str">
        <f>IF(AND(A1256&lt;&gt;"",ISNUMBER(A1256)),VLOOKUP(A1256,Studies!A:BR,3,FALSE),"")</f>
        <v>https://www.ncbi.nlm.nih.gov/pubmed/8726601</v>
      </c>
      <c r="D1256" s="112" t="str">
        <f>IF(AND(A1256&lt;&gt;"",ISNUMBER(A1256)),VLOOKUP(A1256,Studies!A:BR,4,FALSE),"")</f>
        <v>Fed ITZ</v>
      </c>
      <c r="E1256" s="112" t="str">
        <f>IF(AND(A1256&lt;&gt;"",ISNUMBER(A1256)),VLOOKUP(A1256,Studies!A:BR,5,FALSE),"")</f>
        <v>Itraconazole</v>
      </c>
      <c r="F1256" s="114" t="str">
        <f>IF(AND(A1256&lt;&gt;"",ISNUMBER(A1256)),VLOOKUP(A1256,Studies!A:BR,6,FALSE),"")</f>
        <v>Plasma</v>
      </c>
      <c r="G1256" s="57">
        <v>80</v>
      </c>
      <c r="H1256" s="57" t="s">
        <v>54</v>
      </c>
      <c r="I1256" s="47">
        <v>6.0485424995422363</v>
      </c>
      <c r="J1256" s="47" t="s">
        <v>321</v>
      </c>
      <c r="K1256" s="47" t="s">
        <v>50</v>
      </c>
    </row>
    <row r="1257" spans="1:11" x14ac:dyDescent="0.2">
      <c r="A1257" s="36">
        <v>482</v>
      </c>
      <c r="B1257" s="112" t="str">
        <f>IF(AND(A1257&lt;&gt;"",ISNUMBER(A1257)),VLOOKUP(A1257,Studies!A:BR,2,FALSE),"")</f>
        <v>Van de Velde 1996</v>
      </c>
      <c r="C1257" s="112" t="str">
        <f>IF(AND(A1257&lt;&gt;"",ISNUMBER(A1257)),VLOOKUP(A1257,Studies!A:BR,3,FALSE),"")</f>
        <v>https://www.ncbi.nlm.nih.gov/pubmed/8726601</v>
      </c>
      <c r="D1257" s="112" t="str">
        <f>IF(AND(A1257&lt;&gt;"",ISNUMBER(A1257)),VLOOKUP(A1257,Studies!A:BR,4,FALSE),"")</f>
        <v>Fed ITZ</v>
      </c>
      <c r="E1257" s="112" t="str">
        <f>IF(AND(A1257&lt;&gt;"",ISNUMBER(A1257)),VLOOKUP(A1257,Studies!A:BR,5,FALSE),"")</f>
        <v>Itraconazole</v>
      </c>
      <c r="F1257" s="114" t="str">
        <f>IF(AND(A1257&lt;&gt;"",ISNUMBER(A1257)),VLOOKUP(A1257,Studies!A:BR,6,FALSE),"")</f>
        <v>Plasma</v>
      </c>
      <c r="G1257" s="57">
        <v>96</v>
      </c>
      <c r="H1257" s="57" t="s">
        <v>54</v>
      </c>
      <c r="I1257" s="47">
        <v>4.7878537178039551</v>
      </c>
      <c r="J1257" s="47" t="s">
        <v>321</v>
      </c>
      <c r="K1257" s="47" t="s">
        <v>50</v>
      </c>
    </row>
    <row r="1258" spans="1:11" x14ac:dyDescent="0.2">
      <c r="A1258" s="36">
        <v>483</v>
      </c>
      <c r="B1258" s="112" t="str">
        <f>IF(AND(A1258&lt;&gt;"",ISNUMBER(A1258)),VLOOKUP(A1258,Studies!A:BR,2,FALSE),"")</f>
        <v>Van de Velde 1996</v>
      </c>
      <c r="C1258" s="112" t="str">
        <f>IF(AND(A1258&lt;&gt;"",ISNUMBER(A1258)),VLOOKUP(A1258,Studies!A:BR,3,FALSE),"")</f>
        <v>https://www.ncbi.nlm.nih.gov/pubmed/8726601</v>
      </c>
      <c r="D1258" s="112" t="str">
        <f>IF(AND(A1258&lt;&gt;"",ISNUMBER(A1258)),VLOOKUP(A1258,Studies!A:BR,4,FALSE),"")</f>
        <v>Fed OH-ITZ</v>
      </c>
      <c r="E1258" s="112" t="str">
        <f>IF(AND(A1258&lt;&gt;"",ISNUMBER(A1258)),VLOOKUP(A1258,Studies!A:BR,5,FALSE),"")</f>
        <v>Hydroxy-Itraconazole</v>
      </c>
      <c r="F1258" s="114" t="str">
        <f>IF(AND(A1258&lt;&gt;"",ISNUMBER(A1258)),VLOOKUP(A1258,Studies!A:BR,6,FALSE),"")</f>
        <v>Plasma</v>
      </c>
      <c r="G1258" s="57">
        <v>0.5</v>
      </c>
      <c r="H1258" s="57" t="s">
        <v>54</v>
      </c>
      <c r="I1258" s="47">
        <v>29.489700317382813</v>
      </c>
      <c r="J1258" s="47" t="s">
        <v>321</v>
      </c>
      <c r="K1258" s="47" t="s">
        <v>50</v>
      </c>
    </row>
    <row r="1259" spans="1:11" x14ac:dyDescent="0.2">
      <c r="A1259" s="36">
        <v>483</v>
      </c>
      <c r="B1259" s="112" t="str">
        <f>IF(AND(A1259&lt;&gt;"",ISNUMBER(A1259)),VLOOKUP(A1259,Studies!A:BR,2,FALSE),"")</f>
        <v>Van de Velde 1996</v>
      </c>
      <c r="C1259" s="112" t="str">
        <f>IF(AND(A1259&lt;&gt;"",ISNUMBER(A1259)),VLOOKUP(A1259,Studies!A:BR,3,FALSE),"")</f>
        <v>https://www.ncbi.nlm.nih.gov/pubmed/8726601</v>
      </c>
      <c r="D1259" s="112" t="str">
        <f>IF(AND(A1259&lt;&gt;"",ISNUMBER(A1259)),VLOOKUP(A1259,Studies!A:BR,4,FALSE),"")</f>
        <v>Fed OH-ITZ</v>
      </c>
      <c r="E1259" s="112" t="str">
        <f>IF(AND(A1259&lt;&gt;"",ISNUMBER(A1259)),VLOOKUP(A1259,Studies!A:BR,5,FALSE),"")</f>
        <v>Hydroxy-Itraconazole</v>
      </c>
      <c r="F1259" s="114" t="str">
        <f>IF(AND(A1259&lt;&gt;"",ISNUMBER(A1259)),VLOOKUP(A1259,Studies!A:BR,6,FALSE),"")</f>
        <v>Plasma</v>
      </c>
      <c r="G1259" s="57">
        <v>1</v>
      </c>
      <c r="H1259" s="57" t="s">
        <v>54</v>
      </c>
      <c r="I1259" s="47">
        <v>87.114067077636719</v>
      </c>
      <c r="J1259" s="47" t="s">
        <v>321</v>
      </c>
      <c r="K1259" s="47" t="s">
        <v>50</v>
      </c>
    </row>
    <row r="1260" spans="1:11" x14ac:dyDescent="0.2">
      <c r="A1260" s="36">
        <v>483</v>
      </c>
      <c r="B1260" s="112" t="str">
        <f>IF(AND(A1260&lt;&gt;"",ISNUMBER(A1260)),VLOOKUP(A1260,Studies!A:BR,2,FALSE),"")</f>
        <v>Van de Velde 1996</v>
      </c>
      <c r="C1260" s="112" t="str">
        <f>IF(AND(A1260&lt;&gt;"",ISNUMBER(A1260)),VLOOKUP(A1260,Studies!A:BR,3,FALSE),"")</f>
        <v>https://www.ncbi.nlm.nih.gov/pubmed/8726601</v>
      </c>
      <c r="D1260" s="112" t="str">
        <f>IF(AND(A1260&lt;&gt;"",ISNUMBER(A1260)),VLOOKUP(A1260,Studies!A:BR,4,FALSE),"")</f>
        <v>Fed OH-ITZ</v>
      </c>
      <c r="E1260" s="112" t="str">
        <f>IF(AND(A1260&lt;&gt;"",ISNUMBER(A1260)),VLOOKUP(A1260,Studies!A:BR,5,FALSE),"")</f>
        <v>Hydroxy-Itraconazole</v>
      </c>
      <c r="F1260" s="114" t="str">
        <f>IF(AND(A1260&lt;&gt;"",ISNUMBER(A1260)),VLOOKUP(A1260,Studies!A:BR,6,FALSE),"")</f>
        <v>Plasma</v>
      </c>
      <c r="G1260" s="57">
        <v>1.5</v>
      </c>
      <c r="H1260" s="57" t="s">
        <v>54</v>
      </c>
      <c r="I1260" s="47">
        <v>127.14252471923828</v>
      </c>
      <c r="J1260" s="47" t="s">
        <v>321</v>
      </c>
      <c r="K1260" s="47" t="s">
        <v>50</v>
      </c>
    </row>
    <row r="1261" spans="1:11" x14ac:dyDescent="0.2">
      <c r="A1261" s="36">
        <v>483</v>
      </c>
      <c r="B1261" s="112" t="str">
        <f>IF(AND(A1261&lt;&gt;"",ISNUMBER(A1261)),VLOOKUP(A1261,Studies!A:BR,2,FALSE),"")</f>
        <v>Van de Velde 1996</v>
      </c>
      <c r="C1261" s="112" t="str">
        <f>IF(AND(A1261&lt;&gt;"",ISNUMBER(A1261)),VLOOKUP(A1261,Studies!A:BR,3,FALSE),"")</f>
        <v>https://www.ncbi.nlm.nih.gov/pubmed/8726601</v>
      </c>
      <c r="D1261" s="112" t="str">
        <f>IF(AND(A1261&lt;&gt;"",ISNUMBER(A1261)),VLOOKUP(A1261,Studies!A:BR,4,FALSE),"")</f>
        <v>Fed OH-ITZ</v>
      </c>
      <c r="E1261" s="112" t="str">
        <f>IF(AND(A1261&lt;&gt;"",ISNUMBER(A1261)),VLOOKUP(A1261,Studies!A:BR,5,FALSE),"")</f>
        <v>Hydroxy-Itraconazole</v>
      </c>
      <c r="F1261" s="114" t="str">
        <f>IF(AND(A1261&lt;&gt;"",ISNUMBER(A1261)),VLOOKUP(A1261,Studies!A:BR,6,FALSE),"")</f>
        <v>Plasma</v>
      </c>
      <c r="G1261" s="57">
        <v>2</v>
      </c>
      <c r="H1261" s="57" t="s">
        <v>54</v>
      </c>
      <c r="I1261" s="47">
        <v>165.8350830078125</v>
      </c>
      <c r="J1261" s="47" t="s">
        <v>321</v>
      </c>
      <c r="K1261" s="47" t="s">
        <v>50</v>
      </c>
    </row>
    <row r="1262" spans="1:11" x14ac:dyDescent="0.2">
      <c r="A1262" s="36">
        <v>483</v>
      </c>
      <c r="B1262" s="112" t="str">
        <f>IF(AND(A1262&lt;&gt;"",ISNUMBER(A1262)),VLOOKUP(A1262,Studies!A:BR,2,FALSE),"")</f>
        <v>Van de Velde 1996</v>
      </c>
      <c r="C1262" s="112" t="str">
        <f>IF(AND(A1262&lt;&gt;"",ISNUMBER(A1262)),VLOOKUP(A1262,Studies!A:BR,3,FALSE),"")</f>
        <v>https://www.ncbi.nlm.nih.gov/pubmed/8726601</v>
      </c>
      <c r="D1262" s="112" t="str">
        <f>IF(AND(A1262&lt;&gt;"",ISNUMBER(A1262)),VLOOKUP(A1262,Studies!A:BR,4,FALSE),"")</f>
        <v>Fed OH-ITZ</v>
      </c>
      <c r="E1262" s="112" t="str">
        <f>IF(AND(A1262&lt;&gt;"",ISNUMBER(A1262)),VLOOKUP(A1262,Studies!A:BR,5,FALSE),"")</f>
        <v>Hydroxy-Itraconazole</v>
      </c>
      <c r="F1262" s="114" t="str">
        <f>IF(AND(A1262&lt;&gt;"",ISNUMBER(A1262)),VLOOKUP(A1262,Studies!A:BR,6,FALSE),"")</f>
        <v>Plasma</v>
      </c>
      <c r="G1262" s="57">
        <v>3</v>
      </c>
      <c r="H1262" s="57" t="s">
        <v>54</v>
      </c>
      <c r="I1262" s="47">
        <v>199.32357788085937</v>
      </c>
      <c r="J1262" s="47" t="s">
        <v>321</v>
      </c>
      <c r="K1262" s="47" t="s">
        <v>50</v>
      </c>
    </row>
    <row r="1263" spans="1:11" x14ac:dyDescent="0.2">
      <c r="A1263" s="36">
        <v>483</v>
      </c>
      <c r="B1263" s="112" t="str">
        <f>IF(AND(A1263&lt;&gt;"",ISNUMBER(A1263)),VLOOKUP(A1263,Studies!A:BR,2,FALSE),"")</f>
        <v>Van de Velde 1996</v>
      </c>
      <c r="C1263" s="112" t="str">
        <f>IF(AND(A1263&lt;&gt;"",ISNUMBER(A1263)),VLOOKUP(A1263,Studies!A:BR,3,FALSE),"")</f>
        <v>https://www.ncbi.nlm.nih.gov/pubmed/8726601</v>
      </c>
      <c r="D1263" s="112" t="str">
        <f>IF(AND(A1263&lt;&gt;"",ISNUMBER(A1263)),VLOOKUP(A1263,Studies!A:BR,4,FALSE),"")</f>
        <v>Fed OH-ITZ</v>
      </c>
      <c r="E1263" s="112" t="str">
        <f>IF(AND(A1263&lt;&gt;"",ISNUMBER(A1263)),VLOOKUP(A1263,Studies!A:BR,5,FALSE),"")</f>
        <v>Hydroxy-Itraconazole</v>
      </c>
      <c r="F1263" s="114" t="str">
        <f>IF(AND(A1263&lt;&gt;"",ISNUMBER(A1263)),VLOOKUP(A1263,Studies!A:BR,6,FALSE),"")</f>
        <v>Plasma</v>
      </c>
      <c r="G1263" s="57">
        <v>4</v>
      </c>
      <c r="H1263" s="57" t="s">
        <v>54</v>
      </c>
      <c r="I1263" s="47">
        <v>232.34173583984375</v>
      </c>
      <c r="J1263" s="47" t="s">
        <v>321</v>
      </c>
      <c r="K1263" s="47" t="s">
        <v>50</v>
      </c>
    </row>
    <row r="1264" spans="1:11" x14ac:dyDescent="0.2">
      <c r="A1264" s="36">
        <v>483</v>
      </c>
      <c r="B1264" s="112" t="str">
        <f>IF(AND(A1264&lt;&gt;"",ISNUMBER(A1264)),VLOOKUP(A1264,Studies!A:BR,2,FALSE),"")</f>
        <v>Van de Velde 1996</v>
      </c>
      <c r="C1264" s="112" t="str">
        <f>IF(AND(A1264&lt;&gt;"",ISNUMBER(A1264)),VLOOKUP(A1264,Studies!A:BR,3,FALSE),"")</f>
        <v>https://www.ncbi.nlm.nih.gov/pubmed/8726601</v>
      </c>
      <c r="D1264" s="112" t="str">
        <f>IF(AND(A1264&lt;&gt;"",ISNUMBER(A1264)),VLOOKUP(A1264,Studies!A:BR,4,FALSE),"")</f>
        <v>Fed OH-ITZ</v>
      </c>
      <c r="E1264" s="112" t="str">
        <f>IF(AND(A1264&lt;&gt;"",ISNUMBER(A1264)),VLOOKUP(A1264,Studies!A:BR,5,FALSE),"")</f>
        <v>Hydroxy-Itraconazole</v>
      </c>
      <c r="F1264" s="114" t="str">
        <f>IF(AND(A1264&lt;&gt;"",ISNUMBER(A1264)),VLOOKUP(A1264,Studies!A:BR,6,FALSE),"")</f>
        <v>Plasma</v>
      </c>
      <c r="G1264" s="57">
        <v>6</v>
      </c>
      <c r="H1264" s="57" t="s">
        <v>54</v>
      </c>
      <c r="I1264" s="47">
        <v>227.64151000976562</v>
      </c>
      <c r="J1264" s="47" t="s">
        <v>321</v>
      </c>
      <c r="K1264" s="47" t="s">
        <v>50</v>
      </c>
    </row>
    <row r="1265" spans="1:11" x14ac:dyDescent="0.2">
      <c r="A1265" s="36">
        <v>483</v>
      </c>
      <c r="B1265" s="112" t="str">
        <f>IF(AND(A1265&lt;&gt;"",ISNUMBER(A1265)),VLOOKUP(A1265,Studies!A:BR,2,FALSE),"")</f>
        <v>Van de Velde 1996</v>
      </c>
      <c r="C1265" s="112" t="str">
        <f>IF(AND(A1265&lt;&gt;"",ISNUMBER(A1265)),VLOOKUP(A1265,Studies!A:BR,3,FALSE),"")</f>
        <v>https://www.ncbi.nlm.nih.gov/pubmed/8726601</v>
      </c>
      <c r="D1265" s="112" t="str">
        <f>IF(AND(A1265&lt;&gt;"",ISNUMBER(A1265)),VLOOKUP(A1265,Studies!A:BR,4,FALSE),"")</f>
        <v>Fed OH-ITZ</v>
      </c>
      <c r="E1265" s="112" t="str">
        <f>IF(AND(A1265&lt;&gt;"",ISNUMBER(A1265)),VLOOKUP(A1265,Studies!A:BR,5,FALSE),"")</f>
        <v>Hydroxy-Itraconazole</v>
      </c>
      <c r="F1265" s="114" t="str">
        <f>IF(AND(A1265&lt;&gt;"",ISNUMBER(A1265)),VLOOKUP(A1265,Studies!A:BR,6,FALSE),"")</f>
        <v>Plasma</v>
      </c>
      <c r="G1265" s="57">
        <v>8</v>
      </c>
      <c r="H1265" s="57" t="s">
        <v>54</v>
      </c>
      <c r="I1265" s="47">
        <v>211.92686462402344</v>
      </c>
      <c r="J1265" s="47" t="s">
        <v>321</v>
      </c>
      <c r="K1265" s="47" t="s">
        <v>50</v>
      </c>
    </row>
    <row r="1266" spans="1:11" x14ac:dyDescent="0.2">
      <c r="A1266" s="36">
        <v>483</v>
      </c>
      <c r="B1266" s="112" t="str">
        <f>IF(AND(A1266&lt;&gt;"",ISNUMBER(A1266)),VLOOKUP(A1266,Studies!A:BR,2,FALSE),"")</f>
        <v>Van de Velde 1996</v>
      </c>
      <c r="C1266" s="112" t="str">
        <f>IF(AND(A1266&lt;&gt;"",ISNUMBER(A1266)),VLOOKUP(A1266,Studies!A:BR,3,FALSE),"")</f>
        <v>https://www.ncbi.nlm.nih.gov/pubmed/8726601</v>
      </c>
      <c r="D1266" s="112" t="str">
        <f>IF(AND(A1266&lt;&gt;"",ISNUMBER(A1266)),VLOOKUP(A1266,Studies!A:BR,4,FALSE),"")</f>
        <v>Fed OH-ITZ</v>
      </c>
      <c r="E1266" s="112" t="str">
        <f>IF(AND(A1266&lt;&gt;"",ISNUMBER(A1266)),VLOOKUP(A1266,Studies!A:BR,5,FALSE),"")</f>
        <v>Hydroxy-Itraconazole</v>
      </c>
      <c r="F1266" s="114" t="str">
        <f>IF(AND(A1266&lt;&gt;"",ISNUMBER(A1266)),VLOOKUP(A1266,Studies!A:BR,6,FALSE),"")</f>
        <v>Plasma</v>
      </c>
      <c r="G1266" s="57">
        <v>24</v>
      </c>
      <c r="H1266" s="57" t="s">
        <v>54</v>
      </c>
      <c r="I1266" s="47">
        <v>90.748588562011719</v>
      </c>
      <c r="J1266" s="47" t="s">
        <v>321</v>
      </c>
      <c r="K1266" s="47" t="s">
        <v>50</v>
      </c>
    </row>
    <row r="1267" spans="1:11" x14ac:dyDescent="0.2">
      <c r="A1267" s="36">
        <v>483</v>
      </c>
      <c r="B1267" s="112" t="str">
        <f>IF(AND(A1267&lt;&gt;"",ISNUMBER(A1267)),VLOOKUP(A1267,Studies!A:BR,2,FALSE),"")</f>
        <v>Van de Velde 1996</v>
      </c>
      <c r="C1267" s="112" t="str">
        <f>IF(AND(A1267&lt;&gt;"",ISNUMBER(A1267)),VLOOKUP(A1267,Studies!A:BR,3,FALSE),"")</f>
        <v>https://www.ncbi.nlm.nih.gov/pubmed/8726601</v>
      </c>
      <c r="D1267" s="112" t="str">
        <f>IF(AND(A1267&lt;&gt;"",ISNUMBER(A1267)),VLOOKUP(A1267,Studies!A:BR,4,FALSE),"")</f>
        <v>Fed OH-ITZ</v>
      </c>
      <c r="E1267" s="112" t="str">
        <f>IF(AND(A1267&lt;&gt;"",ISNUMBER(A1267)),VLOOKUP(A1267,Studies!A:BR,5,FALSE),"")</f>
        <v>Hydroxy-Itraconazole</v>
      </c>
      <c r="F1267" s="114" t="str">
        <f>IF(AND(A1267&lt;&gt;"",ISNUMBER(A1267)),VLOOKUP(A1267,Studies!A:BR,6,FALSE),"")</f>
        <v>Plasma</v>
      </c>
      <c r="G1267" s="57">
        <v>32</v>
      </c>
      <c r="H1267" s="57" t="s">
        <v>54</v>
      </c>
      <c r="I1267" s="47">
        <v>63.461933135986328</v>
      </c>
      <c r="J1267" s="47" t="s">
        <v>321</v>
      </c>
      <c r="K1267" s="47" t="s">
        <v>50</v>
      </c>
    </row>
    <row r="1268" spans="1:11" x14ac:dyDescent="0.2">
      <c r="A1268" s="36">
        <v>484</v>
      </c>
      <c r="B1268" s="112" t="str">
        <f>IF(AND(A1268&lt;&gt;"",ISNUMBER(A1268)),VLOOKUP(A1268,Studies!A:BR,2,FALSE),"")</f>
        <v>Van Peer 1989</v>
      </c>
      <c r="C1268" s="112" t="str">
        <f>IF(AND(A1268&lt;&gt;"",ISNUMBER(A1268)),VLOOKUP(A1268,Studies!A:BR,3,FALSE),"")</f>
        <v>https://www.ncbi.nlm.nih.gov/pubmed/2544431</v>
      </c>
      <c r="D1268" s="112" t="str">
        <f>IF(AND(A1268&lt;&gt;"",ISNUMBER(A1268)),VLOOKUP(A1268,Studies!A:BR,4,FALSE),"")</f>
        <v>100 mg Solution, fasting</v>
      </c>
      <c r="E1268" s="112" t="str">
        <f>IF(AND(A1268&lt;&gt;"",ISNUMBER(A1268)),VLOOKUP(A1268,Studies!A:BR,5,FALSE),"")</f>
        <v>Itraconazole</v>
      </c>
      <c r="F1268" s="114" t="str">
        <f>IF(AND(A1268&lt;&gt;"",ISNUMBER(A1268)),VLOOKUP(A1268,Studies!A:BR,6,FALSE),"")</f>
        <v>Plasma</v>
      </c>
      <c r="G1268" s="57">
        <v>0.5</v>
      </c>
      <c r="H1268" s="57" t="s">
        <v>54</v>
      </c>
      <c r="I1268" s="47">
        <v>59.05533954501152</v>
      </c>
      <c r="J1268" s="47" t="s">
        <v>321</v>
      </c>
      <c r="K1268" s="47" t="s">
        <v>50</v>
      </c>
    </row>
    <row r="1269" spans="1:11" x14ac:dyDescent="0.2">
      <c r="A1269" s="36">
        <v>484</v>
      </c>
      <c r="B1269" s="112" t="str">
        <f>IF(AND(A1269&lt;&gt;"",ISNUMBER(A1269)),VLOOKUP(A1269,Studies!A:BR,2,FALSE),"")</f>
        <v>Van Peer 1989</v>
      </c>
      <c r="C1269" s="112" t="str">
        <f>IF(AND(A1269&lt;&gt;"",ISNUMBER(A1269)),VLOOKUP(A1269,Studies!A:BR,3,FALSE),"")</f>
        <v>https://www.ncbi.nlm.nih.gov/pubmed/2544431</v>
      </c>
      <c r="D1269" s="112" t="str">
        <f>IF(AND(A1269&lt;&gt;"",ISNUMBER(A1269)),VLOOKUP(A1269,Studies!A:BR,4,FALSE),"")</f>
        <v>100 mg Solution, fasting</v>
      </c>
      <c r="E1269" s="112" t="str">
        <f>IF(AND(A1269&lt;&gt;"",ISNUMBER(A1269)),VLOOKUP(A1269,Studies!A:BR,5,FALSE),"")</f>
        <v>Itraconazole</v>
      </c>
      <c r="F1269" s="114" t="str">
        <f>IF(AND(A1269&lt;&gt;"",ISNUMBER(A1269)),VLOOKUP(A1269,Studies!A:BR,6,FALSE),"")</f>
        <v>Plasma</v>
      </c>
      <c r="G1269" s="57">
        <v>1</v>
      </c>
      <c r="H1269" s="57" t="s">
        <v>54</v>
      </c>
      <c r="I1269" s="47">
        <v>171.83618247509003</v>
      </c>
      <c r="J1269" s="47" t="s">
        <v>321</v>
      </c>
      <c r="K1269" s="47" t="s">
        <v>50</v>
      </c>
    </row>
    <row r="1270" spans="1:11" x14ac:dyDescent="0.2">
      <c r="A1270" s="36">
        <v>484</v>
      </c>
      <c r="B1270" s="112" t="str">
        <f>IF(AND(A1270&lt;&gt;"",ISNUMBER(A1270)),VLOOKUP(A1270,Studies!A:BR,2,FALSE),"")</f>
        <v>Van Peer 1989</v>
      </c>
      <c r="C1270" s="112" t="str">
        <f>IF(AND(A1270&lt;&gt;"",ISNUMBER(A1270)),VLOOKUP(A1270,Studies!A:BR,3,FALSE),"")</f>
        <v>https://www.ncbi.nlm.nih.gov/pubmed/2544431</v>
      </c>
      <c r="D1270" s="112" t="str">
        <f>IF(AND(A1270&lt;&gt;"",ISNUMBER(A1270)),VLOOKUP(A1270,Studies!A:BR,4,FALSE),"")</f>
        <v>100 mg Solution, fasting</v>
      </c>
      <c r="E1270" s="112" t="str">
        <f>IF(AND(A1270&lt;&gt;"",ISNUMBER(A1270)),VLOOKUP(A1270,Studies!A:BR,5,FALSE),"")</f>
        <v>Itraconazole</v>
      </c>
      <c r="F1270" s="114" t="str">
        <f>IF(AND(A1270&lt;&gt;"",ISNUMBER(A1270)),VLOOKUP(A1270,Studies!A:BR,6,FALSE),"")</f>
        <v>Plasma</v>
      </c>
      <c r="G1270" s="57">
        <v>1.5</v>
      </c>
      <c r="H1270" s="57" t="s">
        <v>54</v>
      </c>
      <c r="I1270" s="47">
        <v>220.57090699672699</v>
      </c>
      <c r="J1270" s="47" t="s">
        <v>321</v>
      </c>
      <c r="K1270" s="47" t="s">
        <v>50</v>
      </c>
    </row>
    <row r="1271" spans="1:11" x14ac:dyDescent="0.2">
      <c r="A1271" s="36">
        <v>484</v>
      </c>
      <c r="B1271" s="112" t="str">
        <f>IF(AND(A1271&lt;&gt;"",ISNUMBER(A1271)),VLOOKUP(A1271,Studies!A:BR,2,FALSE),"")</f>
        <v>Van Peer 1989</v>
      </c>
      <c r="C1271" s="112" t="str">
        <f>IF(AND(A1271&lt;&gt;"",ISNUMBER(A1271)),VLOOKUP(A1271,Studies!A:BR,3,FALSE),"")</f>
        <v>https://www.ncbi.nlm.nih.gov/pubmed/2544431</v>
      </c>
      <c r="D1271" s="112" t="str">
        <f>IF(AND(A1271&lt;&gt;"",ISNUMBER(A1271)),VLOOKUP(A1271,Studies!A:BR,4,FALSE),"")</f>
        <v>100 mg Solution, fasting</v>
      </c>
      <c r="E1271" s="112" t="str">
        <f>IF(AND(A1271&lt;&gt;"",ISNUMBER(A1271)),VLOOKUP(A1271,Studies!A:BR,5,FALSE),"")</f>
        <v>Itraconazole</v>
      </c>
      <c r="F1271" s="114" t="str">
        <f>IF(AND(A1271&lt;&gt;"",ISNUMBER(A1271)),VLOOKUP(A1271,Studies!A:BR,6,FALSE),"")</f>
        <v>Plasma</v>
      </c>
      <c r="G1271" s="57">
        <v>2</v>
      </c>
      <c r="H1271" s="57" t="s">
        <v>54</v>
      </c>
      <c r="I1271" s="47">
        <v>211.58073842525482</v>
      </c>
      <c r="J1271" s="47" t="s">
        <v>321</v>
      </c>
      <c r="K1271" s="47" t="s">
        <v>50</v>
      </c>
    </row>
    <row r="1272" spans="1:11" x14ac:dyDescent="0.2">
      <c r="A1272" s="36">
        <v>484</v>
      </c>
      <c r="B1272" s="112" t="str">
        <f>IF(AND(A1272&lt;&gt;"",ISNUMBER(A1272)),VLOOKUP(A1272,Studies!A:BR,2,FALSE),"")</f>
        <v>Van Peer 1989</v>
      </c>
      <c r="C1272" s="112" t="str">
        <f>IF(AND(A1272&lt;&gt;"",ISNUMBER(A1272)),VLOOKUP(A1272,Studies!A:BR,3,FALSE),"")</f>
        <v>https://www.ncbi.nlm.nih.gov/pubmed/2544431</v>
      </c>
      <c r="D1272" s="112" t="str">
        <f>IF(AND(A1272&lt;&gt;"",ISNUMBER(A1272)),VLOOKUP(A1272,Studies!A:BR,4,FALSE),"")</f>
        <v>100 mg Solution, fasting</v>
      </c>
      <c r="E1272" s="112" t="str">
        <f>IF(AND(A1272&lt;&gt;"",ISNUMBER(A1272)),VLOOKUP(A1272,Studies!A:BR,5,FALSE),"")</f>
        <v>Itraconazole</v>
      </c>
      <c r="F1272" s="114" t="str">
        <f>IF(AND(A1272&lt;&gt;"",ISNUMBER(A1272)),VLOOKUP(A1272,Studies!A:BR,6,FALSE),"")</f>
        <v>Plasma</v>
      </c>
      <c r="G1272" s="57">
        <v>3</v>
      </c>
      <c r="H1272" s="57" t="s">
        <v>54</v>
      </c>
      <c r="I1272" s="47">
        <v>151.66933834552765</v>
      </c>
      <c r="J1272" s="47" t="s">
        <v>321</v>
      </c>
      <c r="K1272" s="47" t="s">
        <v>50</v>
      </c>
    </row>
    <row r="1273" spans="1:11" x14ac:dyDescent="0.2">
      <c r="A1273" s="36">
        <v>484</v>
      </c>
      <c r="B1273" s="112" t="str">
        <f>IF(AND(A1273&lt;&gt;"",ISNUMBER(A1273)),VLOOKUP(A1273,Studies!A:BR,2,FALSE),"")</f>
        <v>Van Peer 1989</v>
      </c>
      <c r="C1273" s="112" t="str">
        <f>IF(AND(A1273&lt;&gt;"",ISNUMBER(A1273)),VLOOKUP(A1273,Studies!A:BR,3,FALSE),"")</f>
        <v>https://www.ncbi.nlm.nih.gov/pubmed/2544431</v>
      </c>
      <c r="D1273" s="112" t="str">
        <f>IF(AND(A1273&lt;&gt;"",ISNUMBER(A1273)),VLOOKUP(A1273,Studies!A:BR,4,FALSE),"")</f>
        <v>100 mg Solution, fasting</v>
      </c>
      <c r="E1273" s="112" t="str">
        <f>IF(AND(A1273&lt;&gt;"",ISNUMBER(A1273)),VLOOKUP(A1273,Studies!A:BR,5,FALSE),"")</f>
        <v>Itraconazole</v>
      </c>
      <c r="F1273" s="114" t="str">
        <f>IF(AND(A1273&lt;&gt;"",ISNUMBER(A1273)),VLOOKUP(A1273,Studies!A:BR,6,FALSE),"")</f>
        <v>Plasma</v>
      </c>
      <c r="G1273" s="57">
        <v>4</v>
      </c>
      <c r="H1273" s="57" t="s">
        <v>54</v>
      </c>
      <c r="I1273" s="47">
        <v>111.78091168403625</v>
      </c>
      <c r="J1273" s="47" t="s">
        <v>321</v>
      </c>
      <c r="K1273" s="47" t="s">
        <v>50</v>
      </c>
    </row>
    <row r="1274" spans="1:11" x14ac:dyDescent="0.2">
      <c r="A1274" s="36">
        <v>484</v>
      </c>
      <c r="B1274" s="112" t="str">
        <f>IF(AND(A1274&lt;&gt;"",ISNUMBER(A1274)),VLOOKUP(A1274,Studies!A:BR,2,FALSE),"")</f>
        <v>Van Peer 1989</v>
      </c>
      <c r="C1274" s="112" t="str">
        <f>IF(AND(A1274&lt;&gt;"",ISNUMBER(A1274)),VLOOKUP(A1274,Studies!A:BR,3,FALSE),"")</f>
        <v>https://www.ncbi.nlm.nih.gov/pubmed/2544431</v>
      </c>
      <c r="D1274" s="112" t="str">
        <f>IF(AND(A1274&lt;&gt;"",ISNUMBER(A1274)),VLOOKUP(A1274,Studies!A:BR,4,FALSE),"")</f>
        <v>100 mg Solution, fasting</v>
      </c>
      <c r="E1274" s="112" t="str">
        <f>IF(AND(A1274&lt;&gt;"",ISNUMBER(A1274)),VLOOKUP(A1274,Studies!A:BR,5,FALSE),"")</f>
        <v>Itraconazole</v>
      </c>
      <c r="F1274" s="114" t="str">
        <f>IF(AND(A1274&lt;&gt;"",ISNUMBER(A1274)),VLOOKUP(A1274,Studies!A:BR,6,FALSE),"")</f>
        <v>Plasma</v>
      </c>
      <c r="G1274" s="57">
        <v>6</v>
      </c>
      <c r="H1274" s="57" t="s">
        <v>54</v>
      </c>
      <c r="I1274" s="47">
        <v>72.714440524578094</v>
      </c>
      <c r="J1274" s="47" t="s">
        <v>321</v>
      </c>
      <c r="K1274" s="47" t="s">
        <v>50</v>
      </c>
    </row>
    <row r="1275" spans="1:11" x14ac:dyDescent="0.2">
      <c r="A1275" s="36">
        <v>484</v>
      </c>
      <c r="B1275" s="112" t="str">
        <f>IF(AND(A1275&lt;&gt;"",ISNUMBER(A1275)),VLOOKUP(A1275,Studies!A:BR,2,FALSE),"")</f>
        <v>Van Peer 1989</v>
      </c>
      <c r="C1275" s="112" t="str">
        <f>IF(AND(A1275&lt;&gt;"",ISNUMBER(A1275)),VLOOKUP(A1275,Studies!A:BR,3,FALSE),"")</f>
        <v>https://www.ncbi.nlm.nih.gov/pubmed/2544431</v>
      </c>
      <c r="D1275" s="112" t="str">
        <f>IF(AND(A1275&lt;&gt;"",ISNUMBER(A1275)),VLOOKUP(A1275,Studies!A:BR,4,FALSE),"")</f>
        <v>100 mg Solution, fasting</v>
      </c>
      <c r="E1275" s="112" t="str">
        <f>IF(AND(A1275&lt;&gt;"",ISNUMBER(A1275)),VLOOKUP(A1275,Studies!A:BR,5,FALSE),"")</f>
        <v>Itraconazole</v>
      </c>
      <c r="F1275" s="114" t="str">
        <f>IF(AND(A1275&lt;&gt;"",ISNUMBER(A1275)),VLOOKUP(A1275,Studies!A:BR,6,FALSE),"")</f>
        <v>Plasma</v>
      </c>
      <c r="G1275" s="57">
        <v>8</v>
      </c>
      <c r="H1275" s="57" t="s">
        <v>54</v>
      </c>
      <c r="I1275" s="47">
        <v>56.648295372724533</v>
      </c>
      <c r="J1275" s="47" t="s">
        <v>321</v>
      </c>
      <c r="K1275" s="47" t="s">
        <v>50</v>
      </c>
    </row>
    <row r="1276" spans="1:11" x14ac:dyDescent="0.2">
      <c r="A1276" s="36">
        <v>484</v>
      </c>
      <c r="B1276" s="112" t="str">
        <f>IF(AND(A1276&lt;&gt;"",ISNUMBER(A1276)),VLOOKUP(A1276,Studies!A:BR,2,FALSE),"")</f>
        <v>Van Peer 1989</v>
      </c>
      <c r="C1276" s="112" t="str">
        <f>IF(AND(A1276&lt;&gt;"",ISNUMBER(A1276)),VLOOKUP(A1276,Studies!A:BR,3,FALSE),"")</f>
        <v>https://www.ncbi.nlm.nih.gov/pubmed/2544431</v>
      </c>
      <c r="D1276" s="112" t="str">
        <f>IF(AND(A1276&lt;&gt;"",ISNUMBER(A1276)),VLOOKUP(A1276,Studies!A:BR,4,FALSE),"")</f>
        <v>100 mg Solution, fasting</v>
      </c>
      <c r="E1276" s="112" t="str">
        <f>IF(AND(A1276&lt;&gt;"",ISNUMBER(A1276)),VLOOKUP(A1276,Studies!A:BR,5,FALSE),"")</f>
        <v>Itraconazole</v>
      </c>
      <c r="F1276" s="114" t="str">
        <f>IF(AND(A1276&lt;&gt;"",ISNUMBER(A1276)),VLOOKUP(A1276,Studies!A:BR,6,FALSE),"")</f>
        <v>Plasma</v>
      </c>
      <c r="G1276" s="57">
        <v>24</v>
      </c>
      <c r="H1276" s="57" t="s">
        <v>54</v>
      </c>
      <c r="I1276" s="47">
        <v>16.713459044694901</v>
      </c>
      <c r="J1276" s="47" t="s">
        <v>321</v>
      </c>
      <c r="K1276" s="47" t="s">
        <v>50</v>
      </c>
    </row>
    <row r="1277" spans="1:11" x14ac:dyDescent="0.2">
      <c r="A1277" s="36">
        <v>484</v>
      </c>
      <c r="B1277" s="112" t="str">
        <f>IF(AND(A1277&lt;&gt;"",ISNUMBER(A1277)),VLOOKUP(A1277,Studies!A:BR,2,FALSE),"")</f>
        <v>Van Peer 1989</v>
      </c>
      <c r="C1277" s="112" t="str">
        <f>IF(AND(A1277&lt;&gt;"",ISNUMBER(A1277)),VLOOKUP(A1277,Studies!A:BR,3,FALSE),"")</f>
        <v>https://www.ncbi.nlm.nih.gov/pubmed/2544431</v>
      </c>
      <c r="D1277" s="112" t="str">
        <f>IF(AND(A1277&lt;&gt;"",ISNUMBER(A1277)),VLOOKUP(A1277,Studies!A:BR,4,FALSE),"")</f>
        <v>100 mg Solution, fasting</v>
      </c>
      <c r="E1277" s="112" t="str">
        <f>IF(AND(A1277&lt;&gt;"",ISNUMBER(A1277)),VLOOKUP(A1277,Studies!A:BR,5,FALSE),"")</f>
        <v>Itraconazole</v>
      </c>
      <c r="F1277" s="114" t="str">
        <f>IF(AND(A1277&lt;&gt;"",ISNUMBER(A1277)),VLOOKUP(A1277,Studies!A:BR,6,FALSE),"")</f>
        <v>Plasma</v>
      </c>
      <c r="G1277" s="57">
        <v>32</v>
      </c>
      <c r="H1277" s="57" t="s">
        <v>54</v>
      </c>
      <c r="I1277" s="47">
        <v>12.317889370024204</v>
      </c>
      <c r="J1277" s="47" t="s">
        <v>321</v>
      </c>
      <c r="K1277" s="47" t="s">
        <v>50</v>
      </c>
    </row>
    <row r="1278" spans="1:11" x14ac:dyDescent="0.2">
      <c r="A1278" s="36">
        <v>484</v>
      </c>
      <c r="B1278" s="112" t="str">
        <f>IF(AND(A1278&lt;&gt;"",ISNUMBER(A1278)),VLOOKUP(A1278,Studies!A:BR,2,FALSE),"")</f>
        <v>Van Peer 1989</v>
      </c>
      <c r="C1278" s="112" t="str">
        <f>IF(AND(A1278&lt;&gt;"",ISNUMBER(A1278)),VLOOKUP(A1278,Studies!A:BR,3,FALSE),"")</f>
        <v>https://www.ncbi.nlm.nih.gov/pubmed/2544431</v>
      </c>
      <c r="D1278" s="112" t="str">
        <f>IF(AND(A1278&lt;&gt;"",ISNUMBER(A1278)),VLOOKUP(A1278,Studies!A:BR,4,FALSE),"")</f>
        <v>100 mg Solution, fasting</v>
      </c>
      <c r="E1278" s="112" t="str">
        <f>IF(AND(A1278&lt;&gt;"",ISNUMBER(A1278)),VLOOKUP(A1278,Studies!A:BR,5,FALSE),"")</f>
        <v>Itraconazole</v>
      </c>
      <c r="F1278" s="114" t="str">
        <f>IF(AND(A1278&lt;&gt;"",ISNUMBER(A1278)),VLOOKUP(A1278,Studies!A:BR,6,FALSE),"")</f>
        <v>Plasma</v>
      </c>
      <c r="G1278" s="57">
        <v>48</v>
      </c>
      <c r="H1278" s="57" t="s">
        <v>54</v>
      </c>
      <c r="I1278" s="47">
        <v>5.7439543306827545</v>
      </c>
      <c r="J1278" s="47" t="s">
        <v>321</v>
      </c>
      <c r="K1278" s="47" t="s">
        <v>50</v>
      </c>
    </row>
    <row r="1279" spans="1:11" x14ac:dyDescent="0.2">
      <c r="A1279" s="36">
        <v>484</v>
      </c>
      <c r="B1279" s="112" t="str">
        <f>IF(AND(A1279&lt;&gt;"",ISNUMBER(A1279)),VLOOKUP(A1279,Studies!A:BR,2,FALSE),"")</f>
        <v>Van Peer 1989</v>
      </c>
      <c r="C1279" s="112" t="str">
        <f>IF(AND(A1279&lt;&gt;"",ISNUMBER(A1279)),VLOOKUP(A1279,Studies!A:BR,3,FALSE),"")</f>
        <v>https://www.ncbi.nlm.nih.gov/pubmed/2544431</v>
      </c>
      <c r="D1279" s="112" t="str">
        <f>IF(AND(A1279&lt;&gt;"",ISNUMBER(A1279)),VLOOKUP(A1279,Studies!A:BR,4,FALSE),"")</f>
        <v>100 mg Solution, fasting</v>
      </c>
      <c r="E1279" s="112" t="str">
        <f>IF(AND(A1279&lt;&gt;"",ISNUMBER(A1279)),VLOOKUP(A1279,Studies!A:BR,5,FALSE),"")</f>
        <v>Itraconazole</v>
      </c>
      <c r="F1279" s="114" t="str">
        <f>IF(AND(A1279&lt;&gt;"",ISNUMBER(A1279)),VLOOKUP(A1279,Studies!A:BR,6,FALSE),"")</f>
        <v>Plasma</v>
      </c>
      <c r="G1279" s="57">
        <v>56</v>
      </c>
      <c r="H1279" s="57" t="s">
        <v>54</v>
      </c>
      <c r="I1279" s="47">
        <v>4.3524019420146942</v>
      </c>
      <c r="J1279" s="47" t="s">
        <v>321</v>
      </c>
      <c r="K1279" s="47" t="s">
        <v>50</v>
      </c>
    </row>
    <row r="1280" spans="1:11" x14ac:dyDescent="0.2">
      <c r="A1280" s="36">
        <v>484</v>
      </c>
      <c r="B1280" s="112" t="str">
        <f>IF(AND(A1280&lt;&gt;"",ISNUMBER(A1280)),VLOOKUP(A1280,Studies!A:BR,2,FALSE),"")</f>
        <v>Van Peer 1989</v>
      </c>
      <c r="C1280" s="112" t="str">
        <f>IF(AND(A1280&lt;&gt;"",ISNUMBER(A1280)),VLOOKUP(A1280,Studies!A:BR,3,FALSE),"")</f>
        <v>https://www.ncbi.nlm.nih.gov/pubmed/2544431</v>
      </c>
      <c r="D1280" s="112" t="str">
        <f>IF(AND(A1280&lt;&gt;"",ISNUMBER(A1280)),VLOOKUP(A1280,Studies!A:BR,4,FALSE),"")</f>
        <v>100 mg Solution, fasting</v>
      </c>
      <c r="E1280" s="112" t="str">
        <f>IF(AND(A1280&lt;&gt;"",ISNUMBER(A1280)),VLOOKUP(A1280,Studies!A:BR,5,FALSE),"")</f>
        <v>Itraconazole</v>
      </c>
      <c r="F1280" s="114" t="str">
        <f>IF(AND(A1280&lt;&gt;"",ISNUMBER(A1280)),VLOOKUP(A1280,Studies!A:BR,6,FALSE),"")</f>
        <v>Plasma</v>
      </c>
      <c r="G1280" s="57">
        <v>72</v>
      </c>
      <c r="H1280" s="57" t="s">
        <v>54</v>
      </c>
      <c r="I1280" s="47">
        <v>2.5692915078252554</v>
      </c>
      <c r="J1280" s="47" t="s">
        <v>321</v>
      </c>
      <c r="K1280" s="47" t="s">
        <v>50</v>
      </c>
    </row>
    <row r="1281" spans="1:11" x14ac:dyDescent="0.2">
      <c r="A1281" s="36">
        <v>484</v>
      </c>
      <c r="B1281" s="112" t="str">
        <f>IF(AND(A1281&lt;&gt;"",ISNUMBER(A1281)),VLOOKUP(A1281,Studies!A:BR,2,FALSE),"")</f>
        <v>Van Peer 1989</v>
      </c>
      <c r="C1281" s="112" t="str">
        <f>IF(AND(A1281&lt;&gt;"",ISNUMBER(A1281)),VLOOKUP(A1281,Studies!A:BR,3,FALSE),"")</f>
        <v>https://www.ncbi.nlm.nih.gov/pubmed/2544431</v>
      </c>
      <c r="D1281" s="112" t="str">
        <f>IF(AND(A1281&lt;&gt;"",ISNUMBER(A1281)),VLOOKUP(A1281,Studies!A:BR,4,FALSE),"")</f>
        <v>100 mg Solution, fasting</v>
      </c>
      <c r="E1281" s="112" t="str">
        <f>IF(AND(A1281&lt;&gt;"",ISNUMBER(A1281)),VLOOKUP(A1281,Studies!A:BR,5,FALSE),"")</f>
        <v>Itraconazole</v>
      </c>
      <c r="F1281" s="114" t="str">
        <f>IF(AND(A1281&lt;&gt;"",ISNUMBER(A1281)),VLOOKUP(A1281,Studies!A:BR,6,FALSE),"")</f>
        <v>Plasma</v>
      </c>
      <c r="G1281" s="57">
        <v>96</v>
      </c>
      <c r="H1281" s="57" t="s">
        <v>54</v>
      </c>
      <c r="I1281" s="47">
        <v>1.072248094715178</v>
      </c>
      <c r="J1281" s="47" t="s">
        <v>321</v>
      </c>
      <c r="K1281" s="47" t="s">
        <v>50</v>
      </c>
    </row>
    <row r="1282" spans="1:11" x14ac:dyDescent="0.2">
      <c r="A1282" s="36">
        <v>485</v>
      </c>
      <c r="B1282" s="112" t="str">
        <f>IF(AND(A1282&lt;&gt;"",ISNUMBER(A1282)),VLOOKUP(A1282,Studies!A:BR,2,FALSE),"")</f>
        <v>Van Peer 1989</v>
      </c>
      <c r="C1282" s="112" t="str">
        <f>IF(AND(A1282&lt;&gt;"",ISNUMBER(A1282)),VLOOKUP(A1282,Studies!A:BR,3,FALSE),"")</f>
        <v>https://www.ncbi.nlm.nih.gov/pubmed/2544431</v>
      </c>
      <c r="D1282" s="112" t="str">
        <f>IF(AND(A1282&lt;&gt;"",ISNUMBER(A1282)),VLOOKUP(A1282,Studies!A:BR,4,FALSE),"")</f>
        <v>100 mg Capsules, fasting</v>
      </c>
      <c r="E1282" s="112" t="str">
        <f>IF(AND(A1282&lt;&gt;"",ISNUMBER(A1282)),VLOOKUP(A1282,Studies!A:BR,5,FALSE),"")</f>
        <v>Itraconazole</v>
      </c>
      <c r="F1282" s="114" t="str">
        <f>IF(AND(A1282&lt;&gt;"",ISNUMBER(A1282)),VLOOKUP(A1282,Studies!A:BR,6,FALSE),"")</f>
        <v>Plasma</v>
      </c>
      <c r="G1282" s="57">
        <v>0.5</v>
      </c>
      <c r="H1282" s="57" t="s">
        <v>54</v>
      </c>
      <c r="I1282" s="47">
        <v>1.000402495265007</v>
      </c>
      <c r="J1282" s="47" t="s">
        <v>321</v>
      </c>
      <c r="K1282" s="47" t="s">
        <v>50</v>
      </c>
    </row>
    <row r="1283" spans="1:11" x14ac:dyDescent="0.2">
      <c r="A1283" s="36">
        <v>485</v>
      </c>
      <c r="B1283" s="112" t="str">
        <f>IF(AND(A1283&lt;&gt;"",ISNUMBER(A1283)),VLOOKUP(A1283,Studies!A:BR,2,FALSE),"")</f>
        <v>Van Peer 1989</v>
      </c>
      <c r="C1283" s="112" t="str">
        <f>IF(AND(A1283&lt;&gt;"",ISNUMBER(A1283)),VLOOKUP(A1283,Studies!A:BR,3,FALSE),"")</f>
        <v>https://www.ncbi.nlm.nih.gov/pubmed/2544431</v>
      </c>
      <c r="D1283" s="112" t="str">
        <f>IF(AND(A1283&lt;&gt;"",ISNUMBER(A1283)),VLOOKUP(A1283,Studies!A:BR,4,FALSE),"")</f>
        <v>100 mg Capsules, fasting</v>
      </c>
      <c r="E1283" s="112" t="str">
        <f>IF(AND(A1283&lt;&gt;"",ISNUMBER(A1283)),VLOOKUP(A1283,Studies!A:BR,5,FALSE),"")</f>
        <v>Itraconazole</v>
      </c>
      <c r="F1283" s="114" t="str">
        <f>IF(AND(A1283&lt;&gt;"",ISNUMBER(A1283)),VLOOKUP(A1283,Studies!A:BR,6,FALSE),"")</f>
        <v>Plasma</v>
      </c>
      <c r="G1283" s="57">
        <v>1</v>
      </c>
      <c r="H1283" s="57" t="s">
        <v>54</v>
      </c>
      <c r="I1283" s="47">
        <v>10.143757797777653</v>
      </c>
      <c r="J1283" s="47" t="s">
        <v>321</v>
      </c>
      <c r="K1283" s="47" t="s">
        <v>50</v>
      </c>
    </row>
    <row r="1284" spans="1:11" x14ac:dyDescent="0.2">
      <c r="A1284" s="36">
        <v>485</v>
      </c>
      <c r="B1284" s="112" t="str">
        <f>IF(AND(A1284&lt;&gt;"",ISNUMBER(A1284)),VLOOKUP(A1284,Studies!A:BR,2,FALSE),"")</f>
        <v>Van Peer 1989</v>
      </c>
      <c r="C1284" s="112" t="str">
        <f>IF(AND(A1284&lt;&gt;"",ISNUMBER(A1284)),VLOOKUP(A1284,Studies!A:BR,3,FALSE),"")</f>
        <v>https://www.ncbi.nlm.nih.gov/pubmed/2544431</v>
      </c>
      <c r="D1284" s="112" t="str">
        <f>IF(AND(A1284&lt;&gt;"",ISNUMBER(A1284)),VLOOKUP(A1284,Studies!A:BR,4,FALSE),"")</f>
        <v>100 mg Capsules, fasting</v>
      </c>
      <c r="E1284" s="112" t="str">
        <f>IF(AND(A1284&lt;&gt;"",ISNUMBER(A1284)),VLOOKUP(A1284,Studies!A:BR,5,FALSE),"")</f>
        <v>Itraconazole</v>
      </c>
      <c r="F1284" s="114" t="str">
        <f>IF(AND(A1284&lt;&gt;"",ISNUMBER(A1284)),VLOOKUP(A1284,Studies!A:BR,6,FALSE),"")</f>
        <v>Plasma</v>
      </c>
      <c r="G1284" s="57">
        <v>1.5</v>
      </c>
      <c r="H1284" s="57" t="s">
        <v>54</v>
      </c>
      <c r="I1284" s="47">
        <v>20.016109570860863</v>
      </c>
      <c r="J1284" s="47" t="s">
        <v>321</v>
      </c>
      <c r="K1284" s="47" t="s">
        <v>50</v>
      </c>
    </row>
    <row r="1285" spans="1:11" x14ac:dyDescent="0.2">
      <c r="A1285" s="36">
        <v>485</v>
      </c>
      <c r="B1285" s="112" t="str">
        <f>IF(AND(A1285&lt;&gt;"",ISNUMBER(A1285)),VLOOKUP(A1285,Studies!A:BR,2,FALSE),"")</f>
        <v>Van Peer 1989</v>
      </c>
      <c r="C1285" s="112" t="str">
        <f>IF(AND(A1285&lt;&gt;"",ISNUMBER(A1285)),VLOOKUP(A1285,Studies!A:BR,3,FALSE),"")</f>
        <v>https://www.ncbi.nlm.nih.gov/pubmed/2544431</v>
      </c>
      <c r="D1285" s="112" t="str">
        <f>IF(AND(A1285&lt;&gt;"",ISNUMBER(A1285)),VLOOKUP(A1285,Studies!A:BR,4,FALSE),"")</f>
        <v>100 mg Capsules, fasting</v>
      </c>
      <c r="E1285" s="112" t="str">
        <f>IF(AND(A1285&lt;&gt;"",ISNUMBER(A1285)),VLOOKUP(A1285,Studies!A:BR,5,FALSE),"")</f>
        <v>Itraconazole</v>
      </c>
      <c r="F1285" s="114" t="str">
        <f>IF(AND(A1285&lt;&gt;"",ISNUMBER(A1285)),VLOOKUP(A1285,Studies!A:BR,6,FALSE),"")</f>
        <v>Plasma</v>
      </c>
      <c r="G1285" s="57">
        <v>2</v>
      </c>
      <c r="H1285" s="57" t="s">
        <v>54</v>
      </c>
      <c r="I1285" s="47">
        <v>23.971373215317726</v>
      </c>
      <c r="J1285" s="47" t="s">
        <v>321</v>
      </c>
      <c r="K1285" s="47" t="s">
        <v>50</v>
      </c>
    </row>
    <row r="1286" spans="1:11" x14ac:dyDescent="0.2">
      <c r="A1286" s="36">
        <v>485</v>
      </c>
      <c r="B1286" s="112" t="str">
        <f>IF(AND(A1286&lt;&gt;"",ISNUMBER(A1286)),VLOOKUP(A1286,Studies!A:BR,2,FALSE),"")</f>
        <v>Van Peer 1989</v>
      </c>
      <c r="C1286" s="112" t="str">
        <f>IF(AND(A1286&lt;&gt;"",ISNUMBER(A1286)),VLOOKUP(A1286,Studies!A:BR,3,FALSE),"")</f>
        <v>https://www.ncbi.nlm.nih.gov/pubmed/2544431</v>
      </c>
      <c r="D1286" s="112" t="str">
        <f>IF(AND(A1286&lt;&gt;"",ISNUMBER(A1286)),VLOOKUP(A1286,Studies!A:BR,4,FALSE),"")</f>
        <v>100 mg Capsules, fasting</v>
      </c>
      <c r="E1286" s="112" t="str">
        <f>IF(AND(A1286&lt;&gt;"",ISNUMBER(A1286)),VLOOKUP(A1286,Studies!A:BR,5,FALSE),"")</f>
        <v>Itraconazole</v>
      </c>
      <c r="F1286" s="114" t="str">
        <f>IF(AND(A1286&lt;&gt;"",ISNUMBER(A1286)),VLOOKUP(A1286,Studies!A:BR,6,FALSE),"")</f>
        <v>Plasma</v>
      </c>
      <c r="G1286" s="57">
        <v>3</v>
      </c>
      <c r="H1286" s="57" t="s">
        <v>54</v>
      </c>
      <c r="I1286" s="47">
        <v>36.34258359670639</v>
      </c>
      <c r="J1286" s="47" t="s">
        <v>321</v>
      </c>
      <c r="K1286" s="47" t="s">
        <v>50</v>
      </c>
    </row>
    <row r="1287" spans="1:11" x14ac:dyDescent="0.2">
      <c r="A1287" s="36">
        <v>485</v>
      </c>
      <c r="B1287" s="112" t="str">
        <f>IF(AND(A1287&lt;&gt;"",ISNUMBER(A1287)),VLOOKUP(A1287,Studies!A:BR,2,FALSE),"")</f>
        <v>Van Peer 1989</v>
      </c>
      <c r="C1287" s="112" t="str">
        <f>IF(AND(A1287&lt;&gt;"",ISNUMBER(A1287)),VLOOKUP(A1287,Studies!A:BR,3,FALSE),"")</f>
        <v>https://www.ncbi.nlm.nih.gov/pubmed/2544431</v>
      </c>
      <c r="D1287" s="112" t="str">
        <f>IF(AND(A1287&lt;&gt;"",ISNUMBER(A1287)),VLOOKUP(A1287,Studies!A:BR,4,FALSE),"")</f>
        <v>100 mg Capsules, fasting</v>
      </c>
      <c r="E1287" s="112" t="str">
        <f>IF(AND(A1287&lt;&gt;"",ISNUMBER(A1287)),VLOOKUP(A1287,Studies!A:BR,5,FALSE),"")</f>
        <v>Itraconazole</v>
      </c>
      <c r="F1287" s="114" t="str">
        <f>IF(AND(A1287&lt;&gt;"",ISNUMBER(A1287)),VLOOKUP(A1287,Studies!A:BR,6,FALSE),"")</f>
        <v>Plasma</v>
      </c>
      <c r="G1287" s="57">
        <v>4</v>
      </c>
      <c r="H1287" s="57" t="s">
        <v>54</v>
      </c>
      <c r="I1287" s="47">
        <v>34.861288964748383</v>
      </c>
      <c r="J1287" s="47" t="s">
        <v>321</v>
      </c>
      <c r="K1287" s="47" t="s">
        <v>50</v>
      </c>
    </row>
    <row r="1288" spans="1:11" x14ac:dyDescent="0.2">
      <c r="A1288" s="36">
        <v>485</v>
      </c>
      <c r="B1288" s="112" t="str">
        <f>IF(AND(A1288&lt;&gt;"",ISNUMBER(A1288)),VLOOKUP(A1288,Studies!A:BR,2,FALSE),"")</f>
        <v>Van Peer 1989</v>
      </c>
      <c r="C1288" s="112" t="str">
        <f>IF(AND(A1288&lt;&gt;"",ISNUMBER(A1288)),VLOOKUP(A1288,Studies!A:BR,3,FALSE),"")</f>
        <v>https://www.ncbi.nlm.nih.gov/pubmed/2544431</v>
      </c>
      <c r="D1288" s="112" t="str">
        <f>IF(AND(A1288&lt;&gt;"",ISNUMBER(A1288)),VLOOKUP(A1288,Studies!A:BR,4,FALSE),"")</f>
        <v>100 mg Capsules, fasting</v>
      </c>
      <c r="E1288" s="112" t="str">
        <f>IF(AND(A1288&lt;&gt;"",ISNUMBER(A1288)),VLOOKUP(A1288,Studies!A:BR,5,FALSE),"")</f>
        <v>Itraconazole</v>
      </c>
      <c r="F1288" s="114" t="str">
        <f>IF(AND(A1288&lt;&gt;"",ISNUMBER(A1288)),VLOOKUP(A1288,Studies!A:BR,6,FALSE),"")</f>
        <v>Plasma</v>
      </c>
      <c r="G1288" s="57">
        <v>6</v>
      </c>
      <c r="H1288" s="57" t="s">
        <v>54</v>
      </c>
      <c r="I1288" s="47">
        <v>25.692915543913841</v>
      </c>
      <c r="J1288" s="47" t="s">
        <v>321</v>
      </c>
      <c r="K1288" s="47" t="s">
        <v>50</v>
      </c>
    </row>
    <row r="1289" spans="1:11" x14ac:dyDescent="0.2">
      <c r="A1289" s="36">
        <v>485</v>
      </c>
      <c r="B1289" s="112" t="str">
        <f>IF(AND(A1289&lt;&gt;"",ISNUMBER(A1289)),VLOOKUP(A1289,Studies!A:BR,2,FALSE),"")</f>
        <v>Van Peer 1989</v>
      </c>
      <c r="C1289" s="112" t="str">
        <f>IF(AND(A1289&lt;&gt;"",ISNUMBER(A1289)),VLOOKUP(A1289,Studies!A:BR,3,FALSE),"")</f>
        <v>https://www.ncbi.nlm.nih.gov/pubmed/2544431</v>
      </c>
      <c r="D1289" s="112" t="str">
        <f>IF(AND(A1289&lt;&gt;"",ISNUMBER(A1289)),VLOOKUP(A1289,Studies!A:BR,4,FALSE),"")</f>
        <v>100 mg Capsules, fasting</v>
      </c>
      <c r="E1289" s="112" t="str">
        <f>IF(AND(A1289&lt;&gt;"",ISNUMBER(A1289)),VLOOKUP(A1289,Studies!A:BR,5,FALSE),"")</f>
        <v>Itraconazole</v>
      </c>
      <c r="F1289" s="114" t="str">
        <f>IF(AND(A1289&lt;&gt;"",ISNUMBER(A1289)),VLOOKUP(A1289,Studies!A:BR,6,FALSE),"")</f>
        <v>Plasma</v>
      </c>
      <c r="G1289" s="57">
        <v>8</v>
      </c>
      <c r="H1289" s="57" t="s">
        <v>54</v>
      </c>
      <c r="I1289" s="47">
        <v>19.740385934710503</v>
      </c>
      <c r="J1289" s="47" t="s">
        <v>321</v>
      </c>
      <c r="K1289" s="47" t="s">
        <v>50</v>
      </c>
    </row>
    <row r="1290" spans="1:11" x14ac:dyDescent="0.2">
      <c r="A1290" s="36">
        <v>485</v>
      </c>
      <c r="B1290" s="112" t="str">
        <f>IF(AND(A1290&lt;&gt;"",ISNUMBER(A1290)),VLOOKUP(A1290,Studies!A:BR,2,FALSE),"")</f>
        <v>Van Peer 1989</v>
      </c>
      <c r="C1290" s="112" t="str">
        <f>IF(AND(A1290&lt;&gt;"",ISNUMBER(A1290)),VLOOKUP(A1290,Studies!A:BR,3,FALSE),"")</f>
        <v>https://www.ncbi.nlm.nih.gov/pubmed/2544431</v>
      </c>
      <c r="D1290" s="112" t="str">
        <f>IF(AND(A1290&lt;&gt;"",ISNUMBER(A1290)),VLOOKUP(A1290,Studies!A:BR,4,FALSE),"")</f>
        <v>100 mg Capsules, fasting</v>
      </c>
      <c r="E1290" s="112" t="str">
        <f>IF(AND(A1290&lt;&gt;"",ISNUMBER(A1290)),VLOOKUP(A1290,Studies!A:BR,5,FALSE),"")</f>
        <v>Itraconazole</v>
      </c>
      <c r="F1290" s="114" t="str">
        <f>IF(AND(A1290&lt;&gt;"",ISNUMBER(A1290)),VLOOKUP(A1290,Studies!A:BR,6,FALSE),"")</f>
        <v>Plasma</v>
      </c>
      <c r="G1290" s="57">
        <v>24</v>
      </c>
      <c r="H1290" s="57" t="s">
        <v>54</v>
      </c>
      <c r="I1290" s="47">
        <v>8.7083103135228157</v>
      </c>
      <c r="J1290" s="47" t="s">
        <v>321</v>
      </c>
      <c r="K1290" s="47" t="s">
        <v>50</v>
      </c>
    </row>
    <row r="1291" spans="1:11" x14ac:dyDescent="0.2">
      <c r="A1291" s="36">
        <v>485</v>
      </c>
      <c r="B1291" s="112" t="str">
        <f>IF(AND(A1291&lt;&gt;"",ISNUMBER(A1291)),VLOOKUP(A1291,Studies!A:BR,2,FALSE),"")</f>
        <v>Van Peer 1989</v>
      </c>
      <c r="C1291" s="112" t="str">
        <f>IF(AND(A1291&lt;&gt;"",ISNUMBER(A1291)),VLOOKUP(A1291,Studies!A:BR,3,FALSE),"")</f>
        <v>https://www.ncbi.nlm.nih.gov/pubmed/2544431</v>
      </c>
      <c r="D1291" s="112" t="str">
        <f>IF(AND(A1291&lt;&gt;"",ISNUMBER(A1291)),VLOOKUP(A1291,Studies!A:BR,4,FALSE),"")</f>
        <v>100 mg Capsules, fasting</v>
      </c>
      <c r="E1291" s="112" t="str">
        <f>IF(AND(A1291&lt;&gt;"",ISNUMBER(A1291)),VLOOKUP(A1291,Studies!A:BR,5,FALSE),"")</f>
        <v>Itraconazole</v>
      </c>
      <c r="F1291" s="114" t="str">
        <f>IF(AND(A1291&lt;&gt;"",ISNUMBER(A1291)),VLOOKUP(A1291,Studies!A:BR,6,FALSE),"")</f>
        <v>Plasma</v>
      </c>
      <c r="G1291" s="57">
        <v>32</v>
      </c>
      <c r="H1291" s="57" t="s">
        <v>54</v>
      </c>
      <c r="I1291" s="47">
        <v>6.9750663824379444</v>
      </c>
      <c r="J1291" s="47" t="s">
        <v>321</v>
      </c>
      <c r="K1291" s="47" t="s">
        <v>50</v>
      </c>
    </row>
    <row r="1292" spans="1:11" x14ac:dyDescent="0.2">
      <c r="A1292" s="36">
        <v>485</v>
      </c>
      <c r="B1292" s="112" t="str">
        <f>IF(AND(A1292&lt;&gt;"",ISNUMBER(A1292)),VLOOKUP(A1292,Studies!A:BR,2,FALSE),"")</f>
        <v>Van Peer 1989</v>
      </c>
      <c r="C1292" s="112" t="str">
        <f>IF(AND(A1292&lt;&gt;"",ISNUMBER(A1292)),VLOOKUP(A1292,Studies!A:BR,3,FALSE),"")</f>
        <v>https://www.ncbi.nlm.nih.gov/pubmed/2544431</v>
      </c>
      <c r="D1292" s="112" t="str">
        <f>IF(AND(A1292&lt;&gt;"",ISNUMBER(A1292)),VLOOKUP(A1292,Studies!A:BR,4,FALSE),"")</f>
        <v>100 mg Capsules, fasting</v>
      </c>
      <c r="E1292" s="112" t="str">
        <f>IF(AND(A1292&lt;&gt;"",ISNUMBER(A1292)),VLOOKUP(A1292,Studies!A:BR,5,FALSE),"")</f>
        <v>Itraconazole</v>
      </c>
      <c r="F1292" s="114" t="str">
        <f>IF(AND(A1292&lt;&gt;"",ISNUMBER(A1292)),VLOOKUP(A1292,Studies!A:BR,6,FALSE),"")</f>
        <v>Plasma</v>
      </c>
      <c r="G1292" s="57">
        <v>48</v>
      </c>
      <c r="H1292" s="57" t="s">
        <v>54</v>
      </c>
      <c r="I1292" s="47">
        <v>4.1174907237291336</v>
      </c>
      <c r="J1292" s="47" t="s">
        <v>321</v>
      </c>
      <c r="K1292" s="47" t="s">
        <v>50</v>
      </c>
    </row>
    <row r="1293" spans="1:11" x14ac:dyDescent="0.2">
      <c r="A1293" s="36">
        <v>485</v>
      </c>
      <c r="B1293" s="112" t="str">
        <f>IF(AND(A1293&lt;&gt;"",ISNUMBER(A1293)),VLOOKUP(A1293,Studies!A:BR,2,FALSE),"")</f>
        <v>Van Peer 1989</v>
      </c>
      <c r="C1293" s="112" t="str">
        <f>IF(AND(A1293&lt;&gt;"",ISNUMBER(A1293)),VLOOKUP(A1293,Studies!A:BR,3,FALSE),"")</f>
        <v>https://www.ncbi.nlm.nih.gov/pubmed/2544431</v>
      </c>
      <c r="D1293" s="112" t="str">
        <f>IF(AND(A1293&lt;&gt;"",ISNUMBER(A1293)),VLOOKUP(A1293,Studies!A:BR,4,FALSE),"")</f>
        <v>100 mg Capsules, fasting</v>
      </c>
      <c r="E1293" s="112" t="str">
        <f>IF(AND(A1293&lt;&gt;"",ISNUMBER(A1293)),VLOOKUP(A1293,Studies!A:BR,5,FALSE),"")</f>
        <v>Itraconazole</v>
      </c>
      <c r="F1293" s="114" t="str">
        <f>IF(AND(A1293&lt;&gt;"",ISNUMBER(A1293)),VLOOKUP(A1293,Studies!A:BR,6,FALSE),"")</f>
        <v>Plasma</v>
      </c>
      <c r="G1293" s="57">
        <v>56</v>
      </c>
      <c r="H1293" s="57" t="s">
        <v>54</v>
      </c>
      <c r="I1293" s="47">
        <v>3.5348222590982914</v>
      </c>
      <c r="J1293" s="47" t="s">
        <v>321</v>
      </c>
      <c r="K1293" s="47" t="s">
        <v>50</v>
      </c>
    </row>
    <row r="1294" spans="1:11" x14ac:dyDescent="0.2">
      <c r="A1294" s="36">
        <v>485</v>
      </c>
      <c r="B1294" s="112" t="str">
        <f>IF(AND(A1294&lt;&gt;"",ISNUMBER(A1294)),VLOOKUP(A1294,Studies!A:BR,2,FALSE),"")</f>
        <v>Van Peer 1989</v>
      </c>
      <c r="C1294" s="112" t="str">
        <f>IF(AND(A1294&lt;&gt;"",ISNUMBER(A1294)),VLOOKUP(A1294,Studies!A:BR,3,FALSE),"")</f>
        <v>https://www.ncbi.nlm.nih.gov/pubmed/2544431</v>
      </c>
      <c r="D1294" s="112" t="str">
        <f>IF(AND(A1294&lt;&gt;"",ISNUMBER(A1294)),VLOOKUP(A1294,Studies!A:BR,4,FALSE),"")</f>
        <v>100 mg Capsules, fasting</v>
      </c>
      <c r="E1294" s="112" t="str">
        <f>IF(AND(A1294&lt;&gt;"",ISNUMBER(A1294)),VLOOKUP(A1294,Studies!A:BR,5,FALSE),"")</f>
        <v>Itraconazole</v>
      </c>
      <c r="F1294" s="114" t="str">
        <f>IF(AND(A1294&lt;&gt;"",ISNUMBER(A1294)),VLOOKUP(A1294,Studies!A:BR,6,FALSE),"")</f>
        <v>Plasma</v>
      </c>
      <c r="G1294" s="57">
        <v>72</v>
      </c>
      <c r="H1294" s="57" t="s">
        <v>54</v>
      </c>
      <c r="I1294" s="47">
        <v>2.0295686554163694</v>
      </c>
      <c r="J1294" s="47" t="s">
        <v>321</v>
      </c>
      <c r="K1294" s="47" t="s">
        <v>50</v>
      </c>
    </row>
    <row r="1295" spans="1:11" x14ac:dyDescent="0.2">
      <c r="A1295" s="36">
        <v>485</v>
      </c>
      <c r="B1295" s="112" t="str">
        <f>IF(AND(A1295&lt;&gt;"",ISNUMBER(A1295)),VLOOKUP(A1295,Studies!A:BR,2,FALSE),"")</f>
        <v>Van Peer 1989</v>
      </c>
      <c r="C1295" s="112" t="str">
        <f>IF(AND(A1295&lt;&gt;"",ISNUMBER(A1295)),VLOOKUP(A1295,Studies!A:BR,3,FALSE),"")</f>
        <v>https://www.ncbi.nlm.nih.gov/pubmed/2544431</v>
      </c>
      <c r="D1295" s="112" t="str">
        <f>IF(AND(A1295&lt;&gt;"",ISNUMBER(A1295)),VLOOKUP(A1295,Studies!A:BR,4,FALSE),"")</f>
        <v>100 mg Capsules, fasting</v>
      </c>
      <c r="E1295" s="112" t="str">
        <f>IF(AND(A1295&lt;&gt;"",ISNUMBER(A1295)),VLOOKUP(A1295,Studies!A:BR,5,FALSE),"")</f>
        <v>Itraconazole</v>
      </c>
      <c r="F1295" s="114" t="str">
        <f>IF(AND(A1295&lt;&gt;"",ISNUMBER(A1295)),VLOOKUP(A1295,Studies!A:BR,6,FALSE),"")</f>
        <v>Plasma</v>
      </c>
      <c r="G1295" s="57">
        <v>96</v>
      </c>
      <c r="H1295" s="57" t="s">
        <v>54</v>
      </c>
      <c r="I1295" s="47">
        <v>0.82382978871464729</v>
      </c>
      <c r="J1295" s="47" t="s">
        <v>321</v>
      </c>
      <c r="K1295" s="47" t="s">
        <v>50</v>
      </c>
    </row>
    <row r="1296" spans="1:11" x14ac:dyDescent="0.2">
      <c r="A1296" s="36">
        <v>486</v>
      </c>
      <c r="B1296" s="112" t="str">
        <f>IF(AND(A1296&lt;&gt;"",ISNUMBER(A1296)),VLOOKUP(A1296,Studies!A:BR,2,FALSE),"")</f>
        <v>Van Peer 1989</v>
      </c>
      <c r="C1296" s="112" t="str">
        <f>IF(AND(A1296&lt;&gt;"",ISNUMBER(A1296)),VLOOKUP(A1296,Studies!A:BR,3,FALSE),"")</f>
        <v>https://www.ncbi.nlm.nih.gov/pubmed/2544431</v>
      </c>
      <c r="D1296" s="112" t="str">
        <f>IF(AND(A1296&lt;&gt;"",ISNUMBER(A1296)),VLOOKUP(A1296,Studies!A:BR,4,FALSE),"")</f>
        <v>100 mg Capsules, with food</v>
      </c>
      <c r="E1296" s="112" t="str">
        <f>IF(AND(A1296&lt;&gt;"",ISNUMBER(A1296)),VLOOKUP(A1296,Studies!A:BR,5,FALSE),"")</f>
        <v>Itraconazole</v>
      </c>
      <c r="F1296" s="114" t="str">
        <f>IF(AND(A1296&lt;&gt;"",ISNUMBER(A1296)),VLOOKUP(A1296,Studies!A:BR,6,FALSE),"")</f>
        <v>Plasma</v>
      </c>
      <c r="G1296" s="57">
        <v>0.5</v>
      </c>
      <c r="H1296" s="57" t="s">
        <v>54</v>
      </c>
      <c r="I1296" s="47">
        <v>12.148207984864712</v>
      </c>
      <c r="J1296" s="47" t="s">
        <v>321</v>
      </c>
      <c r="K1296" s="47" t="s">
        <v>50</v>
      </c>
    </row>
    <row r="1297" spans="1:11" x14ac:dyDescent="0.2">
      <c r="A1297" s="36">
        <v>486</v>
      </c>
      <c r="B1297" s="112" t="str">
        <f>IF(AND(A1297&lt;&gt;"",ISNUMBER(A1297)),VLOOKUP(A1297,Studies!A:BR,2,FALSE),"")</f>
        <v>Van Peer 1989</v>
      </c>
      <c r="C1297" s="112" t="str">
        <f>IF(AND(A1297&lt;&gt;"",ISNUMBER(A1297)),VLOOKUP(A1297,Studies!A:BR,3,FALSE),"")</f>
        <v>https://www.ncbi.nlm.nih.gov/pubmed/2544431</v>
      </c>
      <c r="D1297" s="112" t="str">
        <f>IF(AND(A1297&lt;&gt;"",ISNUMBER(A1297)),VLOOKUP(A1297,Studies!A:BR,4,FALSE),"")</f>
        <v>100 mg Capsules, with food</v>
      </c>
      <c r="E1297" s="112" t="str">
        <f>IF(AND(A1297&lt;&gt;"",ISNUMBER(A1297)),VLOOKUP(A1297,Studies!A:BR,5,FALSE),"")</f>
        <v>Itraconazole</v>
      </c>
      <c r="F1297" s="114" t="str">
        <f>IF(AND(A1297&lt;&gt;"",ISNUMBER(A1297)),VLOOKUP(A1297,Studies!A:BR,6,FALSE),"")</f>
        <v>Plasma</v>
      </c>
      <c r="G1297" s="57">
        <v>1</v>
      </c>
      <c r="H1297" s="57" t="s">
        <v>54</v>
      </c>
      <c r="I1297" s="47">
        <v>28.708212077617645</v>
      </c>
      <c r="J1297" s="47" t="s">
        <v>321</v>
      </c>
      <c r="K1297" s="47" t="s">
        <v>50</v>
      </c>
    </row>
    <row r="1298" spans="1:11" x14ac:dyDescent="0.2">
      <c r="A1298" s="36">
        <v>486</v>
      </c>
      <c r="B1298" s="112" t="str">
        <f>IF(AND(A1298&lt;&gt;"",ISNUMBER(A1298)),VLOOKUP(A1298,Studies!A:BR,2,FALSE),"")</f>
        <v>Van Peer 1989</v>
      </c>
      <c r="C1298" s="112" t="str">
        <f>IF(AND(A1298&lt;&gt;"",ISNUMBER(A1298)),VLOOKUP(A1298,Studies!A:BR,3,FALSE),"")</f>
        <v>https://www.ncbi.nlm.nih.gov/pubmed/2544431</v>
      </c>
      <c r="D1298" s="112" t="str">
        <f>IF(AND(A1298&lt;&gt;"",ISNUMBER(A1298)),VLOOKUP(A1298,Studies!A:BR,4,FALSE),"")</f>
        <v>100 mg Capsules, with food</v>
      </c>
      <c r="E1298" s="112" t="str">
        <f>IF(AND(A1298&lt;&gt;"",ISNUMBER(A1298)),VLOOKUP(A1298,Studies!A:BR,5,FALSE),"")</f>
        <v>Itraconazole</v>
      </c>
      <c r="F1298" s="114" t="str">
        <f>IF(AND(A1298&lt;&gt;"",ISNUMBER(A1298)),VLOOKUP(A1298,Studies!A:BR,6,FALSE),"")</f>
        <v>Plasma</v>
      </c>
      <c r="G1298" s="57">
        <v>1.5</v>
      </c>
      <c r="H1298" s="57" t="s">
        <v>54</v>
      </c>
      <c r="I1298" s="47">
        <v>51.406517624855042</v>
      </c>
      <c r="J1298" s="47" t="s">
        <v>321</v>
      </c>
      <c r="K1298" s="47" t="s">
        <v>50</v>
      </c>
    </row>
    <row r="1299" spans="1:11" x14ac:dyDescent="0.2">
      <c r="A1299" s="36">
        <v>486</v>
      </c>
      <c r="B1299" s="112" t="str">
        <f>IF(AND(A1299&lt;&gt;"",ISNUMBER(A1299)),VLOOKUP(A1299,Studies!A:BR,2,FALSE),"")</f>
        <v>Van Peer 1989</v>
      </c>
      <c r="C1299" s="112" t="str">
        <f>IF(AND(A1299&lt;&gt;"",ISNUMBER(A1299)),VLOOKUP(A1299,Studies!A:BR,3,FALSE),"")</f>
        <v>https://www.ncbi.nlm.nih.gov/pubmed/2544431</v>
      </c>
      <c r="D1299" s="112" t="str">
        <f>IF(AND(A1299&lt;&gt;"",ISNUMBER(A1299)),VLOOKUP(A1299,Studies!A:BR,4,FALSE),"")</f>
        <v>100 mg Capsules, with food</v>
      </c>
      <c r="E1299" s="112" t="str">
        <f>IF(AND(A1299&lt;&gt;"",ISNUMBER(A1299)),VLOOKUP(A1299,Studies!A:BR,5,FALSE),"")</f>
        <v>Itraconazole</v>
      </c>
      <c r="F1299" s="114" t="str">
        <f>IF(AND(A1299&lt;&gt;"",ISNUMBER(A1299)),VLOOKUP(A1299,Studies!A:BR,6,FALSE),"")</f>
        <v>Plasma</v>
      </c>
      <c r="G1299" s="57">
        <v>2</v>
      </c>
      <c r="H1299" s="57" t="s">
        <v>54</v>
      </c>
      <c r="I1299" s="47">
        <v>65.077044069766998</v>
      </c>
      <c r="J1299" s="47" t="s">
        <v>321</v>
      </c>
      <c r="K1299" s="47" t="s">
        <v>50</v>
      </c>
    </row>
    <row r="1300" spans="1:11" x14ac:dyDescent="0.2">
      <c r="A1300" s="36">
        <v>486</v>
      </c>
      <c r="B1300" s="112" t="str">
        <f>IF(AND(A1300&lt;&gt;"",ISNUMBER(A1300)),VLOOKUP(A1300,Studies!A:BR,2,FALSE),"")</f>
        <v>Van Peer 1989</v>
      </c>
      <c r="C1300" s="112" t="str">
        <f>IF(AND(A1300&lt;&gt;"",ISNUMBER(A1300)),VLOOKUP(A1300,Studies!A:BR,3,FALSE),"")</f>
        <v>https://www.ncbi.nlm.nih.gov/pubmed/2544431</v>
      </c>
      <c r="D1300" s="112" t="str">
        <f>IF(AND(A1300&lt;&gt;"",ISNUMBER(A1300)),VLOOKUP(A1300,Studies!A:BR,4,FALSE),"")</f>
        <v>100 mg Capsules, with food</v>
      </c>
      <c r="E1300" s="112" t="str">
        <f>IF(AND(A1300&lt;&gt;"",ISNUMBER(A1300)),VLOOKUP(A1300,Studies!A:BR,5,FALSE),"")</f>
        <v>Itraconazole</v>
      </c>
      <c r="F1300" s="114" t="str">
        <f>IF(AND(A1300&lt;&gt;"",ISNUMBER(A1300)),VLOOKUP(A1300,Studies!A:BR,6,FALSE),"")</f>
        <v>Plasma</v>
      </c>
      <c r="G1300" s="57">
        <v>3</v>
      </c>
      <c r="H1300" s="57" t="s">
        <v>54</v>
      </c>
      <c r="I1300" s="47">
        <v>108.7225154042244</v>
      </c>
      <c r="J1300" s="47" t="s">
        <v>321</v>
      </c>
      <c r="K1300" s="47" t="s">
        <v>50</v>
      </c>
    </row>
    <row r="1301" spans="1:11" x14ac:dyDescent="0.2">
      <c r="A1301" s="36">
        <v>486</v>
      </c>
      <c r="B1301" s="112" t="str">
        <f>IF(AND(A1301&lt;&gt;"",ISNUMBER(A1301)),VLOOKUP(A1301,Studies!A:BR,2,FALSE),"")</f>
        <v>Van Peer 1989</v>
      </c>
      <c r="C1301" s="112" t="str">
        <f>IF(AND(A1301&lt;&gt;"",ISNUMBER(A1301)),VLOOKUP(A1301,Studies!A:BR,3,FALSE),"")</f>
        <v>https://www.ncbi.nlm.nih.gov/pubmed/2544431</v>
      </c>
      <c r="D1301" s="112" t="str">
        <f>IF(AND(A1301&lt;&gt;"",ISNUMBER(A1301)),VLOOKUP(A1301,Studies!A:BR,4,FALSE),"")</f>
        <v>100 mg Capsules, with food</v>
      </c>
      <c r="E1301" s="112" t="str">
        <f>IF(AND(A1301&lt;&gt;"",ISNUMBER(A1301)),VLOOKUP(A1301,Studies!A:BR,5,FALSE),"")</f>
        <v>Itraconazole</v>
      </c>
      <c r="F1301" s="114" t="str">
        <f>IF(AND(A1301&lt;&gt;"",ISNUMBER(A1301)),VLOOKUP(A1301,Studies!A:BR,6,FALSE),"")</f>
        <v>Plasma</v>
      </c>
      <c r="G1301" s="57">
        <v>4</v>
      </c>
      <c r="H1301" s="57" t="s">
        <v>54</v>
      </c>
      <c r="I1301" s="47">
        <v>130.20648062229156</v>
      </c>
      <c r="J1301" s="47" t="s">
        <v>321</v>
      </c>
      <c r="K1301" s="47" t="s">
        <v>50</v>
      </c>
    </row>
    <row r="1302" spans="1:11" x14ac:dyDescent="0.2">
      <c r="A1302" s="36">
        <v>486</v>
      </c>
      <c r="B1302" s="112" t="str">
        <f>IF(AND(A1302&lt;&gt;"",ISNUMBER(A1302)),VLOOKUP(A1302,Studies!A:BR,2,FALSE),"")</f>
        <v>Van Peer 1989</v>
      </c>
      <c r="C1302" s="112" t="str">
        <f>IF(AND(A1302&lt;&gt;"",ISNUMBER(A1302)),VLOOKUP(A1302,Studies!A:BR,3,FALSE),"")</f>
        <v>https://www.ncbi.nlm.nih.gov/pubmed/2544431</v>
      </c>
      <c r="D1302" s="112" t="str">
        <f>IF(AND(A1302&lt;&gt;"",ISNUMBER(A1302)),VLOOKUP(A1302,Studies!A:BR,4,FALSE),"")</f>
        <v>100 mg Capsules, with food</v>
      </c>
      <c r="E1302" s="112" t="str">
        <f>IF(AND(A1302&lt;&gt;"",ISNUMBER(A1302)),VLOOKUP(A1302,Studies!A:BR,5,FALSE),"")</f>
        <v>Itraconazole</v>
      </c>
      <c r="F1302" s="114" t="str">
        <f>IF(AND(A1302&lt;&gt;"",ISNUMBER(A1302)),VLOOKUP(A1302,Studies!A:BR,6,FALSE),"")</f>
        <v>Plasma</v>
      </c>
      <c r="G1302" s="57">
        <v>6</v>
      </c>
      <c r="H1302" s="57" t="s">
        <v>54</v>
      </c>
      <c r="I1302" s="47">
        <v>102.85442322492599</v>
      </c>
      <c r="J1302" s="47" t="s">
        <v>321</v>
      </c>
      <c r="K1302" s="47" t="s">
        <v>50</v>
      </c>
    </row>
    <row r="1303" spans="1:11" x14ac:dyDescent="0.2">
      <c r="A1303" s="36">
        <v>486</v>
      </c>
      <c r="B1303" s="112" t="str">
        <f>IF(AND(A1303&lt;&gt;"",ISNUMBER(A1303)),VLOOKUP(A1303,Studies!A:BR,2,FALSE),"")</f>
        <v>Van Peer 1989</v>
      </c>
      <c r="C1303" s="112" t="str">
        <f>IF(AND(A1303&lt;&gt;"",ISNUMBER(A1303)),VLOOKUP(A1303,Studies!A:BR,3,FALSE),"")</f>
        <v>https://www.ncbi.nlm.nih.gov/pubmed/2544431</v>
      </c>
      <c r="D1303" s="112" t="str">
        <f>IF(AND(A1303&lt;&gt;"",ISNUMBER(A1303)),VLOOKUP(A1303,Studies!A:BR,4,FALSE),"")</f>
        <v>100 mg Capsules, with food</v>
      </c>
      <c r="E1303" s="112" t="str">
        <f>IF(AND(A1303&lt;&gt;"",ISNUMBER(A1303)),VLOOKUP(A1303,Studies!A:BR,5,FALSE),"")</f>
        <v>Itraconazole</v>
      </c>
      <c r="F1303" s="114" t="str">
        <f>IF(AND(A1303&lt;&gt;"",ISNUMBER(A1303)),VLOOKUP(A1303,Studies!A:BR,6,FALSE),"")</f>
        <v>Plasma</v>
      </c>
      <c r="G1303" s="57">
        <v>8</v>
      </c>
      <c r="H1303" s="57" t="s">
        <v>54</v>
      </c>
      <c r="I1303" s="47">
        <v>76.862938702106476</v>
      </c>
      <c r="J1303" s="47" t="s">
        <v>321</v>
      </c>
      <c r="K1303" s="47" t="s">
        <v>50</v>
      </c>
    </row>
    <row r="1304" spans="1:11" x14ac:dyDescent="0.2">
      <c r="A1304" s="36">
        <v>486</v>
      </c>
      <c r="B1304" s="112" t="str">
        <f>IF(AND(A1304&lt;&gt;"",ISNUMBER(A1304)),VLOOKUP(A1304,Studies!A:BR,2,FALSE),"")</f>
        <v>Van Peer 1989</v>
      </c>
      <c r="C1304" s="112" t="str">
        <f>IF(AND(A1304&lt;&gt;"",ISNUMBER(A1304)),VLOOKUP(A1304,Studies!A:BR,3,FALSE),"")</f>
        <v>https://www.ncbi.nlm.nih.gov/pubmed/2544431</v>
      </c>
      <c r="D1304" s="112" t="str">
        <f>IF(AND(A1304&lt;&gt;"",ISNUMBER(A1304)),VLOOKUP(A1304,Studies!A:BR,4,FALSE),"")</f>
        <v>100 mg Capsules, with food</v>
      </c>
      <c r="E1304" s="112" t="str">
        <f>IF(AND(A1304&lt;&gt;"",ISNUMBER(A1304)),VLOOKUP(A1304,Studies!A:BR,5,FALSE),"")</f>
        <v>Itraconazole</v>
      </c>
      <c r="F1304" s="114" t="str">
        <f>IF(AND(A1304&lt;&gt;"",ISNUMBER(A1304)),VLOOKUP(A1304,Studies!A:BR,6,FALSE),"")</f>
        <v>Plasma</v>
      </c>
      <c r="G1304" s="57">
        <v>24</v>
      </c>
      <c r="H1304" s="57" t="s">
        <v>54</v>
      </c>
      <c r="I1304" s="47">
        <v>18.935782834887505</v>
      </c>
      <c r="J1304" s="47" t="s">
        <v>321</v>
      </c>
      <c r="K1304" s="47" t="s">
        <v>50</v>
      </c>
    </row>
    <row r="1305" spans="1:11" x14ac:dyDescent="0.2">
      <c r="A1305" s="36">
        <v>486</v>
      </c>
      <c r="B1305" s="112" t="str">
        <f>IF(AND(A1305&lt;&gt;"",ISNUMBER(A1305)),VLOOKUP(A1305,Studies!A:BR,2,FALSE),"")</f>
        <v>Van Peer 1989</v>
      </c>
      <c r="C1305" s="112" t="str">
        <f>IF(AND(A1305&lt;&gt;"",ISNUMBER(A1305)),VLOOKUP(A1305,Studies!A:BR,3,FALSE),"")</f>
        <v>https://www.ncbi.nlm.nih.gov/pubmed/2544431</v>
      </c>
      <c r="D1305" s="112" t="str">
        <f>IF(AND(A1305&lt;&gt;"",ISNUMBER(A1305)),VLOOKUP(A1305,Studies!A:BR,4,FALSE),"")</f>
        <v>100 mg Capsules, with food</v>
      </c>
      <c r="E1305" s="112" t="str">
        <f>IF(AND(A1305&lt;&gt;"",ISNUMBER(A1305)),VLOOKUP(A1305,Studies!A:BR,5,FALSE),"")</f>
        <v>Itraconazole</v>
      </c>
      <c r="F1305" s="114" t="str">
        <f>IF(AND(A1305&lt;&gt;"",ISNUMBER(A1305)),VLOOKUP(A1305,Studies!A:BR,6,FALSE),"")</f>
        <v>Plasma</v>
      </c>
      <c r="G1305" s="57">
        <v>32</v>
      </c>
      <c r="H1305" s="57" t="s">
        <v>54</v>
      </c>
      <c r="I1305" s="47">
        <v>13.955747708678246</v>
      </c>
      <c r="J1305" s="47" t="s">
        <v>321</v>
      </c>
      <c r="K1305" s="47" t="s">
        <v>50</v>
      </c>
    </row>
    <row r="1306" spans="1:11" x14ac:dyDescent="0.2">
      <c r="A1306" s="36">
        <v>486</v>
      </c>
      <c r="B1306" s="112" t="str">
        <f>IF(AND(A1306&lt;&gt;"",ISNUMBER(A1306)),VLOOKUP(A1306,Studies!A:BR,2,FALSE),"")</f>
        <v>Van Peer 1989</v>
      </c>
      <c r="C1306" s="112" t="str">
        <f>IF(AND(A1306&lt;&gt;"",ISNUMBER(A1306)),VLOOKUP(A1306,Studies!A:BR,3,FALSE),"")</f>
        <v>https://www.ncbi.nlm.nih.gov/pubmed/2544431</v>
      </c>
      <c r="D1306" s="112" t="str">
        <f>IF(AND(A1306&lt;&gt;"",ISNUMBER(A1306)),VLOOKUP(A1306,Studies!A:BR,4,FALSE),"")</f>
        <v>100 mg Capsules, with food</v>
      </c>
      <c r="E1306" s="112" t="str">
        <f>IF(AND(A1306&lt;&gt;"",ISNUMBER(A1306)),VLOOKUP(A1306,Studies!A:BR,5,FALSE),"")</f>
        <v>Itraconazole</v>
      </c>
      <c r="F1306" s="114" t="str">
        <f>IF(AND(A1306&lt;&gt;"",ISNUMBER(A1306)),VLOOKUP(A1306,Studies!A:BR,6,FALSE),"")</f>
        <v>Plasma</v>
      </c>
      <c r="G1306" s="57">
        <v>48</v>
      </c>
      <c r="H1306" s="57" t="s">
        <v>54</v>
      </c>
      <c r="I1306" s="47">
        <v>6.5077045001089573</v>
      </c>
      <c r="J1306" s="47" t="s">
        <v>321</v>
      </c>
      <c r="K1306" s="47" t="s">
        <v>50</v>
      </c>
    </row>
    <row r="1307" spans="1:11" x14ac:dyDescent="0.2">
      <c r="A1307" s="36">
        <v>486</v>
      </c>
      <c r="B1307" s="112" t="str">
        <f>IF(AND(A1307&lt;&gt;"",ISNUMBER(A1307)),VLOOKUP(A1307,Studies!A:BR,2,FALSE),"")</f>
        <v>Van Peer 1989</v>
      </c>
      <c r="C1307" s="112" t="str">
        <f>IF(AND(A1307&lt;&gt;"",ISNUMBER(A1307)),VLOOKUP(A1307,Studies!A:BR,3,FALSE),"")</f>
        <v>https://www.ncbi.nlm.nih.gov/pubmed/2544431</v>
      </c>
      <c r="D1307" s="112" t="str">
        <f>IF(AND(A1307&lt;&gt;"",ISNUMBER(A1307)),VLOOKUP(A1307,Studies!A:BR,4,FALSE),"")</f>
        <v>100 mg Capsules, with food</v>
      </c>
      <c r="E1307" s="112" t="str">
        <f>IF(AND(A1307&lt;&gt;"",ISNUMBER(A1307)),VLOOKUP(A1307,Studies!A:BR,5,FALSE),"")</f>
        <v>Itraconazole</v>
      </c>
      <c r="F1307" s="114" t="str">
        <f>IF(AND(A1307&lt;&gt;"",ISNUMBER(A1307)),VLOOKUP(A1307,Studies!A:BR,6,FALSE),"")</f>
        <v>Plasma</v>
      </c>
      <c r="G1307" s="57">
        <v>56</v>
      </c>
      <c r="H1307" s="57" t="s">
        <v>54</v>
      </c>
      <c r="I1307" s="47">
        <v>4.9311239272356033</v>
      </c>
      <c r="J1307" s="47" t="s">
        <v>321</v>
      </c>
      <c r="K1307" s="47" t="s">
        <v>50</v>
      </c>
    </row>
    <row r="1308" spans="1:11" x14ac:dyDescent="0.2">
      <c r="A1308" s="36">
        <v>486</v>
      </c>
      <c r="B1308" s="112" t="str">
        <f>IF(AND(A1308&lt;&gt;"",ISNUMBER(A1308)),VLOOKUP(A1308,Studies!A:BR,2,FALSE),"")</f>
        <v>Van Peer 1989</v>
      </c>
      <c r="C1308" s="112" t="str">
        <f>IF(AND(A1308&lt;&gt;"",ISNUMBER(A1308)),VLOOKUP(A1308,Studies!A:BR,3,FALSE),"")</f>
        <v>https://www.ncbi.nlm.nih.gov/pubmed/2544431</v>
      </c>
      <c r="D1308" s="112" t="str">
        <f>IF(AND(A1308&lt;&gt;"",ISNUMBER(A1308)),VLOOKUP(A1308,Studies!A:BR,4,FALSE),"")</f>
        <v>100 mg Capsules, with food</v>
      </c>
      <c r="E1308" s="112" t="str">
        <f>IF(AND(A1308&lt;&gt;"",ISNUMBER(A1308)),VLOOKUP(A1308,Studies!A:BR,5,FALSE),"")</f>
        <v>Itraconazole</v>
      </c>
      <c r="F1308" s="114" t="str">
        <f>IF(AND(A1308&lt;&gt;"",ISNUMBER(A1308)),VLOOKUP(A1308,Studies!A:BR,6,FALSE),"")</f>
        <v>Plasma</v>
      </c>
      <c r="G1308" s="57">
        <v>72</v>
      </c>
      <c r="H1308" s="57" t="s">
        <v>54</v>
      </c>
      <c r="I1308" s="47">
        <v>2.8708211611956358</v>
      </c>
      <c r="J1308" s="47" t="s">
        <v>321</v>
      </c>
      <c r="K1308" s="47" t="s">
        <v>50</v>
      </c>
    </row>
    <row r="1309" spans="1:11" x14ac:dyDescent="0.2">
      <c r="A1309" s="36">
        <v>486</v>
      </c>
      <c r="B1309" s="112" t="str">
        <f>IF(AND(A1309&lt;&gt;"",ISNUMBER(A1309)),VLOOKUP(A1309,Studies!A:BR,2,FALSE),"")</f>
        <v>Van Peer 1989</v>
      </c>
      <c r="C1309" s="112" t="str">
        <f>IF(AND(A1309&lt;&gt;"",ISNUMBER(A1309)),VLOOKUP(A1309,Studies!A:BR,3,FALSE),"")</f>
        <v>https://www.ncbi.nlm.nih.gov/pubmed/2544431</v>
      </c>
      <c r="D1309" s="112" t="str">
        <f>IF(AND(A1309&lt;&gt;"",ISNUMBER(A1309)),VLOOKUP(A1309,Studies!A:BR,4,FALSE),"")</f>
        <v>100 mg Capsules, with food</v>
      </c>
      <c r="E1309" s="112" t="str">
        <f>IF(AND(A1309&lt;&gt;"",ISNUMBER(A1309)),VLOOKUP(A1309,Studies!A:BR,5,FALSE),"")</f>
        <v>Itraconazole</v>
      </c>
      <c r="F1309" s="114" t="str">
        <f>IF(AND(A1309&lt;&gt;"",ISNUMBER(A1309)),VLOOKUP(A1309,Studies!A:BR,6,FALSE),"")</f>
        <v>Plasma</v>
      </c>
      <c r="G1309" s="57">
        <v>96</v>
      </c>
      <c r="H1309" s="57" t="s">
        <v>54</v>
      </c>
      <c r="I1309" s="47">
        <v>0.93337101861834526</v>
      </c>
      <c r="J1309" s="47" t="s">
        <v>321</v>
      </c>
      <c r="K1309" s="47" t="s">
        <v>50</v>
      </c>
    </row>
    <row r="1310" spans="1:11" x14ac:dyDescent="0.2">
      <c r="A1310" s="36">
        <v>487</v>
      </c>
      <c r="B1310" s="112" t="str">
        <f>IF(AND(A1310&lt;&gt;"",ISNUMBER(A1310)),VLOOKUP(A1310,Studies!A:BR,2,FALSE),"")</f>
        <v>Van Peer 1989</v>
      </c>
      <c r="C1310" s="112" t="str">
        <f>IF(AND(A1310&lt;&gt;"",ISNUMBER(A1310)),VLOOKUP(A1310,Studies!A:BR,3,FALSE),"")</f>
        <v>https://www.ncbi.nlm.nih.gov/pubmed/2544431</v>
      </c>
      <c r="D1310" s="112" t="str">
        <f>IF(AND(A1310&lt;&gt;"",ISNUMBER(A1310)),VLOOKUP(A1310,Studies!A:BR,4,FALSE),"")</f>
        <v>100 mg Capsules, with food, 15 days MD</v>
      </c>
      <c r="E1310" s="112" t="str">
        <f>IF(AND(A1310&lt;&gt;"",ISNUMBER(A1310)),VLOOKUP(A1310,Studies!A:BR,5,FALSE),"")</f>
        <v>Itraconazole</v>
      </c>
      <c r="F1310" s="114" t="str">
        <f>IF(AND(A1310&lt;&gt;"",ISNUMBER(A1310)),VLOOKUP(A1310,Studies!A:BR,6,FALSE),"")</f>
        <v>Plasma</v>
      </c>
      <c r="G1310" s="57">
        <v>1</v>
      </c>
      <c r="H1310" s="57" t="s">
        <v>54</v>
      </c>
      <c r="I1310" s="47">
        <v>19.995208829641342</v>
      </c>
      <c r="J1310" s="47" t="s">
        <v>321</v>
      </c>
      <c r="K1310" s="47" t="s">
        <v>50</v>
      </c>
    </row>
    <row r="1311" spans="1:11" x14ac:dyDescent="0.2">
      <c r="A1311" s="36">
        <v>487</v>
      </c>
      <c r="B1311" s="112" t="str">
        <f>IF(AND(A1311&lt;&gt;"",ISNUMBER(A1311)),VLOOKUP(A1311,Studies!A:BR,2,FALSE),"")</f>
        <v>Van Peer 1989</v>
      </c>
      <c r="C1311" s="112" t="str">
        <f>IF(AND(A1311&lt;&gt;"",ISNUMBER(A1311)),VLOOKUP(A1311,Studies!A:BR,3,FALSE),"")</f>
        <v>https://www.ncbi.nlm.nih.gov/pubmed/2544431</v>
      </c>
      <c r="D1311" s="112" t="str">
        <f>IF(AND(A1311&lt;&gt;"",ISNUMBER(A1311)),VLOOKUP(A1311,Studies!A:BR,4,FALSE),"")</f>
        <v>100 mg Capsules, with food, 15 days MD</v>
      </c>
      <c r="E1311" s="112" t="str">
        <f>IF(AND(A1311&lt;&gt;"",ISNUMBER(A1311)),VLOOKUP(A1311,Studies!A:BR,5,FALSE),"")</f>
        <v>Itraconazole</v>
      </c>
      <c r="F1311" s="114" t="str">
        <f>IF(AND(A1311&lt;&gt;"",ISNUMBER(A1311)),VLOOKUP(A1311,Studies!A:BR,6,FALSE),"")</f>
        <v>Plasma</v>
      </c>
      <c r="G1311" s="57">
        <v>3</v>
      </c>
      <c r="H1311" s="57" t="s">
        <v>54</v>
      </c>
      <c r="I1311" s="47">
        <v>59.312775731086731</v>
      </c>
      <c r="J1311" s="47" t="s">
        <v>321</v>
      </c>
      <c r="K1311" s="47" t="s">
        <v>50</v>
      </c>
    </row>
    <row r="1312" spans="1:11" x14ac:dyDescent="0.2">
      <c r="A1312" s="36">
        <v>487</v>
      </c>
      <c r="B1312" s="112" t="str">
        <f>IF(AND(A1312&lt;&gt;"",ISNUMBER(A1312)),VLOOKUP(A1312,Studies!A:BR,2,FALSE),"")</f>
        <v>Van Peer 1989</v>
      </c>
      <c r="C1312" s="112" t="str">
        <f>IF(AND(A1312&lt;&gt;"",ISNUMBER(A1312)),VLOOKUP(A1312,Studies!A:BR,3,FALSE),"")</f>
        <v>https://www.ncbi.nlm.nih.gov/pubmed/2544431</v>
      </c>
      <c r="D1312" s="112" t="str">
        <f>IF(AND(A1312&lt;&gt;"",ISNUMBER(A1312)),VLOOKUP(A1312,Studies!A:BR,4,FALSE),"")</f>
        <v>100 mg Capsules, with food, 15 days MD</v>
      </c>
      <c r="E1312" s="112" t="str">
        <f>IF(AND(A1312&lt;&gt;"",ISNUMBER(A1312)),VLOOKUP(A1312,Studies!A:BR,5,FALSE),"")</f>
        <v>Itraconazole</v>
      </c>
      <c r="F1312" s="114" t="str">
        <f>IF(AND(A1312&lt;&gt;"",ISNUMBER(A1312)),VLOOKUP(A1312,Studies!A:BR,6,FALSE),"")</f>
        <v>Plasma</v>
      </c>
      <c r="G1312" s="57">
        <v>4</v>
      </c>
      <c r="H1312" s="57" t="s">
        <v>54</v>
      </c>
      <c r="I1312" s="47">
        <v>96.852555871009827</v>
      </c>
      <c r="J1312" s="47" t="s">
        <v>321</v>
      </c>
      <c r="K1312" s="47" t="s">
        <v>50</v>
      </c>
    </row>
    <row r="1313" spans="1:11" x14ac:dyDescent="0.2">
      <c r="A1313" s="36">
        <v>487</v>
      </c>
      <c r="B1313" s="112" t="str">
        <f>IF(AND(A1313&lt;&gt;"",ISNUMBER(A1313)),VLOOKUP(A1313,Studies!A:BR,2,FALSE),"")</f>
        <v>Van Peer 1989</v>
      </c>
      <c r="C1313" s="112" t="str">
        <f>IF(AND(A1313&lt;&gt;"",ISNUMBER(A1313)),VLOOKUP(A1313,Studies!A:BR,3,FALSE),"")</f>
        <v>https://www.ncbi.nlm.nih.gov/pubmed/2544431</v>
      </c>
      <c r="D1313" s="112" t="str">
        <f>IF(AND(A1313&lt;&gt;"",ISNUMBER(A1313)),VLOOKUP(A1313,Studies!A:BR,4,FALSE),"")</f>
        <v>100 mg Capsules, with food, 15 days MD</v>
      </c>
      <c r="E1313" s="112" t="str">
        <f>IF(AND(A1313&lt;&gt;"",ISNUMBER(A1313)),VLOOKUP(A1313,Studies!A:BR,5,FALSE),"")</f>
        <v>Itraconazole</v>
      </c>
      <c r="F1313" s="114" t="str">
        <f>IF(AND(A1313&lt;&gt;"",ISNUMBER(A1313)),VLOOKUP(A1313,Studies!A:BR,6,FALSE),"")</f>
        <v>Plasma</v>
      </c>
      <c r="G1313" s="57">
        <v>5</v>
      </c>
      <c r="H1313" s="57" t="s">
        <v>54</v>
      </c>
      <c r="I1313" s="47">
        <v>87.059259414672852</v>
      </c>
      <c r="J1313" s="47" t="s">
        <v>321</v>
      </c>
      <c r="K1313" s="47" t="s">
        <v>50</v>
      </c>
    </row>
    <row r="1314" spans="1:11" x14ac:dyDescent="0.2">
      <c r="A1314" s="36">
        <v>487</v>
      </c>
      <c r="B1314" s="112" t="str">
        <f>IF(AND(A1314&lt;&gt;"",ISNUMBER(A1314)),VLOOKUP(A1314,Studies!A:BR,2,FALSE),"")</f>
        <v>Van Peer 1989</v>
      </c>
      <c r="C1314" s="112" t="str">
        <f>IF(AND(A1314&lt;&gt;"",ISNUMBER(A1314)),VLOOKUP(A1314,Studies!A:BR,3,FALSE),"")</f>
        <v>https://www.ncbi.nlm.nih.gov/pubmed/2544431</v>
      </c>
      <c r="D1314" s="112" t="str">
        <f>IF(AND(A1314&lt;&gt;"",ISNUMBER(A1314)),VLOOKUP(A1314,Studies!A:BR,4,FALSE),"")</f>
        <v>100 mg Capsules, with food, 15 days MD</v>
      </c>
      <c r="E1314" s="112" t="str">
        <f>IF(AND(A1314&lt;&gt;"",ISNUMBER(A1314)),VLOOKUP(A1314,Studies!A:BR,5,FALSE),"")</f>
        <v>Itraconazole</v>
      </c>
      <c r="F1314" s="114" t="str">
        <f>IF(AND(A1314&lt;&gt;"",ISNUMBER(A1314)),VLOOKUP(A1314,Studies!A:BR,6,FALSE),"")</f>
        <v>Plasma</v>
      </c>
      <c r="G1314" s="57">
        <v>8</v>
      </c>
      <c r="H1314" s="57" t="s">
        <v>54</v>
      </c>
      <c r="I1314" s="47">
        <v>69.597333669662476</v>
      </c>
      <c r="J1314" s="47" t="s">
        <v>321</v>
      </c>
      <c r="K1314" s="47" t="s">
        <v>50</v>
      </c>
    </row>
    <row r="1315" spans="1:11" x14ac:dyDescent="0.2">
      <c r="A1315" s="36">
        <v>487</v>
      </c>
      <c r="B1315" s="112" t="str">
        <f>IF(AND(A1315&lt;&gt;"",ISNUMBER(A1315)),VLOOKUP(A1315,Studies!A:BR,2,FALSE),"")</f>
        <v>Van Peer 1989</v>
      </c>
      <c r="C1315" s="112" t="str">
        <f>IF(AND(A1315&lt;&gt;"",ISNUMBER(A1315)),VLOOKUP(A1315,Studies!A:BR,3,FALSE),"")</f>
        <v>https://www.ncbi.nlm.nih.gov/pubmed/2544431</v>
      </c>
      <c r="D1315" s="112" t="str">
        <f>IF(AND(A1315&lt;&gt;"",ISNUMBER(A1315)),VLOOKUP(A1315,Studies!A:BR,4,FALSE),"")</f>
        <v>100 mg Capsules, with food, 15 days MD</v>
      </c>
      <c r="E1315" s="112" t="str">
        <f>IF(AND(A1315&lt;&gt;"",ISNUMBER(A1315)),VLOOKUP(A1315,Studies!A:BR,5,FALSE),"")</f>
        <v>Itraconazole</v>
      </c>
      <c r="F1315" s="114" t="str">
        <f>IF(AND(A1315&lt;&gt;"",ISNUMBER(A1315)),VLOOKUP(A1315,Studies!A:BR,6,FALSE),"")</f>
        <v>Plasma</v>
      </c>
      <c r="G1315" s="57">
        <v>24</v>
      </c>
      <c r="H1315" s="57" t="s">
        <v>54</v>
      </c>
      <c r="I1315" s="47">
        <v>18.165998160839081</v>
      </c>
      <c r="J1315" s="47" t="s">
        <v>321</v>
      </c>
      <c r="K1315" s="47" t="s">
        <v>50</v>
      </c>
    </row>
    <row r="1316" spans="1:11" x14ac:dyDescent="0.2">
      <c r="A1316" s="36">
        <v>487</v>
      </c>
      <c r="B1316" s="112" t="str">
        <f>IF(AND(A1316&lt;&gt;"",ISNUMBER(A1316)),VLOOKUP(A1316,Studies!A:BR,2,FALSE),"")</f>
        <v>Van Peer 1989</v>
      </c>
      <c r="C1316" s="112" t="str">
        <f>IF(AND(A1316&lt;&gt;"",ISNUMBER(A1316)),VLOOKUP(A1316,Studies!A:BR,3,FALSE),"")</f>
        <v>https://www.ncbi.nlm.nih.gov/pubmed/2544431</v>
      </c>
      <c r="D1316" s="112" t="str">
        <f>IF(AND(A1316&lt;&gt;"",ISNUMBER(A1316)),VLOOKUP(A1316,Studies!A:BR,4,FALSE),"")</f>
        <v>100 mg Capsules, with food, 15 days MD</v>
      </c>
      <c r="E1316" s="112" t="str">
        <f>IF(AND(A1316&lt;&gt;"",ISNUMBER(A1316)),VLOOKUP(A1316,Studies!A:BR,5,FALSE),"")</f>
        <v>Itraconazole</v>
      </c>
      <c r="F1316" s="114" t="str">
        <f>IF(AND(A1316&lt;&gt;"",ISNUMBER(A1316)),VLOOKUP(A1316,Studies!A:BR,6,FALSE),"")</f>
        <v>Plasma</v>
      </c>
      <c r="G1316" s="57">
        <v>28</v>
      </c>
      <c r="H1316" s="57" t="s">
        <v>54</v>
      </c>
      <c r="I1316" s="47">
        <v>217.75247156620026</v>
      </c>
      <c r="J1316" s="47" t="s">
        <v>321</v>
      </c>
      <c r="K1316" s="47" t="s">
        <v>50</v>
      </c>
    </row>
    <row r="1317" spans="1:11" x14ac:dyDescent="0.2">
      <c r="A1317" s="36">
        <v>487</v>
      </c>
      <c r="B1317" s="112" t="str">
        <f>IF(AND(A1317&lt;&gt;"",ISNUMBER(A1317)),VLOOKUP(A1317,Studies!A:BR,2,FALSE),"")</f>
        <v>Van Peer 1989</v>
      </c>
      <c r="C1317" s="112" t="str">
        <f>IF(AND(A1317&lt;&gt;"",ISNUMBER(A1317)),VLOOKUP(A1317,Studies!A:BR,3,FALSE),"")</f>
        <v>https://www.ncbi.nlm.nih.gov/pubmed/2544431</v>
      </c>
      <c r="D1317" s="112" t="str">
        <f>IF(AND(A1317&lt;&gt;"",ISNUMBER(A1317)),VLOOKUP(A1317,Studies!A:BR,4,FALSE),"")</f>
        <v>100 mg Capsules, with food, 15 days MD</v>
      </c>
      <c r="E1317" s="112" t="str">
        <f>IF(AND(A1317&lt;&gt;"",ISNUMBER(A1317)),VLOOKUP(A1317,Studies!A:BR,5,FALSE),"")</f>
        <v>Itraconazole</v>
      </c>
      <c r="F1317" s="114" t="str">
        <f>IF(AND(A1317&lt;&gt;"",ISNUMBER(A1317)),VLOOKUP(A1317,Studies!A:BR,6,FALSE),"")</f>
        <v>Plasma</v>
      </c>
      <c r="G1317" s="57">
        <v>48</v>
      </c>
      <c r="H1317" s="57" t="s">
        <v>54</v>
      </c>
      <c r="I1317" s="47">
        <v>47.416113317012787</v>
      </c>
      <c r="J1317" s="47" t="s">
        <v>321</v>
      </c>
      <c r="K1317" s="47" t="s">
        <v>50</v>
      </c>
    </row>
    <row r="1318" spans="1:11" x14ac:dyDescent="0.2">
      <c r="A1318" s="36">
        <v>487</v>
      </c>
      <c r="B1318" s="112" t="str">
        <f>IF(AND(A1318&lt;&gt;"",ISNUMBER(A1318)),VLOOKUP(A1318,Studies!A:BR,2,FALSE),"")</f>
        <v>Van Peer 1989</v>
      </c>
      <c r="C1318" s="112" t="str">
        <f>IF(AND(A1318&lt;&gt;"",ISNUMBER(A1318)),VLOOKUP(A1318,Studies!A:BR,3,FALSE),"")</f>
        <v>https://www.ncbi.nlm.nih.gov/pubmed/2544431</v>
      </c>
      <c r="D1318" s="112" t="str">
        <f>IF(AND(A1318&lt;&gt;"",ISNUMBER(A1318)),VLOOKUP(A1318,Studies!A:BR,4,FALSE),"")</f>
        <v>100 mg Capsules, with food, 15 days MD</v>
      </c>
      <c r="E1318" s="112" t="str">
        <f>IF(AND(A1318&lt;&gt;"",ISNUMBER(A1318)),VLOOKUP(A1318,Studies!A:BR,5,FALSE),"")</f>
        <v>Itraconazole</v>
      </c>
      <c r="F1318" s="114" t="str">
        <f>IF(AND(A1318&lt;&gt;"",ISNUMBER(A1318)),VLOOKUP(A1318,Studies!A:BR,6,FALSE),"")</f>
        <v>Plasma</v>
      </c>
      <c r="G1318" s="57">
        <v>72</v>
      </c>
      <c r="H1318" s="57" t="s">
        <v>54</v>
      </c>
      <c r="I1318" s="47">
        <v>79.094856977462769</v>
      </c>
      <c r="J1318" s="47" t="s">
        <v>321</v>
      </c>
      <c r="K1318" s="47" t="s">
        <v>50</v>
      </c>
    </row>
    <row r="1319" spans="1:11" x14ac:dyDescent="0.2">
      <c r="A1319" s="36">
        <v>487</v>
      </c>
      <c r="B1319" s="112" t="str">
        <f>IF(AND(A1319&lt;&gt;"",ISNUMBER(A1319)),VLOOKUP(A1319,Studies!A:BR,2,FALSE),"")</f>
        <v>Van Peer 1989</v>
      </c>
      <c r="C1319" s="112" t="str">
        <f>IF(AND(A1319&lt;&gt;"",ISNUMBER(A1319)),VLOOKUP(A1319,Studies!A:BR,3,FALSE),"")</f>
        <v>https://www.ncbi.nlm.nih.gov/pubmed/2544431</v>
      </c>
      <c r="D1319" s="112" t="str">
        <f>IF(AND(A1319&lt;&gt;"",ISNUMBER(A1319)),VLOOKUP(A1319,Studies!A:BR,4,FALSE),"")</f>
        <v>100 mg Capsules, with food, 15 days MD</v>
      </c>
      <c r="E1319" s="112" t="str">
        <f>IF(AND(A1319&lt;&gt;"",ISNUMBER(A1319)),VLOOKUP(A1319,Studies!A:BR,5,FALSE),"")</f>
        <v>Itraconazole</v>
      </c>
      <c r="F1319" s="114" t="str">
        <f>IF(AND(A1319&lt;&gt;"",ISNUMBER(A1319)),VLOOKUP(A1319,Studies!A:BR,6,FALSE),"")</f>
        <v>Plasma</v>
      </c>
      <c r="G1319" s="57">
        <v>96</v>
      </c>
      <c r="H1319" s="57" t="s">
        <v>54</v>
      </c>
      <c r="I1319" s="47">
        <v>92.80955046415329</v>
      </c>
      <c r="J1319" s="47" t="s">
        <v>321</v>
      </c>
      <c r="K1319" s="47" t="s">
        <v>50</v>
      </c>
    </row>
    <row r="1320" spans="1:11" x14ac:dyDescent="0.2">
      <c r="A1320" s="36">
        <v>487</v>
      </c>
      <c r="B1320" s="112" t="str">
        <f>IF(AND(A1320&lt;&gt;"",ISNUMBER(A1320)),VLOOKUP(A1320,Studies!A:BR,2,FALSE),"")</f>
        <v>Van Peer 1989</v>
      </c>
      <c r="C1320" s="112" t="str">
        <f>IF(AND(A1320&lt;&gt;"",ISNUMBER(A1320)),VLOOKUP(A1320,Studies!A:BR,3,FALSE),"")</f>
        <v>https://www.ncbi.nlm.nih.gov/pubmed/2544431</v>
      </c>
      <c r="D1320" s="112" t="str">
        <f>IF(AND(A1320&lt;&gt;"",ISNUMBER(A1320)),VLOOKUP(A1320,Studies!A:BR,4,FALSE),"")</f>
        <v>100 mg Capsules, with food, 15 days MD</v>
      </c>
      <c r="E1320" s="112" t="str">
        <f>IF(AND(A1320&lt;&gt;"",ISNUMBER(A1320)),VLOOKUP(A1320,Studies!A:BR,5,FALSE),"")</f>
        <v>Itraconazole</v>
      </c>
      <c r="F1320" s="114" t="str">
        <f>IF(AND(A1320&lt;&gt;"",ISNUMBER(A1320)),VLOOKUP(A1320,Studies!A:BR,6,FALSE),"")</f>
        <v>Plasma</v>
      </c>
      <c r="G1320" s="57">
        <v>100</v>
      </c>
      <c r="H1320" s="57" t="s">
        <v>54</v>
      </c>
      <c r="I1320" s="47">
        <v>359.38137769699097</v>
      </c>
      <c r="J1320" s="47" t="s">
        <v>321</v>
      </c>
      <c r="K1320" s="47" t="s">
        <v>50</v>
      </c>
    </row>
    <row r="1321" spans="1:11" x14ac:dyDescent="0.2">
      <c r="A1321" s="36">
        <v>487</v>
      </c>
      <c r="B1321" s="112" t="str">
        <f>IF(AND(A1321&lt;&gt;"",ISNUMBER(A1321)),VLOOKUP(A1321,Studies!A:BR,2,FALSE),"")</f>
        <v>Van Peer 1989</v>
      </c>
      <c r="C1321" s="112" t="str">
        <f>IF(AND(A1321&lt;&gt;"",ISNUMBER(A1321)),VLOOKUP(A1321,Studies!A:BR,3,FALSE),"")</f>
        <v>https://www.ncbi.nlm.nih.gov/pubmed/2544431</v>
      </c>
      <c r="D1321" s="112" t="str">
        <f>IF(AND(A1321&lt;&gt;"",ISNUMBER(A1321)),VLOOKUP(A1321,Studies!A:BR,4,FALSE),"")</f>
        <v>100 mg Capsules, with food, 15 days MD</v>
      </c>
      <c r="E1321" s="112" t="str">
        <f>IF(AND(A1321&lt;&gt;"",ISNUMBER(A1321)),VLOOKUP(A1321,Studies!A:BR,5,FALSE),"")</f>
        <v>Itraconazole</v>
      </c>
      <c r="F1321" s="114" t="str">
        <f>IF(AND(A1321&lt;&gt;"",ISNUMBER(A1321)),VLOOKUP(A1321,Studies!A:BR,6,FALSE),"")</f>
        <v>Plasma</v>
      </c>
      <c r="G1321" s="57">
        <v>168</v>
      </c>
      <c r="H1321" s="57" t="s">
        <v>54</v>
      </c>
      <c r="I1321" s="47">
        <v>131.9381445646286</v>
      </c>
      <c r="J1321" s="47" t="s">
        <v>321</v>
      </c>
      <c r="K1321" s="47" t="s">
        <v>50</v>
      </c>
    </row>
    <row r="1322" spans="1:11" x14ac:dyDescent="0.2">
      <c r="A1322" s="36">
        <v>487</v>
      </c>
      <c r="B1322" s="112" t="str">
        <f>IF(AND(A1322&lt;&gt;"",ISNUMBER(A1322)),VLOOKUP(A1322,Studies!A:BR,2,FALSE),"")</f>
        <v>Van Peer 1989</v>
      </c>
      <c r="C1322" s="112" t="str">
        <f>IF(AND(A1322&lt;&gt;"",ISNUMBER(A1322)),VLOOKUP(A1322,Studies!A:BR,3,FALSE),"")</f>
        <v>https://www.ncbi.nlm.nih.gov/pubmed/2544431</v>
      </c>
      <c r="D1322" s="112" t="str">
        <f>IF(AND(A1322&lt;&gt;"",ISNUMBER(A1322)),VLOOKUP(A1322,Studies!A:BR,4,FALSE),"")</f>
        <v>100 mg Capsules, with food, 15 days MD</v>
      </c>
      <c r="E1322" s="112" t="str">
        <f>IF(AND(A1322&lt;&gt;"",ISNUMBER(A1322)),VLOOKUP(A1322,Studies!A:BR,5,FALSE),"")</f>
        <v>Itraconazole</v>
      </c>
      <c r="F1322" s="114" t="str">
        <f>IF(AND(A1322&lt;&gt;"",ISNUMBER(A1322)),VLOOKUP(A1322,Studies!A:BR,6,FALSE),"")</f>
        <v>Plasma</v>
      </c>
      <c r="G1322" s="57">
        <v>216</v>
      </c>
      <c r="H1322" s="57" t="s">
        <v>54</v>
      </c>
      <c r="I1322" s="47">
        <v>174.07675087451935</v>
      </c>
      <c r="J1322" s="47" t="s">
        <v>321</v>
      </c>
      <c r="K1322" s="47" t="s">
        <v>50</v>
      </c>
    </row>
    <row r="1323" spans="1:11" x14ac:dyDescent="0.2">
      <c r="A1323" s="36">
        <v>487</v>
      </c>
      <c r="B1323" s="112" t="str">
        <f>IF(AND(A1323&lt;&gt;"",ISNUMBER(A1323)),VLOOKUP(A1323,Studies!A:BR,2,FALSE),"")</f>
        <v>Van Peer 1989</v>
      </c>
      <c r="C1323" s="112" t="str">
        <f>IF(AND(A1323&lt;&gt;"",ISNUMBER(A1323)),VLOOKUP(A1323,Studies!A:BR,3,FALSE),"")</f>
        <v>https://www.ncbi.nlm.nih.gov/pubmed/2544431</v>
      </c>
      <c r="D1323" s="112" t="str">
        <f>IF(AND(A1323&lt;&gt;"",ISNUMBER(A1323)),VLOOKUP(A1323,Studies!A:BR,4,FALSE),"")</f>
        <v>100 mg Capsules, with food, 15 days MD</v>
      </c>
      <c r="E1323" s="112" t="str">
        <f>IF(AND(A1323&lt;&gt;"",ISNUMBER(A1323)),VLOOKUP(A1323,Studies!A:BR,5,FALSE),"")</f>
        <v>Itraconazole</v>
      </c>
      <c r="F1323" s="114" t="str">
        <f>IF(AND(A1323&lt;&gt;"",ISNUMBER(A1323)),VLOOKUP(A1323,Studies!A:BR,6,FALSE),"")</f>
        <v>Plasma</v>
      </c>
      <c r="G1323" s="57">
        <v>220</v>
      </c>
      <c r="H1323" s="57" t="s">
        <v>54</v>
      </c>
      <c r="I1323" s="47">
        <v>430.78368902206421</v>
      </c>
      <c r="J1323" s="47" t="s">
        <v>321</v>
      </c>
      <c r="K1323" s="47" t="s">
        <v>50</v>
      </c>
    </row>
    <row r="1324" spans="1:11" x14ac:dyDescent="0.2">
      <c r="A1324" s="36">
        <v>487</v>
      </c>
      <c r="B1324" s="112" t="str">
        <f>IF(AND(A1324&lt;&gt;"",ISNUMBER(A1324)),VLOOKUP(A1324,Studies!A:BR,2,FALSE),"")</f>
        <v>Van Peer 1989</v>
      </c>
      <c r="C1324" s="112" t="str">
        <f>IF(AND(A1324&lt;&gt;"",ISNUMBER(A1324)),VLOOKUP(A1324,Studies!A:BR,3,FALSE),"")</f>
        <v>https://www.ncbi.nlm.nih.gov/pubmed/2544431</v>
      </c>
      <c r="D1324" s="112" t="str">
        <f>IF(AND(A1324&lt;&gt;"",ISNUMBER(A1324)),VLOOKUP(A1324,Studies!A:BR,4,FALSE),"")</f>
        <v>100 mg Capsules, with food, 15 days MD</v>
      </c>
      <c r="E1324" s="112" t="str">
        <f>IF(AND(A1324&lt;&gt;"",ISNUMBER(A1324)),VLOOKUP(A1324,Studies!A:BR,5,FALSE),"")</f>
        <v>Itraconazole</v>
      </c>
      <c r="F1324" s="114" t="str">
        <f>IF(AND(A1324&lt;&gt;"",ISNUMBER(A1324)),VLOOKUP(A1324,Studies!A:BR,6,FALSE),"")</f>
        <v>Plasma</v>
      </c>
      <c r="G1324" s="57">
        <v>240</v>
      </c>
      <c r="H1324" s="57" t="s">
        <v>54</v>
      </c>
      <c r="I1324" s="47">
        <v>175.94236135482788</v>
      </c>
      <c r="J1324" s="47" t="s">
        <v>321</v>
      </c>
      <c r="K1324" s="47" t="s">
        <v>50</v>
      </c>
    </row>
    <row r="1325" spans="1:11" x14ac:dyDescent="0.2">
      <c r="A1325" s="36">
        <v>487</v>
      </c>
      <c r="B1325" s="112" t="str">
        <f>IF(AND(A1325&lt;&gt;"",ISNUMBER(A1325)),VLOOKUP(A1325,Studies!A:BR,2,FALSE),"")</f>
        <v>Van Peer 1989</v>
      </c>
      <c r="C1325" s="112" t="str">
        <f>IF(AND(A1325&lt;&gt;"",ISNUMBER(A1325)),VLOOKUP(A1325,Studies!A:BR,3,FALSE),"")</f>
        <v>https://www.ncbi.nlm.nih.gov/pubmed/2544431</v>
      </c>
      <c r="D1325" s="112" t="str">
        <f>IF(AND(A1325&lt;&gt;"",ISNUMBER(A1325)),VLOOKUP(A1325,Studies!A:BR,4,FALSE),"")</f>
        <v>100 mg Capsules, with food, 15 days MD</v>
      </c>
      <c r="E1325" s="112" t="str">
        <f>IF(AND(A1325&lt;&gt;"",ISNUMBER(A1325)),VLOOKUP(A1325,Studies!A:BR,5,FALSE),"")</f>
        <v>Itraconazole</v>
      </c>
      <c r="F1325" s="114" t="str">
        <f>IF(AND(A1325&lt;&gt;"",ISNUMBER(A1325)),VLOOKUP(A1325,Studies!A:BR,6,FALSE),"")</f>
        <v>Plasma</v>
      </c>
      <c r="G1325" s="57">
        <v>244</v>
      </c>
      <c r="H1325" s="57" t="s">
        <v>54</v>
      </c>
      <c r="I1325" s="47">
        <v>459.23733711242676</v>
      </c>
      <c r="J1325" s="47" t="s">
        <v>321</v>
      </c>
      <c r="K1325" s="47" t="s">
        <v>50</v>
      </c>
    </row>
    <row r="1326" spans="1:11" x14ac:dyDescent="0.2">
      <c r="A1326" s="36">
        <v>487</v>
      </c>
      <c r="B1326" s="112" t="str">
        <f>IF(AND(A1326&lt;&gt;"",ISNUMBER(A1326)),VLOOKUP(A1326,Studies!A:BR,2,FALSE),"")</f>
        <v>Van Peer 1989</v>
      </c>
      <c r="C1326" s="112" t="str">
        <f>IF(AND(A1326&lt;&gt;"",ISNUMBER(A1326)),VLOOKUP(A1326,Studies!A:BR,3,FALSE),"")</f>
        <v>https://www.ncbi.nlm.nih.gov/pubmed/2544431</v>
      </c>
      <c r="D1326" s="112" t="str">
        <f>IF(AND(A1326&lt;&gt;"",ISNUMBER(A1326)),VLOOKUP(A1326,Studies!A:BR,4,FALSE),"")</f>
        <v>100 mg Capsules, with food, 15 days MD</v>
      </c>
      <c r="E1326" s="112" t="str">
        <f>IF(AND(A1326&lt;&gt;"",ISNUMBER(A1326)),VLOOKUP(A1326,Studies!A:BR,5,FALSE),"")</f>
        <v>Itraconazole</v>
      </c>
      <c r="F1326" s="114" t="str">
        <f>IF(AND(A1326&lt;&gt;"",ISNUMBER(A1326)),VLOOKUP(A1326,Studies!A:BR,6,FALSE),"")</f>
        <v>Plasma</v>
      </c>
      <c r="G1326" s="57">
        <v>264</v>
      </c>
      <c r="H1326" s="57" t="s">
        <v>54</v>
      </c>
      <c r="I1326" s="47">
        <v>175.94236135482788</v>
      </c>
      <c r="J1326" s="47" t="s">
        <v>321</v>
      </c>
      <c r="K1326" s="47" t="s">
        <v>50</v>
      </c>
    </row>
    <row r="1327" spans="1:11" x14ac:dyDescent="0.2">
      <c r="A1327" s="36">
        <v>487</v>
      </c>
      <c r="B1327" s="112" t="str">
        <f>IF(AND(A1327&lt;&gt;"",ISNUMBER(A1327)),VLOOKUP(A1327,Studies!A:BR,2,FALSE),"")</f>
        <v>Van Peer 1989</v>
      </c>
      <c r="C1327" s="112" t="str">
        <f>IF(AND(A1327&lt;&gt;"",ISNUMBER(A1327)),VLOOKUP(A1327,Studies!A:BR,3,FALSE),"")</f>
        <v>https://www.ncbi.nlm.nih.gov/pubmed/2544431</v>
      </c>
      <c r="D1327" s="112" t="str">
        <f>IF(AND(A1327&lt;&gt;"",ISNUMBER(A1327)),VLOOKUP(A1327,Studies!A:BR,4,FALSE),"")</f>
        <v>100 mg Capsules, with food, 15 days MD</v>
      </c>
      <c r="E1327" s="112" t="str">
        <f>IF(AND(A1327&lt;&gt;"",ISNUMBER(A1327)),VLOOKUP(A1327,Studies!A:BR,5,FALSE),"")</f>
        <v>Itraconazole</v>
      </c>
      <c r="F1327" s="114" t="str">
        <f>IF(AND(A1327&lt;&gt;"",ISNUMBER(A1327)),VLOOKUP(A1327,Studies!A:BR,6,FALSE),"")</f>
        <v>Plasma</v>
      </c>
      <c r="G1327" s="57">
        <v>268</v>
      </c>
      <c r="H1327" s="57" t="s">
        <v>54</v>
      </c>
      <c r="I1327" s="47">
        <v>454.36781644821167</v>
      </c>
      <c r="J1327" s="47" t="s">
        <v>321</v>
      </c>
      <c r="K1327" s="47" t="s">
        <v>50</v>
      </c>
    </row>
    <row r="1328" spans="1:11" x14ac:dyDescent="0.2">
      <c r="A1328" s="36">
        <v>487</v>
      </c>
      <c r="B1328" s="112" t="str">
        <f>IF(AND(A1328&lt;&gt;"",ISNUMBER(A1328)),VLOOKUP(A1328,Studies!A:BR,2,FALSE),"")</f>
        <v>Van Peer 1989</v>
      </c>
      <c r="C1328" s="112" t="str">
        <f>IF(AND(A1328&lt;&gt;"",ISNUMBER(A1328)),VLOOKUP(A1328,Studies!A:BR,3,FALSE),"")</f>
        <v>https://www.ncbi.nlm.nih.gov/pubmed/2544431</v>
      </c>
      <c r="D1328" s="112" t="str">
        <f>IF(AND(A1328&lt;&gt;"",ISNUMBER(A1328)),VLOOKUP(A1328,Studies!A:BR,4,FALSE),"")</f>
        <v>100 mg Capsules, with food, 15 days MD</v>
      </c>
      <c r="E1328" s="112" t="str">
        <f>IF(AND(A1328&lt;&gt;"",ISNUMBER(A1328)),VLOOKUP(A1328,Studies!A:BR,5,FALSE),"")</f>
        <v>Itraconazole</v>
      </c>
      <c r="F1328" s="114" t="str">
        <f>IF(AND(A1328&lt;&gt;"",ISNUMBER(A1328)),VLOOKUP(A1328,Studies!A:BR,6,FALSE),"")</f>
        <v>Plasma</v>
      </c>
      <c r="G1328" s="57">
        <v>336</v>
      </c>
      <c r="H1328" s="57" t="s">
        <v>54</v>
      </c>
      <c r="I1328" s="47">
        <v>202.09507644176483</v>
      </c>
      <c r="J1328" s="47" t="s">
        <v>321</v>
      </c>
      <c r="K1328" s="47" t="s">
        <v>50</v>
      </c>
    </row>
    <row r="1329" spans="1:11" x14ac:dyDescent="0.2">
      <c r="A1329" s="36">
        <v>487</v>
      </c>
      <c r="B1329" s="112" t="str">
        <f>IF(AND(A1329&lt;&gt;"",ISNUMBER(A1329)),VLOOKUP(A1329,Studies!A:BR,2,FALSE),"")</f>
        <v>Van Peer 1989</v>
      </c>
      <c r="C1329" s="112" t="str">
        <f>IF(AND(A1329&lt;&gt;"",ISNUMBER(A1329)),VLOOKUP(A1329,Studies!A:BR,3,FALSE),"")</f>
        <v>https://www.ncbi.nlm.nih.gov/pubmed/2544431</v>
      </c>
      <c r="D1329" s="112" t="str">
        <f>IF(AND(A1329&lt;&gt;"",ISNUMBER(A1329)),VLOOKUP(A1329,Studies!A:BR,4,FALSE),"")</f>
        <v>100 mg Capsules, with food, 15 days MD</v>
      </c>
      <c r="E1329" s="112" t="str">
        <f>IF(AND(A1329&lt;&gt;"",ISNUMBER(A1329)),VLOOKUP(A1329,Studies!A:BR,5,FALSE),"")</f>
        <v>Itraconazole</v>
      </c>
      <c r="F1329" s="114" t="str">
        <f>IF(AND(A1329&lt;&gt;"",ISNUMBER(A1329)),VLOOKUP(A1329,Studies!A:BR,6,FALSE),"")</f>
        <v>Plasma</v>
      </c>
      <c r="G1329" s="57">
        <v>337</v>
      </c>
      <c r="H1329" s="57" t="s">
        <v>54</v>
      </c>
      <c r="I1329" s="47">
        <v>296.63488268852234</v>
      </c>
      <c r="J1329" s="47" t="s">
        <v>321</v>
      </c>
      <c r="K1329" s="47" t="s">
        <v>50</v>
      </c>
    </row>
    <row r="1330" spans="1:11" x14ac:dyDescent="0.2">
      <c r="A1330" s="36">
        <v>487</v>
      </c>
      <c r="B1330" s="112" t="str">
        <f>IF(AND(A1330&lt;&gt;"",ISNUMBER(A1330)),VLOOKUP(A1330,Studies!A:BR,2,FALSE),"")</f>
        <v>Van Peer 1989</v>
      </c>
      <c r="C1330" s="112" t="str">
        <f>IF(AND(A1330&lt;&gt;"",ISNUMBER(A1330)),VLOOKUP(A1330,Studies!A:BR,3,FALSE),"")</f>
        <v>https://www.ncbi.nlm.nih.gov/pubmed/2544431</v>
      </c>
      <c r="D1330" s="112" t="str">
        <f>IF(AND(A1330&lt;&gt;"",ISNUMBER(A1330)),VLOOKUP(A1330,Studies!A:BR,4,FALSE),"")</f>
        <v>100 mg Capsules, with food, 15 days MD</v>
      </c>
      <c r="E1330" s="112" t="str">
        <f>IF(AND(A1330&lt;&gt;"",ISNUMBER(A1330)),VLOOKUP(A1330,Studies!A:BR,5,FALSE),"")</f>
        <v>Itraconazole</v>
      </c>
      <c r="F1330" s="114" t="str">
        <f>IF(AND(A1330&lt;&gt;"",ISNUMBER(A1330)),VLOOKUP(A1330,Studies!A:BR,6,FALSE),"")</f>
        <v>Plasma</v>
      </c>
      <c r="G1330" s="57">
        <v>338</v>
      </c>
      <c r="H1330" s="57" t="s">
        <v>54</v>
      </c>
      <c r="I1330" s="47">
        <v>430.78368902206421</v>
      </c>
      <c r="J1330" s="47" t="s">
        <v>321</v>
      </c>
      <c r="K1330" s="47" t="s">
        <v>50</v>
      </c>
    </row>
    <row r="1331" spans="1:11" x14ac:dyDescent="0.2">
      <c r="A1331" s="36">
        <v>487</v>
      </c>
      <c r="B1331" s="112" t="str">
        <f>IF(AND(A1331&lt;&gt;"",ISNUMBER(A1331)),VLOOKUP(A1331,Studies!A:BR,2,FALSE),"")</f>
        <v>Van Peer 1989</v>
      </c>
      <c r="C1331" s="112" t="str">
        <f>IF(AND(A1331&lt;&gt;"",ISNUMBER(A1331)),VLOOKUP(A1331,Studies!A:BR,3,FALSE),"")</f>
        <v>https://www.ncbi.nlm.nih.gov/pubmed/2544431</v>
      </c>
      <c r="D1331" s="112" t="str">
        <f>IF(AND(A1331&lt;&gt;"",ISNUMBER(A1331)),VLOOKUP(A1331,Studies!A:BR,4,FALSE),"")</f>
        <v>100 mg Capsules, with food, 15 days MD</v>
      </c>
      <c r="E1331" s="112" t="str">
        <f>IF(AND(A1331&lt;&gt;"",ISNUMBER(A1331)),VLOOKUP(A1331,Studies!A:BR,5,FALSE),"")</f>
        <v>Itraconazole</v>
      </c>
      <c r="F1331" s="114" t="str">
        <f>IF(AND(A1331&lt;&gt;"",ISNUMBER(A1331)),VLOOKUP(A1331,Studies!A:BR,6,FALSE),"")</f>
        <v>Plasma</v>
      </c>
      <c r="G1331" s="57">
        <v>339</v>
      </c>
      <c r="H1331" s="57" t="s">
        <v>54</v>
      </c>
      <c r="I1331" s="47">
        <v>444.78303194046021</v>
      </c>
      <c r="J1331" s="47" t="s">
        <v>321</v>
      </c>
      <c r="K1331" s="47" t="s">
        <v>50</v>
      </c>
    </row>
    <row r="1332" spans="1:11" x14ac:dyDescent="0.2">
      <c r="A1332" s="36">
        <v>487</v>
      </c>
      <c r="B1332" s="112" t="str">
        <f>IF(AND(A1332&lt;&gt;"",ISNUMBER(A1332)),VLOOKUP(A1332,Studies!A:BR,2,FALSE),"")</f>
        <v>Van Peer 1989</v>
      </c>
      <c r="C1332" s="112" t="str">
        <f>IF(AND(A1332&lt;&gt;"",ISNUMBER(A1332)),VLOOKUP(A1332,Studies!A:BR,3,FALSE),"")</f>
        <v>https://www.ncbi.nlm.nih.gov/pubmed/2544431</v>
      </c>
      <c r="D1332" s="112" t="str">
        <f>IF(AND(A1332&lt;&gt;"",ISNUMBER(A1332)),VLOOKUP(A1332,Studies!A:BR,4,FALSE),"")</f>
        <v>100 mg Capsules, with food, 15 days MD</v>
      </c>
      <c r="E1332" s="112" t="str">
        <f>IF(AND(A1332&lt;&gt;"",ISNUMBER(A1332)),VLOOKUP(A1332,Studies!A:BR,5,FALSE),"")</f>
        <v>Itraconazole</v>
      </c>
      <c r="F1332" s="114" t="str">
        <f>IF(AND(A1332&lt;&gt;"",ISNUMBER(A1332)),VLOOKUP(A1332,Studies!A:BR,6,FALSE),"")</f>
        <v>Plasma</v>
      </c>
      <c r="G1332" s="57">
        <v>340</v>
      </c>
      <c r="H1332" s="57" t="s">
        <v>54</v>
      </c>
      <c r="I1332" s="47">
        <v>435.40048599243164</v>
      </c>
      <c r="J1332" s="47" t="s">
        <v>321</v>
      </c>
      <c r="K1332" s="47" t="s">
        <v>50</v>
      </c>
    </row>
    <row r="1333" spans="1:11" x14ac:dyDescent="0.2">
      <c r="A1333" s="36">
        <v>487</v>
      </c>
      <c r="B1333" s="112" t="str">
        <f>IF(AND(A1333&lt;&gt;"",ISNUMBER(A1333)),VLOOKUP(A1333,Studies!A:BR,2,FALSE),"")</f>
        <v>Van Peer 1989</v>
      </c>
      <c r="C1333" s="112" t="str">
        <f>IF(AND(A1333&lt;&gt;"",ISNUMBER(A1333)),VLOOKUP(A1333,Studies!A:BR,3,FALSE),"")</f>
        <v>https://www.ncbi.nlm.nih.gov/pubmed/2544431</v>
      </c>
      <c r="D1333" s="112" t="str">
        <f>IF(AND(A1333&lt;&gt;"",ISNUMBER(A1333)),VLOOKUP(A1333,Studies!A:BR,4,FALSE),"")</f>
        <v>100 mg Capsules, with food, 15 days MD</v>
      </c>
      <c r="E1333" s="112" t="str">
        <f>IF(AND(A1333&lt;&gt;"",ISNUMBER(A1333)),VLOOKUP(A1333,Studies!A:BR,5,FALSE),"")</f>
        <v>Itraconazole</v>
      </c>
      <c r="F1333" s="114" t="str">
        <f>IF(AND(A1333&lt;&gt;"",ISNUMBER(A1333)),VLOOKUP(A1333,Studies!A:BR,6,FALSE),"")</f>
        <v>Plasma</v>
      </c>
      <c r="G1333" s="57">
        <v>342</v>
      </c>
      <c r="H1333" s="57" t="s">
        <v>54</v>
      </c>
      <c r="I1333" s="47">
        <v>408.42393040657043</v>
      </c>
      <c r="J1333" s="47" t="s">
        <v>321</v>
      </c>
      <c r="K1333" s="47" t="s">
        <v>50</v>
      </c>
    </row>
    <row r="1334" spans="1:11" x14ac:dyDescent="0.2">
      <c r="A1334" s="36">
        <v>487</v>
      </c>
      <c r="B1334" s="112" t="str">
        <f>IF(AND(A1334&lt;&gt;"",ISNUMBER(A1334)),VLOOKUP(A1334,Studies!A:BR,2,FALSE),"")</f>
        <v>Van Peer 1989</v>
      </c>
      <c r="C1334" s="112" t="str">
        <f>IF(AND(A1334&lt;&gt;"",ISNUMBER(A1334)),VLOOKUP(A1334,Studies!A:BR,3,FALSE),"")</f>
        <v>https://www.ncbi.nlm.nih.gov/pubmed/2544431</v>
      </c>
      <c r="D1334" s="112" t="str">
        <f>IF(AND(A1334&lt;&gt;"",ISNUMBER(A1334)),VLOOKUP(A1334,Studies!A:BR,4,FALSE),"")</f>
        <v>100 mg Capsules, with food, 15 days MD</v>
      </c>
      <c r="E1334" s="112" t="str">
        <f>IF(AND(A1334&lt;&gt;"",ISNUMBER(A1334)),VLOOKUP(A1334,Studies!A:BR,5,FALSE),"")</f>
        <v>Itraconazole</v>
      </c>
      <c r="F1334" s="114" t="str">
        <f>IF(AND(A1334&lt;&gt;"",ISNUMBER(A1334)),VLOOKUP(A1334,Studies!A:BR,6,FALSE),"")</f>
        <v>Plasma</v>
      </c>
      <c r="G1334" s="57">
        <v>344</v>
      </c>
      <c r="H1334" s="57" t="s">
        <v>54</v>
      </c>
      <c r="I1334" s="47">
        <v>379.05639410018921</v>
      </c>
      <c r="J1334" s="47" t="s">
        <v>321</v>
      </c>
      <c r="K1334" s="47" t="s">
        <v>50</v>
      </c>
    </row>
    <row r="1335" spans="1:11" x14ac:dyDescent="0.2">
      <c r="A1335" s="36">
        <v>487</v>
      </c>
      <c r="B1335" s="112" t="str">
        <f>IF(AND(A1335&lt;&gt;"",ISNUMBER(A1335)),VLOOKUP(A1335,Studies!A:BR,2,FALSE),"")</f>
        <v>Van Peer 1989</v>
      </c>
      <c r="C1335" s="112" t="str">
        <f>IF(AND(A1335&lt;&gt;"",ISNUMBER(A1335)),VLOOKUP(A1335,Studies!A:BR,3,FALSE),"")</f>
        <v>https://www.ncbi.nlm.nih.gov/pubmed/2544431</v>
      </c>
      <c r="D1335" s="112" t="str">
        <f>IF(AND(A1335&lt;&gt;"",ISNUMBER(A1335)),VLOOKUP(A1335,Studies!A:BR,4,FALSE),"")</f>
        <v>100 mg Capsules, with food, 15 days MD</v>
      </c>
      <c r="E1335" s="112" t="str">
        <f>IF(AND(A1335&lt;&gt;"",ISNUMBER(A1335)),VLOOKUP(A1335,Studies!A:BR,5,FALSE),"")</f>
        <v>Itraconazole</v>
      </c>
      <c r="F1335" s="114" t="str">
        <f>IF(AND(A1335&lt;&gt;"",ISNUMBER(A1335)),VLOOKUP(A1335,Studies!A:BR,6,FALSE),"")</f>
        <v>Plasma</v>
      </c>
      <c r="G1335" s="57">
        <v>360</v>
      </c>
      <c r="H1335" s="57" t="s">
        <v>54</v>
      </c>
      <c r="I1335" s="47">
        <v>215.44350683689117</v>
      </c>
      <c r="J1335" s="47" t="s">
        <v>321</v>
      </c>
      <c r="K1335" s="47" t="s">
        <v>50</v>
      </c>
    </row>
    <row r="1336" spans="1:11" x14ac:dyDescent="0.2">
      <c r="A1336" s="36">
        <v>487</v>
      </c>
      <c r="B1336" s="112" t="str">
        <f>IF(AND(A1336&lt;&gt;"",ISNUMBER(A1336)),VLOOKUP(A1336,Studies!A:BR,2,FALSE),"")</f>
        <v>Van Peer 1989</v>
      </c>
      <c r="C1336" s="112" t="str">
        <f>IF(AND(A1336&lt;&gt;"",ISNUMBER(A1336)),VLOOKUP(A1336,Studies!A:BR,3,FALSE),"")</f>
        <v>https://www.ncbi.nlm.nih.gov/pubmed/2544431</v>
      </c>
      <c r="D1336" s="112" t="str">
        <f>IF(AND(A1336&lt;&gt;"",ISNUMBER(A1336)),VLOOKUP(A1336,Studies!A:BR,4,FALSE),"")</f>
        <v>100 mg Capsules, with food, 15 days MD</v>
      </c>
      <c r="E1336" s="112" t="str">
        <f>IF(AND(A1336&lt;&gt;"",ISNUMBER(A1336)),VLOOKUP(A1336,Studies!A:BR,5,FALSE),"")</f>
        <v>Itraconazole</v>
      </c>
      <c r="F1336" s="114" t="str">
        <f>IF(AND(A1336&lt;&gt;"",ISNUMBER(A1336)),VLOOKUP(A1336,Studies!A:BR,6,FALSE),"")</f>
        <v>Plasma</v>
      </c>
      <c r="G1336" s="57">
        <v>368</v>
      </c>
      <c r="H1336" s="57" t="s">
        <v>54</v>
      </c>
      <c r="I1336" s="47">
        <v>158.151775598526</v>
      </c>
      <c r="J1336" s="47" t="s">
        <v>321</v>
      </c>
      <c r="K1336" s="47" t="s">
        <v>50</v>
      </c>
    </row>
    <row r="1337" spans="1:11" x14ac:dyDescent="0.2">
      <c r="A1337" s="36">
        <v>487</v>
      </c>
      <c r="B1337" s="112" t="str">
        <f>IF(AND(A1337&lt;&gt;"",ISNUMBER(A1337)),VLOOKUP(A1337,Studies!A:BR,2,FALSE),"")</f>
        <v>Van Peer 1989</v>
      </c>
      <c r="C1337" s="112" t="str">
        <f>IF(AND(A1337&lt;&gt;"",ISNUMBER(A1337)),VLOOKUP(A1337,Studies!A:BR,3,FALSE),"")</f>
        <v>https://www.ncbi.nlm.nih.gov/pubmed/2544431</v>
      </c>
      <c r="D1337" s="112" t="str">
        <f>IF(AND(A1337&lt;&gt;"",ISNUMBER(A1337)),VLOOKUP(A1337,Studies!A:BR,4,FALSE),"")</f>
        <v>100 mg Capsules, with food, 15 days MD</v>
      </c>
      <c r="E1337" s="112" t="str">
        <f>IF(AND(A1337&lt;&gt;"",ISNUMBER(A1337)),VLOOKUP(A1337,Studies!A:BR,5,FALSE),"")</f>
        <v>Itraconazole</v>
      </c>
      <c r="F1337" s="114" t="str">
        <f>IF(AND(A1337&lt;&gt;"",ISNUMBER(A1337)),VLOOKUP(A1337,Studies!A:BR,6,FALSE),"")</f>
        <v>Plasma</v>
      </c>
      <c r="G1337" s="57">
        <v>384</v>
      </c>
      <c r="H1337" s="57" t="s">
        <v>54</v>
      </c>
      <c r="I1337" s="47">
        <v>114.86436426639557</v>
      </c>
      <c r="J1337" s="47" t="s">
        <v>321</v>
      </c>
      <c r="K1337" s="47" t="s">
        <v>50</v>
      </c>
    </row>
    <row r="1338" spans="1:11" x14ac:dyDescent="0.2">
      <c r="A1338" s="36">
        <v>487</v>
      </c>
      <c r="B1338" s="112" t="str">
        <f>IF(AND(A1338&lt;&gt;"",ISNUMBER(A1338)),VLOOKUP(A1338,Studies!A:BR,2,FALSE),"")</f>
        <v>Van Peer 1989</v>
      </c>
      <c r="C1338" s="112" t="str">
        <f>IF(AND(A1338&lt;&gt;"",ISNUMBER(A1338)),VLOOKUP(A1338,Studies!A:BR,3,FALSE),"")</f>
        <v>https://www.ncbi.nlm.nih.gov/pubmed/2544431</v>
      </c>
      <c r="D1338" s="112" t="str">
        <f>IF(AND(A1338&lt;&gt;"",ISNUMBER(A1338)),VLOOKUP(A1338,Studies!A:BR,4,FALSE),"")</f>
        <v>100 mg Capsules, with food, 15 days MD</v>
      </c>
      <c r="E1338" s="112" t="str">
        <f>IF(AND(A1338&lt;&gt;"",ISNUMBER(A1338)),VLOOKUP(A1338,Studies!A:BR,5,FALSE),"")</f>
        <v>Itraconazole</v>
      </c>
      <c r="F1338" s="114" t="str">
        <f>IF(AND(A1338&lt;&gt;"",ISNUMBER(A1338)),VLOOKUP(A1338,Studies!A:BR,6,FALSE),"")</f>
        <v>Plasma</v>
      </c>
      <c r="G1338" s="57">
        <v>392</v>
      </c>
      <c r="H1338" s="57" t="s">
        <v>54</v>
      </c>
      <c r="I1338" s="47">
        <v>101.07173025608063</v>
      </c>
      <c r="J1338" s="47" t="s">
        <v>321</v>
      </c>
      <c r="K1338" s="47" t="s">
        <v>50</v>
      </c>
    </row>
    <row r="1339" spans="1:11" x14ac:dyDescent="0.2">
      <c r="A1339" s="36">
        <v>487</v>
      </c>
      <c r="B1339" s="112" t="str">
        <f>IF(AND(A1339&lt;&gt;"",ISNUMBER(A1339)),VLOOKUP(A1339,Studies!A:BR,2,FALSE),"")</f>
        <v>Van Peer 1989</v>
      </c>
      <c r="C1339" s="112" t="str">
        <f>IF(AND(A1339&lt;&gt;"",ISNUMBER(A1339)),VLOOKUP(A1339,Studies!A:BR,3,FALSE),"")</f>
        <v>https://www.ncbi.nlm.nih.gov/pubmed/2544431</v>
      </c>
      <c r="D1339" s="112" t="str">
        <f>IF(AND(A1339&lt;&gt;"",ISNUMBER(A1339)),VLOOKUP(A1339,Studies!A:BR,4,FALSE),"")</f>
        <v>100 mg Capsules, with food, 15 days MD</v>
      </c>
      <c r="E1339" s="112" t="str">
        <f>IF(AND(A1339&lt;&gt;"",ISNUMBER(A1339)),VLOOKUP(A1339,Studies!A:BR,5,FALSE),"")</f>
        <v>Itraconazole</v>
      </c>
      <c r="F1339" s="114" t="str">
        <f>IF(AND(A1339&lt;&gt;"",ISNUMBER(A1339)),VLOOKUP(A1339,Studies!A:BR,6,FALSE),"")</f>
        <v>Plasma</v>
      </c>
      <c r="G1339" s="57">
        <v>408</v>
      </c>
      <c r="H1339" s="57" t="s">
        <v>54</v>
      </c>
      <c r="I1339" s="47">
        <v>62.559932470321655</v>
      </c>
      <c r="J1339" s="47" t="s">
        <v>321</v>
      </c>
      <c r="K1339" s="47" t="s">
        <v>50</v>
      </c>
    </row>
    <row r="1340" spans="1:11" x14ac:dyDescent="0.2">
      <c r="A1340" s="36">
        <v>487</v>
      </c>
      <c r="B1340" s="112" t="str">
        <f>IF(AND(A1340&lt;&gt;"",ISNUMBER(A1340)),VLOOKUP(A1340,Studies!A:BR,2,FALSE),"")</f>
        <v>Van Peer 1989</v>
      </c>
      <c r="C1340" s="112" t="str">
        <f>IF(AND(A1340&lt;&gt;"",ISNUMBER(A1340)),VLOOKUP(A1340,Studies!A:BR,3,FALSE),"")</f>
        <v>https://www.ncbi.nlm.nih.gov/pubmed/2544431</v>
      </c>
      <c r="D1340" s="112" t="str">
        <f>IF(AND(A1340&lt;&gt;"",ISNUMBER(A1340)),VLOOKUP(A1340,Studies!A:BR,4,FALSE),"")</f>
        <v>100 mg Capsules, with food, 15 days MD</v>
      </c>
      <c r="E1340" s="112" t="str">
        <f>IF(AND(A1340&lt;&gt;"",ISNUMBER(A1340)),VLOOKUP(A1340,Studies!A:BR,5,FALSE),"")</f>
        <v>Itraconazole</v>
      </c>
      <c r="F1340" s="114" t="str">
        <f>IF(AND(A1340&lt;&gt;"",ISNUMBER(A1340)),VLOOKUP(A1340,Studies!A:BR,6,FALSE),"")</f>
        <v>Plasma</v>
      </c>
      <c r="G1340" s="57">
        <v>432</v>
      </c>
      <c r="H1340" s="57" t="s">
        <v>54</v>
      </c>
      <c r="I1340" s="47">
        <v>40.409322828054428</v>
      </c>
      <c r="J1340" s="47" t="s">
        <v>321</v>
      </c>
      <c r="K1340" s="47" t="s">
        <v>50</v>
      </c>
    </row>
    <row r="1341" spans="1:11" x14ac:dyDescent="0.2">
      <c r="A1341" s="36">
        <v>490</v>
      </c>
      <c r="B1341" s="112" t="str">
        <f>IF(AND(A1341&lt;&gt;"",ISNUMBER(A1341)),VLOOKUP(A1341,Studies!A:BR,2,FALSE),"")</f>
        <v>Heykants 1989</v>
      </c>
      <c r="C1341" s="112" t="str">
        <f>IF(AND(A1341&lt;&gt;"",ISNUMBER(A1341)),VLOOKUP(A1341,Studies!A:BR,3,FALSE),"")</f>
        <v>https://www.ncbi.nlm.nih.gov/pubmed/2561187</v>
      </c>
      <c r="D1341" s="112" t="str">
        <f>IF(AND(A1341&lt;&gt;"",ISNUMBER(A1341)),VLOOKUP(A1341,Studies!A:BR,4,FALSE),"")</f>
        <v>iv 100 mg SD</v>
      </c>
      <c r="E1341" s="112" t="str">
        <f>IF(AND(A1341&lt;&gt;"",ISNUMBER(A1341)),VLOOKUP(A1341,Studies!A:BR,5,FALSE),"")</f>
        <v>Itraconazole</v>
      </c>
      <c r="F1341" s="114" t="str">
        <f>IF(AND(A1341&lt;&gt;"",ISNUMBER(A1341)),VLOOKUP(A1341,Studies!A:BR,6,FALSE),"")</f>
        <v>Plasma</v>
      </c>
      <c r="G1341" s="57">
        <v>0.5</v>
      </c>
      <c r="H1341" s="57" t="s">
        <v>54</v>
      </c>
      <c r="I1341" s="47">
        <v>441.44472479820251</v>
      </c>
      <c r="J1341" s="47" t="s">
        <v>321</v>
      </c>
      <c r="K1341" s="47" t="s">
        <v>50</v>
      </c>
    </row>
    <row r="1342" spans="1:11" x14ac:dyDescent="0.2">
      <c r="A1342" s="36">
        <v>490</v>
      </c>
      <c r="B1342" s="112" t="str">
        <f>IF(AND(A1342&lt;&gt;"",ISNUMBER(A1342)),VLOOKUP(A1342,Studies!A:BR,2,FALSE),"")</f>
        <v>Heykants 1989</v>
      </c>
      <c r="C1342" s="112" t="str">
        <f>IF(AND(A1342&lt;&gt;"",ISNUMBER(A1342)),VLOOKUP(A1342,Studies!A:BR,3,FALSE),"")</f>
        <v>https://www.ncbi.nlm.nih.gov/pubmed/2561187</v>
      </c>
      <c r="D1342" s="112" t="str">
        <f>IF(AND(A1342&lt;&gt;"",ISNUMBER(A1342)),VLOOKUP(A1342,Studies!A:BR,4,FALSE),"")</f>
        <v>iv 100 mg SD</v>
      </c>
      <c r="E1342" s="112" t="str">
        <f>IF(AND(A1342&lt;&gt;"",ISNUMBER(A1342)),VLOOKUP(A1342,Studies!A:BR,5,FALSE),"")</f>
        <v>Itraconazole</v>
      </c>
      <c r="F1342" s="114" t="str">
        <f>IF(AND(A1342&lt;&gt;"",ISNUMBER(A1342)),VLOOKUP(A1342,Studies!A:BR,6,FALSE),"")</f>
        <v>Plasma</v>
      </c>
      <c r="G1342" s="57">
        <v>1</v>
      </c>
      <c r="H1342" s="57" t="s">
        <v>54</v>
      </c>
      <c r="I1342" s="47">
        <v>652.36049890518188</v>
      </c>
      <c r="J1342" s="47" t="s">
        <v>321</v>
      </c>
      <c r="K1342" s="47" t="s">
        <v>50</v>
      </c>
    </row>
    <row r="1343" spans="1:11" x14ac:dyDescent="0.2">
      <c r="A1343" s="36">
        <v>490</v>
      </c>
      <c r="B1343" s="112" t="str">
        <f>IF(AND(A1343&lt;&gt;"",ISNUMBER(A1343)),VLOOKUP(A1343,Studies!A:BR,2,FALSE),"")</f>
        <v>Heykants 1989</v>
      </c>
      <c r="C1343" s="112" t="str">
        <f>IF(AND(A1343&lt;&gt;"",ISNUMBER(A1343)),VLOOKUP(A1343,Studies!A:BR,3,FALSE),"")</f>
        <v>https://www.ncbi.nlm.nih.gov/pubmed/2561187</v>
      </c>
      <c r="D1343" s="112" t="str">
        <f>IF(AND(A1343&lt;&gt;"",ISNUMBER(A1343)),VLOOKUP(A1343,Studies!A:BR,4,FALSE),"")</f>
        <v>iv 100 mg SD</v>
      </c>
      <c r="E1343" s="112" t="str">
        <f>IF(AND(A1343&lt;&gt;"",ISNUMBER(A1343)),VLOOKUP(A1343,Studies!A:BR,5,FALSE),"")</f>
        <v>Itraconazole</v>
      </c>
      <c r="F1343" s="114" t="str">
        <f>IF(AND(A1343&lt;&gt;"",ISNUMBER(A1343)),VLOOKUP(A1343,Studies!A:BR,6,FALSE),"")</f>
        <v>Plasma</v>
      </c>
      <c r="G1343" s="57">
        <v>1.5</v>
      </c>
      <c r="H1343" s="57" t="s">
        <v>54</v>
      </c>
      <c r="I1343" s="47">
        <v>430.79990148544312</v>
      </c>
      <c r="J1343" s="47" t="s">
        <v>321</v>
      </c>
      <c r="K1343" s="47" t="s">
        <v>50</v>
      </c>
    </row>
    <row r="1344" spans="1:11" x14ac:dyDescent="0.2">
      <c r="A1344" s="36">
        <v>490</v>
      </c>
      <c r="B1344" s="112" t="str">
        <f>IF(AND(A1344&lt;&gt;"",ISNUMBER(A1344)),VLOOKUP(A1344,Studies!A:BR,2,FALSE),"")</f>
        <v>Heykants 1989</v>
      </c>
      <c r="C1344" s="112" t="str">
        <f>IF(AND(A1344&lt;&gt;"",ISNUMBER(A1344)),VLOOKUP(A1344,Studies!A:BR,3,FALSE),"")</f>
        <v>https://www.ncbi.nlm.nih.gov/pubmed/2561187</v>
      </c>
      <c r="D1344" s="112" t="str">
        <f>IF(AND(A1344&lt;&gt;"",ISNUMBER(A1344)),VLOOKUP(A1344,Studies!A:BR,4,FALSE),"")</f>
        <v>iv 100 mg SD</v>
      </c>
      <c r="E1344" s="112" t="str">
        <f>IF(AND(A1344&lt;&gt;"",ISNUMBER(A1344)),VLOOKUP(A1344,Studies!A:BR,5,FALSE),"")</f>
        <v>Itraconazole</v>
      </c>
      <c r="F1344" s="114" t="str">
        <f>IF(AND(A1344&lt;&gt;"",ISNUMBER(A1344)),VLOOKUP(A1344,Studies!A:BR,6,FALSE),"")</f>
        <v>Plasma</v>
      </c>
      <c r="G1344" s="57">
        <v>2</v>
      </c>
      <c r="H1344" s="57" t="s">
        <v>54</v>
      </c>
      <c r="I1344" s="47">
        <v>333.40200781822205</v>
      </c>
      <c r="J1344" s="47" t="s">
        <v>321</v>
      </c>
      <c r="K1344" s="47" t="s">
        <v>50</v>
      </c>
    </row>
    <row r="1345" spans="1:11" x14ac:dyDescent="0.2">
      <c r="A1345" s="36">
        <v>490</v>
      </c>
      <c r="B1345" s="112" t="str">
        <f>IF(AND(A1345&lt;&gt;"",ISNUMBER(A1345)),VLOOKUP(A1345,Studies!A:BR,2,FALSE),"")</f>
        <v>Heykants 1989</v>
      </c>
      <c r="C1345" s="112" t="str">
        <f>IF(AND(A1345&lt;&gt;"",ISNUMBER(A1345)),VLOOKUP(A1345,Studies!A:BR,3,FALSE),"")</f>
        <v>https://www.ncbi.nlm.nih.gov/pubmed/2561187</v>
      </c>
      <c r="D1345" s="112" t="str">
        <f>IF(AND(A1345&lt;&gt;"",ISNUMBER(A1345)),VLOOKUP(A1345,Studies!A:BR,4,FALSE),"")</f>
        <v>iv 100 mg SD</v>
      </c>
      <c r="E1345" s="112" t="str">
        <f>IF(AND(A1345&lt;&gt;"",ISNUMBER(A1345)),VLOOKUP(A1345,Studies!A:BR,5,FALSE),"")</f>
        <v>Itraconazole</v>
      </c>
      <c r="F1345" s="114" t="str">
        <f>IF(AND(A1345&lt;&gt;"",ISNUMBER(A1345)),VLOOKUP(A1345,Studies!A:BR,6,FALSE),"")</f>
        <v>Plasma</v>
      </c>
      <c r="G1345" s="57">
        <v>3</v>
      </c>
      <c r="H1345" s="57" t="s">
        <v>54</v>
      </c>
      <c r="I1345" s="47">
        <v>254.89449501037598</v>
      </c>
      <c r="J1345" s="47" t="s">
        <v>321</v>
      </c>
      <c r="K1345" s="47" t="s">
        <v>50</v>
      </c>
    </row>
    <row r="1346" spans="1:11" x14ac:dyDescent="0.2">
      <c r="A1346" s="36">
        <v>490</v>
      </c>
      <c r="B1346" s="112" t="str">
        <f>IF(AND(A1346&lt;&gt;"",ISNUMBER(A1346)),VLOOKUP(A1346,Studies!A:BR,2,FALSE),"")</f>
        <v>Heykants 1989</v>
      </c>
      <c r="C1346" s="112" t="str">
        <f>IF(AND(A1346&lt;&gt;"",ISNUMBER(A1346)),VLOOKUP(A1346,Studies!A:BR,3,FALSE),"")</f>
        <v>https://www.ncbi.nlm.nih.gov/pubmed/2561187</v>
      </c>
      <c r="D1346" s="112" t="str">
        <f>IF(AND(A1346&lt;&gt;"",ISNUMBER(A1346)),VLOOKUP(A1346,Studies!A:BR,4,FALSE),"")</f>
        <v>iv 100 mg SD</v>
      </c>
      <c r="E1346" s="112" t="str">
        <f>IF(AND(A1346&lt;&gt;"",ISNUMBER(A1346)),VLOOKUP(A1346,Studies!A:BR,5,FALSE),"")</f>
        <v>Itraconazole</v>
      </c>
      <c r="F1346" s="114" t="str">
        <f>IF(AND(A1346&lt;&gt;"",ISNUMBER(A1346)),VLOOKUP(A1346,Studies!A:BR,6,FALSE),"")</f>
        <v>Plasma</v>
      </c>
      <c r="G1346" s="57">
        <v>4</v>
      </c>
      <c r="H1346" s="57" t="s">
        <v>54</v>
      </c>
      <c r="I1346" s="47">
        <v>187.86749243736267</v>
      </c>
      <c r="J1346" s="47" t="s">
        <v>321</v>
      </c>
      <c r="K1346" s="47" t="s">
        <v>50</v>
      </c>
    </row>
    <row r="1347" spans="1:11" x14ac:dyDescent="0.2">
      <c r="A1347" s="36">
        <v>490</v>
      </c>
      <c r="B1347" s="112" t="str">
        <f>IF(AND(A1347&lt;&gt;"",ISNUMBER(A1347)),VLOOKUP(A1347,Studies!A:BR,2,FALSE),"")</f>
        <v>Heykants 1989</v>
      </c>
      <c r="C1347" s="112" t="str">
        <f>IF(AND(A1347&lt;&gt;"",ISNUMBER(A1347)),VLOOKUP(A1347,Studies!A:BR,3,FALSE),"")</f>
        <v>https://www.ncbi.nlm.nih.gov/pubmed/2561187</v>
      </c>
      <c r="D1347" s="112" t="str">
        <f>IF(AND(A1347&lt;&gt;"",ISNUMBER(A1347)),VLOOKUP(A1347,Studies!A:BR,4,FALSE),"")</f>
        <v>iv 100 mg SD</v>
      </c>
      <c r="E1347" s="112" t="str">
        <f>IF(AND(A1347&lt;&gt;"",ISNUMBER(A1347)),VLOOKUP(A1347,Studies!A:BR,5,FALSE),"")</f>
        <v>Itraconazole</v>
      </c>
      <c r="F1347" s="114" t="str">
        <f>IF(AND(A1347&lt;&gt;"",ISNUMBER(A1347)),VLOOKUP(A1347,Studies!A:BR,6,FALSE),"")</f>
        <v>Plasma</v>
      </c>
      <c r="G1347" s="57">
        <v>6</v>
      </c>
      <c r="H1347" s="57" t="s">
        <v>54</v>
      </c>
      <c r="I1347" s="47">
        <v>138.46589624881744</v>
      </c>
      <c r="J1347" s="47" t="s">
        <v>321</v>
      </c>
      <c r="K1347" s="47" t="s">
        <v>50</v>
      </c>
    </row>
    <row r="1348" spans="1:11" x14ac:dyDescent="0.2">
      <c r="A1348" s="36">
        <v>490</v>
      </c>
      <c r="B1348" s="112" t="str">
        <f>IF(AND(A1348&lt;&gt;"",ISNUMBER(A1348)),VLOOKUP(A1348,Studies!A:BR,2,FALSE),"")</f>
        <v>Heykants 1989</v>
      </c>
      <c r="C1348" s="112" t="str">
        <f>IF(AND(A1348&lt;&gt;"",ISNUMBER(A1348)),VLOOKUP(A1348,Studies!A:BR,3,FALSE),"")</f>
        <v>https://www.ncbi.nlm.nih.gov/pubmed/2561187</v>
      </c>
      <c r="D1348" s="112" t="str">
        <f>IF(AND(A1348&lt;&gt;"",ISNUMBER(A1348)),VLOOKUP(A1348,Studies!A:BR,4,FALSE),"")</f>
        <v>iv 100 mg SD</v>
      </c>
      <c r="E1348" s="112" t="str">
        <f>IF(AND(A1348&lt;&gt;"",ISNUMBER(A1348)),VLOOKUP(A1348,Studies!A:BR,5,FALSE),"")</f>
        <v>Itraconazole</v>
      </c>
      <c r="F1348" s="114" t="str">
        <f>IF(AND(A1348&lt;&gt;"",ISNUMBER(A1348)),VLOOKUP(A1348,Studies!A:BR,6,FALSE),"")</f>
        <v>Plasma</v>
      </c>
      <c r="G1348" s="57">
        <v>8</v>
      </c>
      <c r="H1348" s="57" t="s">
        <v>54</v>
      </c>
      <c r="I1348" s="47">
        <v>109.80849713087082</v>
      </c>
      <c r="J1348" s="47" t="s">
        <v>321</v>
      </c>
      <c r="K1348" s="47" t="s">
        <v>50</v>
      </c>
    </row>
    <row r="1349" spans="1:11" x14ac:dyDescent="0.2">
      <c r="A1349" s="36">
        <v>490</v>
      </c>
      <c r="B1349" s="112" t="str">
        <f>IF(AND(A1349&lt;&gt;"",ISNUMBER(A1349)),VLOOKUP(A1349,Studies!A:BR,2,FALSE),"")</f>
        <v>Heykants 1989</v>
      </c>
      <c r="C1349" s="112" t="str">
        <f>IF(AND(A1349&lt;&gt;"",ISNUMBER(A1349)),VLOOKUP(A1349,Studies!A:BR,3,FALSE),"")</f>
        <v>https://www.ncbi.nlm.nih.gov/pubmed/2561187</v>
      </c>
      <c r="D1349" s="112" t="str">
        <f>IF(AND(A1349&lt;&gt;"",ISNUMBER(A1349)),VLOOKUP(A1349,Studies!A:BR,4,FALSE),"")</f>
        <v>iv 100 mg SD</v>
      </c>
      <c r="E1349" s="112" t="str">
        <f>IF(AND(A1349&lt;&gt;"",ISNUMBER(A1349)),VLOOKUP(A1349,Studies!A:BR,5,FALSE),"")</f>
        <v>Itraconazole</v>
      </c>
      <c r="F1349" s="114" t="str">
        <f>IF(AND(A1349&lt;&gt;"",ISNUMBER(A1349)),VLOOKUP(A1349,Studies!A:BR,6,FALSE),"")</f>
        <v>Plasma</v>
      </c>
      <c r="G1349" s="57">
        <v>24</v>
      </c>
      <c r="H1349" s="57" t="s">
        <v>54</v>
      </c>
      <c r="I1349" s="47">
        <v>42.905088514089584</v>
      </c>
      <c r="J1349" s="47" t="s">
        <v>321</v>
      </c>
      <c r="K1349" s="47" t="s">
        <v>50</v>
      </c>
    </row>
    <row r="1350" spans="1:11" x14ac:dyDescent="0.2">
      <c r="A1350" s="36">
        <v>490</v>
      </c>
      <c r="B1350" s="112" t="str">
        <f>IF(AND(A1350&lt;&gt;"",ISNUMBER(A1350)),VLOOKUP(A1350,Studies!A:BR,2,FALSE),"")</f>
        <v>Heykants 1989</v>
      </c>
      <c r="C1350" s="112" t="str">
        <f>IF(AND(A1350&lt;&gt;"",ISNUMBER(A1350)),VLOOKUP(A1350,Studies!A:BR,3,FALSE),"")</f>
        <v>https://www.ncbi.nlm.nih.gov/pubmed/2561187</v>
      </c>
      <c r="D1350" s="112" t="str">
        <f>IF(AND(A1350&lt;&gt;"",ISNUMBER(A1350)),VLOOKUP(A1350,Studies!A:BR,4,FALSE),"")</f>
        <v>iv 100 mg SD</v>
      </c>
      <c r="E1350" s="112" t="str">
        <f>IF(AND(A1350&lt;&gt;"",ISNUMBER(A1350)),VLOOKUP(A1350,Studies!A:BR,5,FALSE),"")</f>
        <v>Itraconazole</v>
      </c>
      <c r="F1350" s="114" t="str">
        <f>IF(AND(A1350&lt;&gt;"",ISNUMBER(A1350)),VLOOKUP(A1350,Studies!A:BR,6,FALSE),"")</f>
        <v>Plasma</v>
      </c>
      <c r="G1350" s="57">
        <v>32</v>
      </c>
      <c r="H1350" s="57" t="s">
        <v>54</v>
      </c>
      <c r="I1350" s="47">
        <v>27.650060132145882</v>
      </c>
      <c r="J1350" s="47" t="s">
        <v>321</v>
      </c>
      <c r="K1350" s="47" t="s">
        <v>50</v>
      </c>
    </row>
    <row r="1351" spans="1:11" x14ac:dyDescent="0.2">
      <c r="A1351" s="36">
        <v>490</v>
      </c>
      <c r="B1351" s="112" t="str">
        <f>IF(AND(A1351&lt;&gt;"",ISNUMBER(A1351)),VLOOKUP(A1351,Studies!A:BR,2,FALSE),"")</f>
        <v>Heykants 1989</v>
      </c>
      <c r="C1351" s="112" t="str">
        <f>IF(AND(A1351&lt;&gt;"",ISNUMBER(A1351)),VLOOKUP(A1351,Studies!A:BR,3,FALSE),"")</f>
        <v>https://www.ncbi.nlm.nih.gov/pubmed/2561187</v>
      </c>
      <c r="D1351" s="112" t="str">
        <f>IF(AND(A1351&lt;&gt;"",ISNUMBER(A1351)),VLOOKUP(A1351,Studies!A:BR,4,FALSE),"")</f>
        <v>iv 100 mg SD</v>
      </c>
      <c r="E1351" s="112" t="str">
        <f>IF(AND(A1351&lt;&gt;"",ISNUMBER(A1351)),VLOOKUP(A1351,Studies!A:BR,5,FALSE),"")</f>
        <v>Itraconazole</v>
      </c>
      <c r="F1351" s="114" t="str">
        <f>IF(AND(A1351&lt;&gt;"",ISNUMBER(A1351)),VLOOKUP(A1351,Studies!A:BR,6,FALSE),"")</f>
        <v>Plasma</v>
      </c>
      <c r="G1351" s="57">
        <v>48</v>
      </c>
      <c r="H1351" s="57" t="s">
        <v>54</v>
      </c>
      <c r="I1351" s="47">
        <v>21.139189600944519</v>
      </c>
      <c r="J1351" s="47" t="s">
        <v>321</v>
      </c>
      <c r="K1351" s="47" t="s">
        <v>50</v>
      </c>
    </row>
    <row r="1352" spans="1:11" x14ac:dyDescent="0.2">
      <c r="A1352" s="36">
        <v>490</v>
      </c>
      <c r="B1352" s="112" t="str">
        <f>IF(AND(A1352&lt;&gt;"",ISNUMBER(A1352)),VLOOKUP(A1352,Studies!A:BR,2,FALSE),"")</f>
        <v>Heykants 1989</v>
      </c>
      <c r="C1352" s="112" t="str">
        <f>IF(AND(A1352&lt;&gt;"",ISNUMBER(A1352)),VLOOKUP(A1352,Studies!A:BR,3,FALSE),"")</f>
        <v>https://www.ncbi.nlm.nih.gov/pubmed/2561187</v>
      </c>
      <c r="D1352" s="112" t="str">
        <f>IF(AND(A1352&lt;&gt;"",ISNUMBER(A1352)),VLOOKUP(A1352,Studies!A:BR,4,FALSE),"")</f>
        <v>iv 100 mg SD</v>
      </c>
      <c r="E1352" s="112" t="str">
        <f>IF(AND(A1352&lt;&gt;"",ISNUMBER(A1352)),VLOOKUP(A1352,Studies!A:BR,5,FALSE),"")</f>
        <v>Itraconazole</v>
      </c>
      <c r="F1352" s="114" t="str">
        <f>IF(AND(A1352&lt;&gt;"",ISNUMBER(A1352)),VLOOKUP(A1352,Studies!A:BR,6,FALSE),"")</f>
        <v>Plasma</v>
      </c>
      <c r="G1352" s="57">
        <v>56</v>
      </c>
      <c r="H1352" s="57" t="s">
        <v>54</v>
      </c>
      <c r="I1352" s="47">
        <v>17.602851614356041</v>
      </c>
      <c r="J1352" s="47" t="s">
        <v>321</v>
      </c>
      <c r="K1352" s="47" t="s">
        <v>50</v>
      </c>
    </row>
    <row r="1353" spans="1:11" x14ac:dyDescent="0.2">
      <c r="A1353" s="36">
        <v>490</v>
      </c>
      <c r="B1353" s="112" t="str">
        <f>IF(AND(A1353&lt;&gt;"",ISNUMBER(A1353)),VLOOKUP(A1353,Studies!A:BR,2,FALSE),"")</f>
        <v>Heykants 1989</v>
      </c>
      <c r="C1353" s="112" t="str">
        <f>IF(AND(A1353&lt;&gt;"",ISNUMBER(A1353)),VLOOKUP(A1353,Studies!A:BR,3,FALSE),"")</f>
        <v>https://www.ncbi.nlm.nih.gov/pubmed/2561187</v>
      </c>
      <c r="D1353" s="112" t="str">
        <f>IF(AND(A1353&lt;&gt;"",ISNUMBER(A1353)),VLOOKUP(A1353,Studies!A:BR,4,FALSE),"")</f>
        <v>iv 100 mg SD</v>
      </c>
      <c r="E1353" s="112" t="str">
        <f>IF(AND(A1353&lt;&gt;"",ISNUMBER(A1353)),VLOOKUP(A1353,Studies!A:BR,5,FALSE),"")</f>
        <v>Itraconazole</v>
      </c>
      <c r="F1353" s="114" t="str">
        <f>IF(AND(A1353&lt;&gt;"",ISNUMBER(A1353)),VLOOKUP(A1353,Studies!A:BR,6,FALSE),"")</f>
        <v>Plasma</v>
      </c>
      <c r="G1353" s="57">
        <v>72</v>
      </c>
      <c r="H1353" s="57" t="s">
        <v>54</v>
      </c>
      <c r="I1353" s="47">
        <v>10.415210388600826</v>
      </c>
      <c r="J1353" s="47" t="s">
        <v>321</v>
      </c>
      <c r="K1353" s="47" t="s">
        <v>50</v>
      </c>
    </row>
    <row r="1354" spans="1:11" x14ac:dyDescent="0.2">
      <c r="A1354" s="36">
        <v>490</v>
      </c>
      <c r="B1354" s="112" t="str">
        <f>IF(AND(A1354&lt;&gt;"",ISNUMBER(A1354)),VLOOKUP(A1354,Studies!A:BR,2,FALSE),"")</f>
        <v>Heykants 1989</v>
      </c>
      <c r="C1354" s="112" t="str">
        <f>IF(AND(A1354&lt;&gt;"",ISNUMBER(A1354)),VLOOKUP(A1354,Studies!A:BR,3,FALSE),"")</f>
        <v>https://www.ncbi.nlm.nih.gov/pubmed/2561187</v>
      </c>
      <c r="D1354" s="112" t="str">
        <f>IF(AND(A1354&lt;&gt;"",ISNUMBER(A1354)),VLOOKUP(A1354,Studies!A:BR,4,FALSE),"")</f>
        <v>iv 100 mg SD</v>
      </c>
      <c r="E1354" s="112" t="str">
        <f>IF(AND(A1354&lt;&gt;"",ISNUMBER(A1354)),VLOOKUP(A1354,Studies!A:BR,5,FALSE),"")</f>
        <v>Itraconazole</v>
      </c>
      <c r="F1354" s="114" t="str">
        <f>IF(AND(A1354&lt;&gt;"",ISNUMBER(A1354)),VLOOKUP(A1354,Studies!A:BR,6,FALSE),"")</f>
        <v>Plasma</v>
      </c>
      <c r="G1354" s="57">
        <v>96</v>
      </c>
      <c r="H1354" s="57" t="s">
        <v>54</v>
      </c>
      <c r="I1354" s="47">
        <v>6.2381098978221416</v>
      </c>
      <c r="J1354" s="47" t="s">
        <v>321</v>
      </c>
      <c r="K1354" s="47" t="s">
        <v>50</v>
      </c>
    </row>
    <row r="1355" spans="1:11" x14ac:dyDescent="0.2">
      <c r="A1355" s="36">
        <v>491</v>
      </c>
      <c r="B1355" s="112" t="str">
        <f>IF(AND(A1355&lt;&gt;"",ISNUMBER(A1355)),VLOOKUP(A1355,Studies!A:BR,2,FALSE),"")</f>
        <v>Heykants 1989</v>
      </c>
      <c r="C1355" s="112" t="str">
        <f>IF(AND(A1355&lt;&gt;"",ISNUMBER(A1355)),VLOOKUP(A1355,Studies!A:BR,3,FALSE),"")</f>
        <v>https://www.ncbi.nlm.nih.gov/pubmed/2561187</v>
      </c>
      <c r="D1355" s="112" t="str">
        <f>IF(AND(A1355&lt;&gt;"",ISNUMBER(A1355)),VLOOKUP(A1355,Studies!A:BR,4,FALSE),"")</f>
        <v>po 100 mg SD fed</v>
      </c>
      <c r="E1355" s="112" t="str">
        <f>IF(AND(A1355&lt;&gt;"",ISNUMBER(A1355)),VLOOKUP(A1355,Studies!A:BR,5,FALSE),"")</f>
        <v>Itraconazole</v>
      </c>
      <c r="F1355" s="114" t="str">
        <f>IF(AND(A1355&lt;&gt;"",ISNUMBER(A1355)),VLOOKUP(A1355,Studies!A:BR,6,FALSE),"")</f>
        <v>Plasma</v>
      </c>
      <c r="G1355" s="57">
        <v>1</v>
      </c>
      <c r="H1355" s="57" t="s">
        <v>54</v>
      </c>
      <c r="I1355" s="47">
        <v>37.185218811035156</v>
      </c>
      <c r="J1355" s="47" t="s">
        <v>321</v>
      </c>
      <c r="K1355" s="47" t="s">
        <v>50</v>
      </c>
    </row>
    <row r="1356" spans="1:11" x14ac:dyDescent="0.2">
      <c r="A1356" s="36">
        <v>491</v>
      </c>
      <c r="B1356" s="112" t="str">
        <f>IF(AND(A1356&lt;&gt;"",ISNUMBER(A1356)),VLOOKUP(A1356,Studies!A:BR,2,FALSE),"")</f>
        <v>Heykants 1989</v>
      </c>
      <c r="C1356" s="112" t="str">
        <f>IF(AND(A1356&lt;&gt;"",ISNUMBER(A1356)),VLOOKUP(A1356,Studies!A:BR,3,FALSE),"")</f>
        <v>https://www.ncbi.nlm.nih.gov/pubmed/2561187</v>
      </c>
      <c r="D1356" s="112" t="str">
        <f>IF(AND(A1356&lt;&gt;"",ISNUMBER(A1356)),VLOOKUP(A1356,Studies!A:BR,4,FALSE),"")</f>
        <v>po 100 mg SD fed</v>
      </c>
      <c r="E1356" s="112" t="str">
        <f>IF(AND(A1356&lt;&gt;"",ISNUMBER(A1356)),VLOOKUP(A1356,Studies!A:BR,5,FALSE),"")</f>
        <v>Itraconazole</v>
      </c>
      <c r="F1356" s="114" t="str">
        <f>IF(AND(A1356&lt;&gt;"",ISNUMBER(A1356)),VLOOKUP(A1356,Studies!A:BR,6,FALSE),"")</f>
        <v>Plasma</v>
      </c>
      <c r="G1356" s="57">
        <v>2</v>
      </c>
      <c r="H1356" s="57" t="s">
        <v>54</v>
      </c>
      <c r="I1356" s="47">
        <v>81.49127197265625</v>
      </c>
      <c r="J1356" s="47" t="s">
        <v>321</v>
      </c>
      <c r="K1356" s="47" t="s">
        <v>50</v>
      </c>
    </row>
    <row r="1357" spans="1:11" x14ac:dyDescent="0.2">
      <c r="A1357" s="36">
        <v>491</v>
      </c>
      <c r="B1357" s="112" t="str">
        <f>IF(AND(A1357&lt;&gt;"",ISNUMBER(A1357)),VLOOKUP(A1357,Studies!A:BR,2,FALSE),"")</f>
        <v>Heykants 1989</v>
      </c>
      <c r="C1357" s="112" t="str">
        <f>IF(AND(A1357&lt;&gt;"",ISNUMBER(A1357)),VLOOKUP(A1357,Studies!A:BR,3,FALSE),"")</f>
        <v>https://www.ncbi.nlm.nih.gov/pubmed/2561187</v>
      </c>
      <c r="D1357" s="112" t="str">
        <f>IF(AND(A1357&lt;&gt;"",ISNUMBER(A1357)),VLOOKUP(A1357,Studies!A:BR,4,FALSE),"")</f>
        <v>po 100 mg SD fed</v>
      </c>
      <c r="E1357" s="112" t="str">
        <f>IF(AND(A1357&lt;&gt;"",ISNUMBER(A1357)),VLOOKUP(A1357,Studies!A:BR,5,FALSE),"")</f>
        <v>Itraconazole</v>
      </c>
      <c r="F1357" s="114" t="str">
        <f>IF(AND(A1357&lt;&gt;"",ISNUMBER(A1357)),VLOOKUP(A1357,Studies!A:BR,6,FALSE),"")</f>
        <v>Plasma</v>
      </c>
      <c r="G1357" s="57">
        <v>3</v>
      </c>
      <c r="H1357" s="57" t="s">
        <v>54</v>
      </c>
      <c r="I1357" s="47">
        <v>100</v>
      </c>
      <c r="J1357" s="47" t="s">
        <v>321</v>
      </c>
      <c r="K1357" s="47" t="s">
        <v>50</v>
      </c>
    </row>
    <row r="1358" spans="1:11" x14ac:dyDescent="0.2">
      <c r="A1358" s="36">
        <v>491</v>
      </c>
      <c r="B1358" s="112" t="str">
        <f>IF(AND(A1358&lt;&gt;"",ISNUMBER(A1358)),VLOOKUP(A1358,Studies!A:BR,2,FALSE),"")</f>
        <v>Heykants 1989</v>
      </c>
      <c r="C1358" s="112" t="str">
        <f>IF(AND(A1358&lt;&gt;"",ISNUMBER(A1358)),VLOOKUP(A1358,Studies!A:BR,3,FALSE),"")</f>
        <v>https://www.ncbi.nlm.nih.gov/pubmed/2561187</v>
      </c>
      <c r="D1358" s="112" t="str">
        <f>IF(AND(A1358&lt;&gt;"",ISNUMBER(A1358)),VLOOKUP(A1358,Studies!A:BR,4,FALSE),"")</f>
        <v>po 100 mg SD fed</v>
      </c>
      <c r="E1358" s="112" t="str">
        <f>IF(AND(A1358&lt;&gt;"",ISNUMBER(A1358)),VLOOKUP(A1358,Studies!A:BR,5,FALSE),"")</f>
        <v>Itraconazole</v>
      </c>
      <c r="F1358" s="114" t="str">
        <f>IF(AND(A1358&lt;&gt;"",ISNUMBER(A1358)),VLOOKUP(A1358,Studies!A:BR,6,FALSE),"")</f>
        <v>Plasma</v>
      </c>
      <c r="G1358" s="57">
        <v>4</v>
      </c>
      <c r="H1358" s="57" t="s">
        <v>54</v>
      </c>
      <c r="I1358" s="47">
        <v>110.77570343017578</v>
      </c>
      <c r="J1358" s="47" t="s">
        <v>321</v>
      </c>
      <c r="K1358" s="47" t="s">
        <v>50</v>
      </c>
    </row>
    <row r="1359" spans="1:11" x14ac:dyDescent="0.2">
      <c r="A1359" s="36">
        <v>491</v>
      </c>
      <c r="B1359" s="112" t="str">
        <f>IF(AND(A1359&lt;&gt;"",ISNUMBER(A1359)),VLOOKUP(A1359,Studies!A:BR,2,FALSE),"")</f>
        <v>Heykants 1989</v>
      </c>
      <c r="C1359" s="112" t="str">
        <f>IF(AND(A1359&lt;&gt;"",ISNUMBER(A1359)),VLOOKUP(A1359,Studies!A:BR,3,FALSE),"")</f>
        <v>https://www.ncbi.nlm.nih.gov/pubmed/2561187</v>
      </c>
      <c r="D1359" s="112" t="str">
        <f>IF(AND(A1359&lt;&gt;"",ISNUMBER(A1359)),VLOOKUP(A1359,Studies!A:BR,4,FALSE),"")</f>
        <v>po 100 mg SD fed</v>
      </c>
      <c r="E1359" s="112" t="str">
        <f>IF(AND(A1359&lt;&gt;"",ISNUMBER(A1359)),VLOOKUP(A1359,Studies!A:BR,5,FALSE),"")</f>
        <v>Itraconazole</v>
      </c>
      <c r="F1359" s="114" t="str">
        <f>IF(AND(A1359&lt;&gt;"",ISNUMBER(A1359)),VLOOKUP(A1359,Studies!A:BR,6,FALSE),"")</f>
        <v>Plasma</v>
      </c>
      <c r="G1359" s="57">
        <v>6</v>
      </c>
      <c r="H1359" s="57" t="s">
        <v>54</v>
      </c>
      <c r="I1359" s="47">
        <v>112.68129730224609</v>
      </c>
      <c r="J1359" s="47" t="s">
        <v>321</v>
      </c>
      <c r="K1359" s="47" t="s">
        <v>50</v>
      </c>
    </row>
    <row r="1360" spans="1:11" x14ac:dyDescent="0.2">
      <c r="A1360" s="36">
        <v>491</v>
      </c>
      <c r="B1360" s="112" t="str">
        <f>IF(AND(A1360&lt;&gt;"",ISNUMBER(A1360)),VLOOKUP(A1360,Studies!A:BR,2,FALSE),"")</f>
        <v>Heykants 1989</v>
      </c>
      <c r="C1360" s="112" t="str">
        <f>IF(AND(A1360&lt;&gt;"",ISNUMBER(A1360)),VLOOKUP(A1360,Studies!A:BR,3,FALSE),"")</f>
        <v>https://www.ncbi.nlm.nih.gov/pubmed/2561187</v>
      </c>
      <c r="D1360" s="112" t="str">
        <f>IF(AND(A1360&lt;&gt;"",ISNUMBER(A1360)),VLOOKUP(A1360,Studies!A:BR,4,FALSE),"")</f>
        <v>po 100 mg SD fed</v>
      </c>
      <c r="E1360" s="112" t="str">
        <f>IF(AND(A1360&lt;&gt;"",ISNUMBER(A1360)),VLOOKUP(A1360,Studies!A:BR,5,FALSE),"")</f>
        <v>Itraconazole</v>
      </c>
      <c r="F1360" s="114" t="str">
        <f>IF(AND(A1360&lt;&gt;"",ISNUMBER(A1360)),VLOOKUP(A1360,Studies!A:BR,6,FALSE),"")</f>
        <v>Plasma</v>
      </c>
      <c r="G1360" s="57">
        <v>8</v>
      </c>
      <c r="H1360" s="57" t="s">
        <v>54</v>
      </c>
      <c r="I1360" s="47">
        <v>91.825424194335938</v>
      </c>
      <c r="J1360" s="47" t="s">
        <v>321</v>
      </c>
      <c r="K1360" s="47" t="s">
        <v>50</v>
      </c>
    </row>
    <row r="1361" spans="1:11" x14ac:dyDescent="0.2">
      <c r="A1361" s="36">
        <v>491</v>
      </c>
      <c r="B1361" s="112" t="str">
        <f>IF(AND(A1361&lt;&gt;"",ISNUMBER(A1361)),VLOOKUP(A1361,Studies!A:BR,2,FALSE),"")</f>
        <v>Heykants 1989</v>
      </c>
      <c r="C1361" s="112" t="str">
        <f>IF(AND(A1361&lt;&gt;"",ISNUMBER(A1361)),VLOOKUP(A1361,Studies!A:BR,3,FALSE),"")</f>
        <v>https://www.ncbi.nlm.nih.gov/pubmed/2561187</v>
      </c>
      <c r="D1361" s="112" t="str">
        <f>IF(AND(A1361&lt;&gt;"",ISNUMBER(A1361)),VLOOKUP(A1361,Studies!A:BR,4,FALSE),"")</f>
        <v>po 100 mg SD fed</v>
      </c>
      <c r="E1361" s="112" t="str">
        <f>IF(AND(A1361&lt;&gt;"",ISNUMBER(A1361)),VLOOKUP(A1361,Studies!A:BR,5,FALSE),"")</f>
        <v>Itraconazole</v>
      </c>
      <c r="F1361" s="114" t="str">
        <f>IF(AND(A1361&lt;&gt;"",ISNUMBER(A1361)),VLOOKUP(A1361,Studies!A:BR,6,FALSE),"")</f>
        <v>Plasma</v>
      </c>
      <c r="G1361" s="57">
        <v>24</v>
      </c>
      <c r="H1361" s="57" t="s">
        <v>54</v>
      </c>
      <c r="I1361" s="47">
        <v>25.118860244750977</v>
      </c>
      <c r="J1361" s="47" t="s">
        <v>321</v>
      </c>
      <c r="K1361" s="47" t="s">
        <v>50</v>
      </c>
    </row>
    <row r="1362" spans="1:11" x14ac:dyDescent="0.2">
      <c r="A1362" s="36">
        <v>491</v>
      </c>
      <c r="B1362" s="112" t="str">
        <f>IF(AND(A1362&lt;&gt;"",ISNUMBER(A1362)),VLOOKUP(A1362,Studies!A:BR,2,FALSE),"")</f>
        <v>Heykants 1989</v>
      </c>
      <c r="C1362" s="112" t="str">
        <f>IF(AND(A1362&lt;&gt;"",ISNUMBER(A1362)),VLOOKUP(A1362,Studies!A:BR,3,FALSE),"")</f>
        <v>https://www.ncbi.nlm.nih.gov/pubmed/2561187</v>
      </c>
      <c r="D1362" s="112" t="str">
        <f>IF(AND(A1362&lt;&gt;"",ISNUMBER(A1362)),VLOOKUP(A1362,Studies!A:BR,4,FALSE),"")</f>
        <v>po 100 mg SD fed</v>
      </c>
      <c r="E1362" s="112" t="str">
        <f>IF(AND(A1362&lt;&gt;"",ISNUMBER(A1362)),VLOOKUP(A1362,Studies!A:BR,5,FALSE),"")</f>
        <v>Itraconazole</v>
      </c>
      <c r="F1362" s="114" t="str">
        <f>IF(AND(A1362&lt;&gt;"",ISNUMBER(A1362)),VLOOKUP(A1362,Studies!A:BR,6,FALSE),"")</f>
        <v>Plasma</v>
      </c>
      <c r="G1362" s="57">
        <v>32</v>
      </c>
      <c r="H1362" s="57" t="s">
        <v>54</v>
      </c>
      <c r="I1362" s="47">
        <v>16.681011199951172</v>
      </c>
      <c r="J1362" s="47" t="s">
        <v>321</v>
      </c>
      <c r="K1362" s="47" t="s">
        <v>50</v>
      </c>
    </row>
    <row r="1363" spans="1:11" x14ac:dyDescent="0.2">
      <c r="A1363" s="36">
        <v>491</v>
      </c>
      <c r="B1363" s="112" t="str">
        <f>IF(AND(A1363&lt;&gt;"",ISNUMBER(A1363)),VLOOKUP(A1363,Studies!A:BR,2,FALSE),"")</f>
        <v>Heykants 1989</v>
      </c>
      <c r="C1363" s="112" t="str">
        <f>IF(AND(A1363&lt;&gt;"",ISNUMBER(A1363)),VLOOKUP(A1363,Studies!A:BR,3,FALSE),"")</f>
        <v>https://www.ncbi.nlm.nih.gov/pubmed/2561187</v>
      </c>
      <c r="D1363" s="112" t="str">
        <f>IF(AND(A1363&lt;&gt;"",ISNUMBER(A1363)),VLOOKUP(A1363,Studies!A:BR,4,FALSE),"")</f>
        <v>po 100 mg SD fed</v>
      </c>
      <c r="E1363" s="112" t="str">
        <f>IF(AND(A1363&lt;&gt;"",ISNUMBER(A1363)),VLOOKUP(A1363,Studies!A:BR,5,FALSE),"")</f>
        <v>Itraconazole</v>
      </c>
      <c r="F1363" s="114" t="str">
        <f>IF(AND(A1363&lt;&gt;"",ISNUMBER(A1363)),VLOOKUP(A1363,Studies!A:BR,6,FALSE),"")</f>
        <v>Plasma</v>
      </c>
      <c r="G1363" s="57">
        <v>48</v>
      </c>
      <c r="H1363" s="57" t="s">
        <v>54</v>
      </c>
      <c r="I1363" s="47">
        <v>9.5011844635009766</v>
      </c>
      <c r="J1363" s="47" t="s">
        <v>321</v>
      </c>
      <c r="K1363" s="47" t="s">
        <v>50</v>
      </c>
    </row>
    <row r="1364" spans="1:11" x14ac:dyDescent="0.2">
      <c r="A1364" s="36">
        <v>491</v>
      </c>
      <c r="B1364" s="112" t="str">
        <f>IF(AND(A1364&lt;&gt;"",ISNUMBER(A1364)),VLOOKUP(A1364,Studies!A:BR,2,FALSE),"")</f>
        <v>Heykants 1989</v>
      </c>
      <c r="C1364" s="112" t="str">
        <f>IF(AND(A1364&lt;&gt;"",ISNUMBER(A1364)),VLOOKUP(A1364,Studies!A:BR,3,FALSE),"")</f>
        <v>https://www.ncbi.nlm.nih.gov/pubmed/2561187</v>
      </c>
      <c r="D1364" s="112" t="str">
        <f>IF(AND(A1364&lt;&gt;"",ISNUMBER(A1364)),VLOOKUP(A1364,Studies!A:BR,4,FALSE),"")</f>
        <v>po 100 mg SD fed</v>
      </c>
      <c r="E1364" s="112" t="str">
        <f>IF(AND(A1364&lt;&gt;"",ISNUMBER(A1364)),VLOOKUP(A1364,Studies!A:BR,5,FALSE),"")</f>
        <v>Itraconazole</v>
      </c>
      <c r="F1364" s="114" t="str">
        <f>IF(AND(A1364&lt;&gt;"",ISNUMBER(A1364)),VLOOKUP(A1364,Studies!A:BR,6,FALSE),"")</f>
        <v>Plasma</v>
      </c>
      <c r="G1364" s="57">
        <v>56</v>
      </c>
      <c r="H1364" s="57" t="s">
        <v>54</v>
      </c>
      <c r="I1364" s="47">
        <v>8.1491270065307617</v>
      </c>
      <c r="J1364" s="47" t="s">
        <v>321</v>
      </c>
      <c r="K1364" s="47" t="s">
        <v>50</v>
      </c>
    </row>
    <row r="1365" spans="1:11" x14ac:dyDescent="0.2">
      <c r="A1365" s="36">
        <v>491</v>
      </c>
      <c r="B1365" s="112" t="str">
        <f>IF(AND(A1365&lt;&gt;"",ISNUMBER(A1365)),VLOOKUP(A1365,Studies!A:BR,2,FALSE),"")</f>
        <v>Heykants 1989</v>
      </c>
      <c r="C1365" s="112" t="str">
        <f>IF(AND(A1365&lt;&gt;"",ISNUMBER(A1365)),VLOOKUP(A1365,Studies!A:BR,3,FALSE),"")</f>
        <v>https://www.ncbi.nlm.nih.gov/pubmed/2561187</v>
      </c>
      <c r="D1365" s="112" t="str">
        <f>IF(AND(A1365&lt;&gt;"",ISNUMBER(A1365)),VLOOKUP(A1365,Studies!A:BR,4,FALSE),"")</f>
        <v>po 100 mg SD fed</v>
      </c>
      <c r="E1365" s="112" t="str">
        <f>IF(AND(A1365&lt;&gt;"",ISNUMBER(A1365)),VLOOKUP(A1365,Studies!A:BR,5,FALSE),"")</f>
        <v>Itraconazole</v>
      </c>
      <c r="F1365" s="114" t="str">
        <f>IF(AND(A1365&lt;&gt;"",ISNUMBER(A1365)),VLOOKUP(A1365,Studies!A:BR,6,FALSE),"")</f>
        <v>Plasma</v>
      </c>
      <c r="G1365" s="57">
        <v>72</v>
      </c>
      <c r="H1365" s="57" t="s">
        <v>54</v>
      </c>
      <c r="I1365" s="47">
        <v>5.0547971725463867</v>
      </c>
      <c r="J1365" s="47" t="s">
        <v>321</v>
      </c>
      <c r="K1365" s="47" t="s">
        <v>50</v>
      </c>
    </row>
    <row r="1366" spans="1:11" x14ac:dyDescent="0.2">
      <c r="A1366" s="36">
        <v>491</v>
      </c>
      <c r="B1366" s="112" t="str">
        <f>IF(AND(A1366&lt;&gt;"",ISNUMBER(A1366)),VLOOKUP(A1366,Studies!A:BR,2,FALSE),"")</f>
        <v>Heykants 1989</v>
      </c>
      <c r="C1366" s="112" t="str">
        <f>IF(AND(A1366&lt;&gt;"",ISNUMBER(A1366)),VLOOKUP(A1366,Studies!A:BR,3,FALSE),"")</f>
        <v>https://www.ncbi.nlm.nih.gov/pubmed/2561187</v>
      </c>
      <c r="D1366" s="112" t="str">
        <f>IF(AND(A1366&lt;&gt;"",ISNUMBER(A1366)),VLOOKUP(A1366,Studies!A:BR,4,FALSE),"")</f>
        <v>po 100 mg SD fed</v>
      </c>
      <c r="E1366" s="112" t="str">
        <f>IF(AND(A1366&lt;&gt;"",ISNUMBER(A1366)),VLOOKUP(A1366,Studies!A:BR,5,FALSE),"")</f>
        <v>Itraconazole</v>
      </c>
      <c r="F1366" s="114" t="str">
        <f>IF(AND(A1366&lt;&gt;"",ISNUMBER(A1366)),VLOOKUP(A1366,Studies!A:BR,6,FALSE),"")</f>
        <v>Plasma</v>
      </c>
      <c r="G1366" s="57">
        <v>96</v>
      </c>
      <c r="H1366" s="57" t="s">
        <v>54</v>
      </c>
      <c r="I1366" s="47">
        <v>2.2675430774688721</v>
      </c>
      <c r="J1366" s="47" t="s">
        <v>321</v>
      </c>
      <c r="K1366" s="47" t="s">
        <v>50</v>
      </c>
    </row>
    <row r="1367" spans="1:11" x14ac:dyDescent="0.2">
      <c r="A1367" s="36">
        <v>492</v>
      </c>
      <c r="B1367" s="112" t="str">
        <f>IF(AND(A1367&lt;&gt;"",ISNUMBER(A1367)),VLOOKUP(A1367,Studies!A:BR,2,FALSE),"")</f>
        <v>Heykants 1989</v>
      </c>
      <c r="C1367" s="112" t="str">
        <f>IF(AND(A1367&lt;&gt;"",ISNUMBER(A1367)),VLOOKUP(A1367,Studies!A:BR,3,FALSE),"")</f>
        <v>https://www.ncbi.nlm.nih.gov/pubmed/2561187</v>
      </c>
      <c r="D1367" s="112" t="str">
        <f>IF(AND(A1367&lt;&gt;"",ISNUMBER(A1367)),VLOOKUP(A1367,Studies!A:BR,4,FALSE),"")</f>
        <v>po 100 mg SD (metabolite screening)</v>
      </c>
      <c r="E1367" s="112" t="str">
        <f>IF(AND(A1367&lt;&gt;"",ISNUMBER(A1367)),VLOOKUP(A1367,Studies!A:BR,5,FALSE),"")</f>
        <v>Itraconazole</v>
      </c>
      <c r="F1367" s="114" t="str">
        <f>IF(AND(A1367&lt;&gt;"",ISNUMBER(A1367)),VLOOKUP(A1367,Studies!A:BR,6,FALSE),"")</f>
        <v>Plasma</v>
      </c>
      <c r="G1367" s="57">
        <v>1</v>
      </c>
      <c r="H1367" s="57" t="s">
        <v>54</v>
      </c>
      <c r="I1367" s="47">
        <v>8.8774189352989197</v>
      </c>
      <c r="J1367" s="47" t="s">
        <v>321</v>
      </c>
      <c r="K1367" s="47" t="s">
        <v>50</v>
      </c>
    </row>
    <row r="1368" spans="1:11" x14ac:dyDescent="0.2">
      <c r="A1368" s="36">
        <v>492</v>
      </c>
      <c r="B1368" s="112" t="str">
        <f>IF(AND(A1368&lt;&gt;"",ISNUMBER(A1368)),VLOOKUP(A1368,Studies!A:BR,2,FALSE),"")</f>
        <v>Heykants 1989</v>
      </c>
      <c r="C1368" s="112" t="str">
        <f>IF(AND(A1368&lt;&gt;"",ISNUMBER(A1368)),VLOOKUP(A1368,Studies!A:BR,3,FALSE),"")</f>
        <v>https://www.ncbi.nlm.nih.gov/pubmed/2561187</v>
      </c>
      <c r="D1368" s="112" t="str">
        <f>IF(AND(A1368&lt;&gt;"",ISNUMBER(A1368)),VLOOKUP(A1368,Studies!A:BR,4,FALSE),"")</f>
        <v>po 100 mg SD (metabolite screening)</v>
      </c>
      <c r="E1368" s="112" t="str">
        <f>IF(AND(A1368&lt;&gt;"",ISNUMBER(A1368)),VLOOKUP(A1368,Studies!A:BR,5,FALSE),"")</f>
        <v>Itraconazole</v>
      </c>
      <c r="F1368" s="114" t="str">
        <f>IF(AND(A1368&lt;&gt;"",ISNUMBER(A1368)),VLOOKUP(A1368,Studies!A:BR,6,FALSE),"")</f>
        <v>Plasma</v>
      </c>
      <c r="G1368" s="57">
        <v>1.5</v>
      </c>
      <c r="H1368" s="57" t="s">
        <v>54</v>
      </c>
      <c r="I1368" s="47">
        <v>27.419609948992729</v>
      </c>
      <c r="J1368" s="47" t="s">
        <v>321</v>
      </c>
      <c r="K1368" s="47" t="s">
        <v>50</v>
      </c>
    </row>
    <row r="1369" spans="1:11" x14ac:dyDescent="0.2">
      <c r="A1369" s="36">
        <v>492</v>
      </c>
      <c r="B1369" s="112" t="str">
        <f>IF(AND(A1369&lt;&gt;"",ISNUMBER(A1369)),VLOOKUP(A1369,Studies!A:BR,2,FALSE),"")</f>
        <v>Heykants 1989</v>
      </c>
      <c r="C1369" s="112" t="str">
        <f>IF(AND(A1369&lt;&gt;"",ISNUMBER(A1369)),VLOOKUP(A1369,Studies!A:BR,3,FALSE),"")</f>
        <v>https://www.ncbi.nlm.nih.gov/pubmed/2561187</v>
      </c>
      <c r="D1369" s="112" t="str">
        <f>IF(AND(A1369&lt;&gt;"",ISNUMBER(A1369)),VLOOKUP(A1369,Studies!A:BR,4,FALSE),"")</f>
        <v>po 100 mg SD (metabolite screening)</v>
      </c>
      <c r="E1369" s="112" t="str">
        <f>IF(AND(A1369&lt;&gt;"",ISNUMBER(A1369)),VLOOKUP(A1369,Studies!A:BR,5,FALSE),"")</f>
        <v>Itraconazole</v>
      </c>
      <c r="F1369" s="114" t="str">
        <f>IF(AND(A1369&lt;&gt;"",ISNUMBER(A1369)),VLOOKUP(A1369,Studies!A:BR,6,FALSE),"")</f>
        <v>Plasma</v>
      </c>
      <c r="G1369" s="57">
        <v>2</v>
      </c>
      <c r="H1369" s="57" t="s">
        <v>54</v>
      </c>
      <c r="I1369" s="47">
        <v>77.868737280368805</v>
      </c>
      <c r="J1369" s="47" t="s">
        <v>321</v>
      </c>
      <c r="K1369" s="47" t="s">
        <v>50</v>
      </c>
    </row>
    <row r="1370" spans="1:11" x14ac:dyDescent="0.2">
      <c r="A1370" s="36">
        <v>492</v>
      </c>
      <c r="B1370" s="112" t="str">
        <f>IF(AND(A1370&lt;&gt;"",ISNUMBER(A1370)),VLOOKUP(A1370,Studies!A:BR,2,FALSE),"")</f>
        <v>Heykants 1989</v>
      </c>
      <c r="C1370" s="112" t="str">
        <f>IF(AND(A1370&lt;&gt;"",ISNUMBER(A1370)),VLOOKUP(A1370,Studies!A:BR,3,FALSE),"")</f>
        <v>https://www.ncbi.nlm.nih.gov/pubmed/2561187</v>
      </c>
      <c r="D1370" s="112" t="str">
        <f>IF(AND(A1370&lt;&gt;"",ISNUMBER(A1370)),VLOOKUP(A1370,Studies!A:BR,4,FALSE),"")</f>
        <v>po 100 mg SD (metabolite screening)</v>
      </c>
      <c r="E1370" s="112" t="str">
        <f>IF(AND(A1370&lt;&gt;"",ISNUMBER(A1370)),VLOOKUP(A1370,Studies!A:BR,5,FALSE),"")</f>
        <v>Itraconazole</v>
      </c>
      <c r="F1370" s="114" t="str">
        <f>IF(AND(A1370&lt;&gt;"",ISNUMBER(A1370)),VLOOKUP(A1370,Studies!A:BR,6,FALSE),"")</f>
        <v>Plasma</v>
      </c>
      <c r="G1370" s="57">
        <v>3</v>
      </c>
      <c r="H1370" s="57" t="s">
        <v>54</v>
      </c>
      <c r="I1370" s="47">
        <v>111.60260438919067</v>
      </c>
      <c r="J1370" s="47" t="s">
        <v>321</v>
      </c>
      <c r="K1370" s="47" t="s">
        <v>50</v>
      </c>
    </row>
    <row r="1371" spans="1:11" x14ac:dyDescent="0.2">
      <c r="A1371" s="36">
        <v>492</v>
      </c>
      <c r="B1371" s="112" t="str">
        <f>IF(AND(A1371&lt;&gt;"",ISNUMBER(A1371)),VLOOKUP(A1371,Studies!A:BR,2,FALSE),"")</f>
        <v>Heykants 1989</v>
      </c>
      <c r="C1371" s="112" t="str">
        <f>IF(AND(A1371&lt;&gt;"",ISNUMBER(A1371)),VLOOKUP(A1371,Studies!A:BR,3,FALSE),"")</f>
        <v>https://www.ncbi.nlm.nih.gov/pubmed/2561187</v>
      </c>
      <c r="D1371" s="112" t="str">
        <f>IF(AND(A1371&lt;&gt;"",ISNUMBER(A1371)),VLOOKUP(A1371,Studies!A:BR,4,FALSE),"")</f>
        <v>po 100 mg SD (metabolite screening)</v>
      </c>
      <c r="E1371" s="112" t="str">
        <f>IF(AND(A1371&lt;&gt;"",ISNUMBER(A1371)),VLOOKUP(A1371,Studies!A:BR,5,FALSE),"")</f>
        <v>Itraconazole</v>
      </c>
      <c r="F1371" s="114" t="str">
        <f>IF(AND(A1371&lt;&gt;"",ISNUMBER(A1371)),VLOOKUP(A1371,Studies!A:BR,6,FALSE),"")</f>
        <v>Plasma</v>
      </c>
      <c r="G1371" s="57">
        <v>4</v>
      </c>
      <c r="H1371" s="57" t="s">
        <v>54</v>
      </c>
      <c r="I1371" s="47">
        <v>122.84489721059799</v>
      </c>
      <c r="J1371" s="47" t="s">
        <v>321</v>
      </c>
      <c r="K1371" s="47" t="s">
        <v>50</v>
      </c>
    </row>
    <row r="1372" spans="1:11" x14ac:dyDescent="0.2">
      <c r="A1372" s="36">
        <v>492</v>
      </c>
      <c r="B1372" s="112" t="str">
        <f>IF(AND(A1372&lt;&gt;"",ISNUMBER(A1372)),VLOOKUP(A1372,Studies!A:BR,2,FALSE),"")</f>
        <v>Heykants 1989</v>
      </c>
      <c r="C1372" s="112" t="str">
        <f>IF(AND(A1372&lt;&gt;"",ISNUMBER(A1372)),VLOOKUP(A1372,Studies!A:BR,3,FALSE),"")</f>
        <v>https://www.ncbi.nlm.nih.gov/pubmed/2561187</v>
      </c>
      <c r="D1372" s="112" t="str">
        <f>IF(AND(A1372&lt;&gt;"",ISNUMBER(A1372)),VLOOKUP(A1372,Studies!A:BR,4,FALSE),"")</f>
        <v>po 100 mg SD (metabolite screening)</v>
      </c>
      <c r="E1372" s="112" t="str">
        <f>IF(AND(A1372&lt;&gt;"",ISNUMBER(A1372)),VLOOKUP(A1372,Studies!A:BR,5,FALSE),"")</f>
        <v>Itraconazole</v>
      </c>
      <c r="F1372" s="114" t="str">
        <f>IF(AND(A1372&lt;&gt;"",ISNUMBER(A1372)),VLOOKUP(A1372,Studies!A:BR,6,FALSE),"")</f>
        <v>Plasma</v>
      </c>
      <c r="G1372" s="57">
        <v>5</v>
      </c>
      <c r="H1372" s="57" t="s">
        <v>54</v>
      </c>
      <c r="I1372" s="47">
        <v>133.60710442066193</v>
      </c>
      <c r="J1372" s="47" t="s">
        <v>321</v>
      </c>
      <c r="K1372" s="47" t="s">
        <v>50</v>
      </c>
    </row>
    <row r="1373" spans="1:11" x14ac:dyDescent="0.2">
      <c r="A1373" s="36">
        <v>492</v>
      </c>
      <c r="B1373" s="112" t="str">
        <f>IF(AND(A1373&lt;&gt;"",ISNUMBER(A1373)),VLOOKUP(A1373,Studies!A:BR,2,FALSE),"")</f>
        <v>Heykants 1989</v>
      </c>
      <c r="C1373" s="112" t="str">
        <f>IF(AND(A1373&lt;&gt;"",ISNUMBER(A1373)),VLOOKUP(A1373,Studies!A:BR,3,FALSE),"")</f>
        <v>https://www.ncbi.nlm.nih.gov/pubmed/2561187</v>
      </c>
      <c r="D1373" s="112" t="str">
        <f>IF(AND(A1373&lt;&gt;"",ISNUMBER(A1373)),VLOOKUP(A1373,Studies!A:BR,4,FALSE),"")</f>
        <v>po 100 mg SD (metabolite screening)</v>
      </c>
      <c r="E1373" s="112" t="str">
        <f>IF(AND(A1373&lt;&gt;"",ISNUMBER(A1373)),VLOOKUP(A1373,Studies!A:BR,5,FALSE),"")</f>
        <v>Itraconazole</v>
      </c>
      <c r="F1373" s="114" t="str">
        <f>IF(AND(A1373&lt;&gt;"",ISNUMBER(A1373)),VLOOKUP(A1373,Studies!A:BR,6,FALSE),"")</f>
        <v>Plasma</v>
      </c>
      <c r="G1373" s="57">
        <v>6</v>
      </c>
      <c r="H1373" s="57" t="s">
        <v>54</v>
      </c>
      <c r="I1373" s="47">
        <v>122.84489721059799</v>
      </c>
      <c r="J1373" s="47" t="s">
        <v>321</v>
      </c>
      <c r="K1373" s="47" t="s">
        <v>50</v>
      </c>
    </row>
    <row r="1374" spans="1:11" x14ac:dyDescent="0.2">
      <c r="A1374" s="36">
        <v>492</v>
      </c>
      <c r="B1374" s="112" t="str">
        <f>IF(AND(A1374&lt;&gt;"",ISNUMBER(A1374)),VLOOKUP(A1374,Studies!A:BR,2,FALSE),"")</f>
        <v>Heykants 1989</v>
      </c>
      <c r="C1374" s="112" t="str">
        <f>IF(AND(A1374&lt;&gt;"",ISNUMBER(A1374)),VLOOKUP(A1374,Studies!A:BR,3,FALSE),"")</f>
        <v>https://www.ncbi.nlm.nih.gov/pubmed/2561187</v>
      </c>
      <c r="D1374" s="112" t="str">
        <f>IF(AND(A1374&lt;&gt;"",ISNUMBER(A1374)),VLOOKUP(A1374,Studies!A:BR,4,FALSE),"")</f>
        <v>po 100 mg SD (metabolite screening)</v>
      </c>
      <c r="E1374" s="112" t="str">
        <f>IF(AND(A1374&lt;&gt;"",ISNUMBER(A1374)),VLOOKUP(A1374,Studies!A:BR,5,FALSE),"")</f>
        <v>Itraconazole</v>
      </c>
      <c r="F1374" s="114" t="str">
        <f>IF(AND(A1374&lt;&gt;"",ISNUMBER(A1374)),VLOOKUP(A1374,Studies!A:BR,6,FALSE),"")</f>
        <v>Plasma</v>
      </c>
      <c r="G1374" s="57">
        <v>8</v>
      </c>
      <c r="H1374" s="57" t="s">
        <v>54</v>
      </c>
      <c r="I1374" s="47">
        <v>85.71287989616394</v>
      </c>
      <c r="J1374" s="47" t="s">
        <v>321</v>
      </c>
      <c r="K1374" s="47" t="s">
        <v>50</v>
      </c>
    </row>
    <row r="1375" spans="1:11" x14ac:dyDescent="0.2">
      <c r="A1375" s="36">
        <v>492</v>
      </c>
      <c r="B1375" s="112" t="str">
        <f>IF(AND(A1375&lt;&gt;"",ISNUMBER(A1375)),VLOOKUP(A1375,Studies!A:BR,2,FALSE),"")</f>
        <v>Heykants 1989</v>
      </c>
      <c r="C1375" s="112" t="str">
        <f>IF(AND(A1375&lt;&gt;"",ISNUMBER(A1375)),VLOOKUP(A1375,Studies!A:BR,3,FALSE),"")</f>
        <v>https://www.ncbi.nlm.nih.gov/pubmed/2561187</v>
      </c>
      <c r="D1375" s="112" t="str">
        <f>IF(AND(A1375&lt;&gt;"",ISNUMBER(A1375)),VLOOKUP(A1375,Studies!A:BR,4,FALSE),"")</f>
        <v>po 100 mg SD (metabolite screening)</v>
      </c>
      <c r="E1375" s="112" t="str">
        <f>IF(AND(A1375&lt;&gt;"",ISNUMBER(A1375)),VLOOKUP(A1375,Studies!A:BR,5,FALSE),"")</f>
        <v>Itraconazole</v>
      </c>
      <c r="F1375" s="114" t="str">
        <f>IF(AND(A1375&lt;&gt;"",ISNUMBER(A1375)),VLOOKUP(A1375,Studies!A:BR,6,FALSE),"")</f>
        <v>Plasma</v>
      </c>
      <c r="G1375" s="57">
        <v>24</v>
      </c>
      <c r="H1375" s="57" t="s">
        <v>54</v>
      </c>
      <c r="I1375" s="47">
        <v>25.210918858647346</v>
      </c>
      <c r="J1375" s="47" t="s">
        <v>321</v>
      </c>
      <c r="K1375" s="47" t="s">
        <v>50</v>
      </c>
    </row>
    <row r="1376" spans="1:11" x14ac:dyDescent="0.2">
      <c r="A1376" s="36">
        <v>492</v>
      </c>
      <c r="B1376" s="112" t="str">
        <f>IF(AND(A1376&lt;&gt;"",ISNUMBER(A1376)),VLOOKUP(A1376,Studies!A:BR,2,FALSE),"")</f>
        <v>Heykants 1989</v>
      </c>
      <c r="C1376" s="112" t="str">
        <f>IF(AND(A1376&lt;&gt;"",ISNUMBER(A1376)),VLOOKUP(A1376,Studies!A:BR,3,FALSE),"")</f>
        <v>https://www.ncbi.nlm.nih.gov/pubmed/2561187</v>
      </c>
      <c r="D1376" s="112" t="str">
        <f>IF(AND(A1376&lt;&gt;"",ISNUMBER(A1376)),VLOOKUP(A1376,Studies!A:BR,4,FALSE),"")</f>
        <v>po 100 mg SD (metabolite screening)</v>
      </c>
      <c r="E1376" s="112" t="str">
        <f>IF(AND(A1376&lt;&gt;"",ISNUMBER(A1376)),VLOOKUP(A1376,Studies!A:BR,5,FALSE),"")</f>
        <v>Itraconazole</v>
      </c>
      <c r="F1376" s="114" t="str">
        <f>IF(AND(A1376&lt;&gt;"",ISNUMBER(A1376)),VLOOKUP(A1376,Studies!A:BR,6,FALSE),"")</f>
        <v>Plasma</v>
      </c>
      <c r="G1376" s="57">
        <v>32</v>
      </c>
      <c r="H1376" s="57" t="s">
        <v>54</v>
      </c>
      <c r="I1376" s="47">
        <v>20.072050392627716</v>
      </c>
      <c r="J1376" s="47" t="s">
        <v>321</v>
      </c>
      <c r="K1376" s="47" t="s">
        <v>50</v>
      </c>
    </row>
    <row r="1377" spans="1:11" x14ac:dyDescent="0.2">
      <c r="A1377" s="36">
        <v>492</v>
      </c>
      <c r="B1377" s="112" t="str">
        <f>IF(AND(A1377&lt;&gt;"",ISNUMBER(A1377)),VLOOKUP(A1377,Studies!A:BR,2,FALSE),"")</f>
        <v>Heykants 1989</v>
      </c>
      <c r="C1377" s="112" t="str">
        <f>IF(AND(A1377&lt;&gt;"",ISNUMBER(A1377)),VLOOKUP(A1377,Studies!A:BR,3,FALSE),"")</f>
        <v>https://www.ncbi.nlm.nih.gov/pubmed/2561187</v>
      </c>
      <c r="D1377" s="112" t="str">
        <f>IF(AND(A1377&lt;&gt;"",ISNUMBER(A1377)),VLOOKUP(A1377,Studies!A:BR,4,FALSE),"")</f>
        <v>po 100 mg SD (metabolite screening)</v>
      </c>
      <c r="E1377" s="112" t="str">
        <f>IF(AND(A1377&lt;&gt;"",ISNUMBER(A1377)),VLOOKUP(A1377,Studies!A:BR,5,FALSE),"")</f>
        <v>Itraconazole</v>
      </c>
      <c r="F1377" s="114" t="str">
        <f>IF(AND(A1377&lt;&gt;"",ISNUMBER(A1377)),VLOOKUP(A1377,Studies!A:BR,6,FALSE),"")</f>
        <v>Plasma</v>
      </c>
      <c r="G1377" s="57">
        <v>48</v>
      </c>
      <c r="H1377" s="57" t="s">
        <v>54</v>
      </c>
      <c r="I1377" s="47">
        <v>10.885870084166527</v>
      </c>
      <c r="J1377" s="47" t="s">
        <v>321</v>
      </c>
      <c r="K1377" s="47" t="s">
        <v>50</v>
      </c>
    </row>
    <row r="1378" spans="1:11" x14ac:dyDescent="0.2">
      <c r="A1378" s="36">
        <v>492</v>
      </c>
      <c r="B1378" s="112" t="str">
        <f>IF(AND(A1378&lt;&gt;"",ISNUMBER(A1378)),VLOOKUP(A1378,Studies!A:BR,2,FALSE),"")</f>
        <v>Heykants 1989</v>
      </c>
      <c r="C1378" s="112" t="str">
        <f>IF(AND(A1378&lt;&gt;"",ISNUMBER(A1378)),VLOOKUP(A1378,Studies!A:BR,3,FALSE),"")</f>
        <v>https://www.ncbi.nlm.nih.gov/pubmed/2561187</v>
      </c>
      <c r="D1378" s="112" t="str">
        <f>IF(AND(A1378&lt;&gt;"",ISNUMBER(A1378)),VLOOKUP(A1378,Studies!A:BR,4,FALSE),"")</f>
        <v>po 100 mg SD (metabolite screening)</v>
      </c>
      <c r="E1378" s="112" t="str">
        <f>IF(AND(A1378&lt;&gt;"",ISNUMBER(A1378)),VLOOKUP(A1378,Studies!A:BR,5,FALSE),"")</f>
        <v>Itraconazole</v>
      </c>
      <c r="F1378" s="114" t="str">
        <f>IF(AND(A1378&lt;&gt;"",ISNUMBER(A1378)),VLOOKUP(A1378,Studies!A:BR,6,FALSE),"")</f>
        <v>Plasma</v>
      </c>
      <c r="G1378" s="57">
        <v>56</v>
      </c>
      <c r="H1378" s="57" t="s">
        <v>54</v>
      </c>
      <c r="I1378" s="47">
        <v>10.627769865095615</v>
      </c>
      <c r="J1378" s="47" t="s">
        <v>321</v>
      </c>
      <c r="K1378" s="47" t="s">
        <v>50</v>
      </c>
    </row>
    <row r="1379" spans="1:11" x14ac:dyDescent="0.2">
      <c r="A1379" s="36">
        <v>492</v>
      </c>
      <c r="B1379" s="112" t="str">
        <f>IF(AND(A1379&lt;&gt;"",ISNUMBER(A1379)),VLOOKUP(A1379,Studies!A:BR,2,FALSE),"")</f>
        <v>Heykants 1989</v>
      </c>
      <c r="C1379" s="112" t="str">
        <f>IF(AND(A1379&lt;&gt;"",ISNUMBER(A1379)),VLOOKUP(A1379,Studies!A:BR,3,FALSE),"")</f>
        <v>https://www.ncbi.nlm.nih.gov/pubmed/2561187</v>
      </c>
      <c r="D1379" s="112" t="str">
        <f>IF(AND(A1379&lt;&gt;"",ISNUMBER(A1379)),VLOOKUP(A1379,Studies!A:BR,4,FALSE),"")</f>
        <v>po 100 mg SD (metabolite screening)</v>
      </c>
      <c r="E1379" s="112" t="str">
        <f>IF(AND(A1379&lt;&gt;"",ISNUMBER(A1379)),VLOOKUP(A1379,Studies!A:BR,5,FALSE),"")</f>
        <v>Itraconazole</v>
      </c>
      <c r="F1379" s="114" t="str">
        <f>IF(AND(A1379&lt;&gt;"",ISNUMBER(A1379)),VLOOKUP(A1379,Studies!A:BR,6,FALSE),"")</f>
        <v>Plasma</v>
      </c>
      <c r="G1379" s="57">
        <v>72</v>
      </c>
      <c r="H1379" s="57" t="s">
        <v>54</v>
      </c>
      <c r="I1379" s="47">
        <v>6.4985607750713825</v>
      </c>
      <c r="J1379" s="47" t="s">
        <v>321</v>
      </c>
      <c r="K1379" s="47" t="s">
        <v>50</v>
      </c>
    </row>
    <row r="1380" spans="1:11" x14ac:dyDescent="0.2">
      <c r="A1380" s="36">
        <v>492</v>
      </c>
      <c r="B1380" s="112" t="str">
        <f>IF(AND(A1380&lt;&gt;"",ISNUMBER(A1380)),VLOOKUP(A1380,Studies!A:BR,2,FALSE),"")</f>
        <v>Heykants 1989</v>
      </c>
      <c r="C1380" s="112" t="str">
        <f>IF(AND(A1380&lt;&gt;"",ISNUMBER(A1380)),VLOOKUP(A1380,Studies!A:BR,3,FALSE),"")</f>
        <v>https://www.ncbi.nlm.nih.gov/pubmed/2561187</v>
      </c>
      <c r="D1380" s="112" t="str">
        <f>IF(AND(A1380&lt;&gt;"",ISNUMBER(A1380)),VLOOKUP(A1380,Studies!A:BR,4,FALSE),"")</f>
        <v>po 100 mg SD (metabolite screening)</v>
      </c>
      <c r="E1380" s="112" t="str">
        <f>IF(AND(A1380&lt;&gt;"",ISNUMBER(A1380)),VLOOKUP(A1380,Studies!A:BR,5,FALSE),"")</f>
        <v>Itraconazole</v>
      </c>
      <c r="F1380" s="114" t="str">
        <f>IF(AND(A1380&lt;&gt;"",ISNUMBER(A1380)),VLOOKUP(A1380,Studies!A:BR,6,FALSE),"")</f>
        <v>Plasma</v>
      </c>
      <c r="G1380" s="57">
        <v>80</v>
      </c>
      <c r="H1380" s="57" t="s">
        <v>54</v>
      </c>
      <c r="I1380" s="47">
        <v>5.8334288187325001</v>
      </c>
      <c r="J1380" s="47" t="s">
        <v>321</v>
      </c>
      <c r="K1380" s="47" t="s">
        <v>50</v>
      </c>
    </row>
    <row r="1381" spans="1:11" x14ac:dyDescent="0.2">
      <c r="A1381" s="36">
        <v>492</v>
      </c>
      <c r="B1381" s="112" t="str">
        <f>IF(AND(A1381&lt;&gt;"",ISNUMBER(A1381)),VLOOKUP(A1381,Studies!A:BR,2,FALSE),"")</f>
        <v>Heykants 1989</v>
      </c>
      <c r="C1381" s="112" t="str">
        <f>IF(AND(A1381&lt;&gt;"",ISNUMBER(A1381)),VLOOKUP(A1381,Studies!A:BR,3,FALSE),"")</f>
        <v>https://www.ncbi.nlm.nih.gov/pubmed/2561187</v>
      </c>
      <c r="D1381" s="112" t="str">
        <f>IF(AND(A1381&lt;&gt;"",ISNUMBER(A1381)),VLOOKUP(A1381,Studies!A:BR,4,FALSE),"")</f>
        <v>po 100 mg SD (metabolite screening)</v>
      </c>
      <c r="E1381" s="112" t="str">
        <f>IF(AND(A1381&lt;&gt;"",ISNUMBER(A1381)),VLOOKUP(A1381,Studies!A:BR,5,FALSE),"")</f>
        <v>Itraconazole</v>
      </c>
      <c r="F1381" s="114" t="str">
        <f>IF(AND(A1381&lt;&gt;"",ISNUMBER(A1381)),VLOOKUP(A1381,Studies!A:BR,6,FALSE),"")</f>
        <v>Plasma</v>
      </c>
      <c r="G1381" s="57">
        <v>96</v>
      </c>
      <c r="H1381" s="57" t="s">
        <v>54</v>
      </c>
      <c r="I1381" s="47">
        <v>3.5669649951159954</v>
      </c>
      <c r="J1381" s="47" t="s">
        <v>321</v>
      </c>
      <c r="K1381" s="47" t="s">
        <v>50</v>
      </c>
    </row>
    <row r="1382" spans="1:11" x14ac:dyDescent="0.2">
      <c r="A1382" s="36">
        <v>493</v>
      </c>
      <c r="B1382" s="112" t="str">
        <f>IF(AND(A1382&lt;&gt;"",ISNUMBER(A1382)),VLOOKUP(A1382,Studies!A:BR,2,FALSE),"")</f>
        <v>Heykants 1989</v>
      </c>
      <c r="C1382" s="112" t="str">
        <f>IF(AND(A1382&lt;&gt;"",ISNUMBER(A1382)),VLOOKUP(A1382,Studies!A:BR,3,FALSE),"")</f>
        <v>https://www.ncbi.nlm.nih.gov/pubmed/2561187</v>
      </c>
      <c r="D1382" s="112" t="str">
        <f>IF(AND(A1382&lt;&gt;"",ISNUMBER(A1382)),VLOOKUP(A1382,Studies!A:BR,4,FALSE),"")</f>
        <v>po 100 mg SD (metabolite screening)</v>
      </c>
      <c r="E1382" s="112" t="str">
        <f>IF(AND(A1382&lt;&gt;"",ISNUMBER(A1382)),VLOOKUP(A1382,Studies!A:BR,5,FALSE),"")</f>
        <v>Hydroxy-Itraconazole</v>
      </c>
      <c r="F1382" s="114" t="str">
        <f>IF(AND(A1382&lt;&gt;"",ISNUMBER(A1382)),VLOOKUP(A1382,Studies!A:BR,6,FALSE),"")</f>
        <v>Plasma</v>
      </c>
      <c r="G1382" s="57">
        <v>1</v>
      </c>
      <c r="H1382" s="57" t="s">
        <v>54</v>
      </c>
      <c r="I1382" s="47">
        <v>18.903398886322975</v>
      </c>
      <c r="J1382" s="47" t="s">
        <v>321</v>
      </c>
      <c r="K1382" s="47" t="s">
        <v>50</v>
      </c>
    </row>
    <row r="1383" spans="1:11" x14ac:dyDescent="0.2">
      <c r="A1383" s="36">
        <v>493</v>
      </c>
      <c r="B1383" s="112" t="str">
        <f>IF(AND(A1383&lt;&gt;"",ISNUMBER(A1383)),VLOOKUP(A1383,Studies!A:BR,2,FALSE),"")</f>
        <v>Heykants 1989</v>
      </c>
      <c r="C1383" s="112" t="str">
        <f>IF(AND(A1383&lt;&gt;"",ISNUMBER(A1383)),VLOOKUP(A1383,Studies!A:BR,3,FALSE),"")</f>
        <v>https://www.ncbi.nlm.nih.gov/pubmed/2561187</v>
      </c>
      <c r="D1383" s="112" t="str">
        <f>IF(AND(A1383&lt;&gt;"",ISNUMBER(A1383)),VLOOKUP(A1383,Studies!A:BR,4,FALSE),"")</f>
        <v>po 100 mg SD (metabolite screening)</v>
      </c>
      <c r="E1383" s="112" t="str">
        <f>IF(AND(A1383&lt;&gt;"",ISNUMBER(A1383)),VLOOKUP(A1383,Studies!A:BR,5,FALSE),"")</f>
        <v>Hydroxy-Itraconazole</v>
      </c>
      <c r="F1383" s="114" t="str">
        <f>IF(AND(A1383&lt;&gt;"",ISNUMBER(A1383)),VLOOKUP(A1383,Studies!A:BR,6,FALSE),"")</f>
        <v>Plasma</v>
      </c>
      <c r="G1383" s="57">
        <v>1.5</v>
      </c>
      <c r="H1383" s="57" t="s">
        <v>54</v>
      </c>
      <c r="I1383" s="47">
        <v>48.189062625169754</v>
      </c>
      <c r="J1383" s="47" t="s">
        <v>321</v>
      </c>
      <c r="K1383" s="47" t="s">
        <v>50</v>
      </c>
    </row>
    <row r="1384" spans="1:11" x14ac:dyDescent="0.2">
      <c r="A1384" s="36">
        <v>493</v>
      </c>
      <c r="B1384" s="112" t="str">
        <f>IF(AND(A1384&lt;&gt;"",ISNUMBER(A1384)),VLOOKUP(A1384,Studies!A:BR,2,FALSE),"")</f>
        <v>Heykants 1989</v>
      </c>
      <c r="C1384" s="112" t="str">
        <f>IF(AND(A1384&lt;&gt;"",ISNUMBER(A1384)),VLOOKUP(A1384,Studies!A:BR,3,FALSE),"")</f>
        <v>https://www.ncbi.nlm.nih.gov/pubmed/2561187</v>
      </c>
      <c r="D1384" s="112" t="str">
        <f>IF(AND(A1384&lt;&gt;"",ISNUMBER(A1384)),VLOOKUP(A1384,Studies!A:BR,4,FALSE),"")</f>
        <v>po 100 mg SD (metabolite screening)</v>
      </c>
      <c r="E1384" s="112" t="str">
        <f>IF(AND(A1384&lt;&gt;"",ISNUMBER(A1384)),VLOOKUP(A1384,Studies!A:BR,5,FALSE),"")</f>
        <v>Hydroxy-Itraconazole</v>
      </c>
      <c r="F1384" s="114" t="str">
        <f>IF(AND(A1384&lt;&gt;"",ISNUMBER(A1384)),VLOOKUP(A1384,Studies!A:BR,6,FALSE),"")</f>
        <v>Plasma</v>
      </c>
      <c r="G1384" s="57">
        <v>2</v>
      </c>
      <c r="H1384" s="57" t="s">
        <v>54</v>
      </c>
      <c r="I1384" s="47">
        <v>133.60710442066193</v>
      </c>
      <c r="J1384" s="47" t="s">
        <v>321</v>
      </c>
      <c r="K1384" s="47" t="s">
        <v>50</v>
      </c>
    </row>
    <row r="1385" spans="1:11" x14ac:dyDescent="0.2">
      <c r="A1385" s="36">
        <v>493</v>
      </c>
      <c r="B1385" s="112" t="str">
        <f>IF(AND(A1385&lt;&gt;"",ISNUMBER(A1385)),VLOOKUP(A1385,Studies!A:BR,2,FALSE),"")</f>
        <v>Heykants 1989</v>
      </c>
      <c r="C1385" s="112" t="str">
        <f>IF(AND(A1385&lt;&gt;"",ISNUMBER(A1385)),VLOOKUP(A1385,Studies!A:BR,3,FALSE),"")</f>
        <v>https://www.ncbi.nlm.nih.gov/pubmed/2561187</v>
      </c>
      <c r="D1385" s="112" t="str">
        <f>IF(AND(A1385&lt;&gt;"",ISNUMBER(A1385)),VLOOKUP(A1385,Studies!A:BR,4,FALSE),"")</f>
        <v>po 100 mg SD (metabolite screening)</v>
      </c>
      <c r="E1385" s="112" t="str">
        <f>IF(AND(A1385&lt;&gt;"",ISNUMBER(A1385)),VLOOKUP(A1385,Studies!A:BR,5,FALSE),"")</f>
        <v>Hydroxy-Itraconazole</v>
      </c>
      <c r="F1385" s="114" t="str">
        <f>IF(AND(A1385&lt;&gt;"",ISNUMBER(A1385)),VLOOKUP(A1385,Studies!A:BR,6,FALSE),"")</f>
        <v>Plasma</v>
      </c>
      <c r="G1385" s="57">
        <v>3</v>
      </c>
      <c r="H1385" s="57" t="s">
        <v>54</v>
      </c>
      <c r="I1385" s="47">
        <v>193.79879534244537</v>
      </c>
      <c r="J1385" s="47" t="s">
        <v>321</v>
      </c>
      <c r="K1385" s="47" t="s">
        <v>50</v>
      </c>
    </row>
    <row r="1386" spans="1:11" x14ac:dyDescent="0.2">
      <c r="A1386" s="36">
        <v>493</v>
      </c>
      <c r="B1386" s="112" t="str">
        <f>IF(AND(A1386&lt;&gt;"",ISNUMBER(A1386)),VLOOKUP(A1386,Studies!A:BR,2,FALSE),"")</f>
        <v>Heykants 1989</v>
      </c>
      <c r="C1386" s="112" t="str">
        <f>IF(AND(A1386&lt;&gt;"",ISNUMBER(A1386)),VLOOKUP(A1386,Studies!A:BR,3,FALSE),"")</f>
        <v>https://www.ncbi.nlm.nih.gov/pubmed/2561187</v>
      </c>
      <c r="D1386" s="112" t="str">
        <f>IF(AND(A1386&lt;&gt;"",ISNUMBER(A1386)),VLOOKUP(A1386,Studies!A:BR,4,FALSE),"")</f>
        <v>po 100 mg SD (metabolite screening)</v>
      </c>
      <c r="E1386" s="112" t="str">
        <f>IF(AND(A1386&lt;&gt;"",ISNUMBER(A1386)),VLOOKUP(A1386,Studies!A:BR,5,FALSE),"")</f>
        <v>Hydroxy-Itraconazole</v>
      </c>
      <c r="F1386" s="114" t="str">
        <f>IF(AND(A1386&lt;&gt;"",ISNUMBER(A1386)),VLOOKUP(A1386,Studies!A:BR,6,FALSE),"")</f>
        <v>Plasma</v>
      </c>
      <c r="G1386" s="57">
        <v>4</v>
      </c>
      <c r="H1386" s="57" t="s">
        <v>54</v>
      </c>
      <c r="I1386" s="47">
        <v>223.80790114402771</v>
      </c>
      <c r="J1386" s="47" t="s">
        <v>321</v>
      </c>
      <c r="K1386" s="47" t="s">
        <v>50</v>
      </c>
    </row>
    <row r="1387" spans="1:11" x14ac:dyDescent="0.2">
      <c r="A1387" s="36">
        <v>493</v>
      </c>
      <c r="B1387" s="112" t="str">
        <f>IF(AND(A1387&lt;&gt;"",ISNUMBER(A1387)),VLOOKUP(A1387,Studies!A:BR,2,FALSE),"")</f>
        <v>Heykants 1989</v>
      </c>
      <c r="C1387" s="112" t="str">
        <f>IF(AND(A1387&lt;&gt;"",ISNUMBER(A1387)),VLOOKUP(A1387,Studies!A:BR,3,FALSE),"")</f>
        <v>https://www.ncbi.nlm.nih.gov/pubmed/2561187</v>
      </c>
      <c r="D1387" s="112" t="str">
        <f>IF(AND(A1387&lt;&gt;"",ISNUMBER(A1387)),VLOOKUP(A1387,Studies!A:BR,4,FALSE),"")</f>
        <v>po 100 mg SD (metabolite screening)</v>
      </c>
      <c r="E1387" s="112" t="str">
        <f>IF(AND(A1387&lt;&gt;"",ISNUMBER(A1387)),VLOOKUP(A1387,Studies!A:BR,5,FALSE),"")</f>
        <v>Hydroxy-Itraconazole</v>
      </c>
      <c r="F1387" s="114" t="str">
        <f>IF(AND(A1387&lt;&gt;"",ISNUMBER(A1387)),VLOOKUP(A1387,Studies!A:BR,6,FALSE),"")</f>
        <v>Plasma</v>
      </c>
      <c r="G1387" s="57">
        <v>5</v>
      </c>
      <c r="H1387" s="57" t="s">
        <v>54</v>
      </c>
      <c r="I1387" s="47">
        <v>246.35329842567444</v>
      </c>
      <c r="J1387" s="47" t="s">
        <v>321</v>
      </c>
      <c r="K1387" s="47" t="s">
        <v>50</v>
      </c>
    </row>
    <row r="1388" spans="1:11" x14ac:dyDescent="0.2">
      <c r="A1388" s="36">
        <v>493</v>
      </c>
      <c r="B1388" s="112" t="str">
        <f>IF(AND(A1388&lt;&gt;"",ISNUMBER(A1388)),VLOOKUP(A1388,Studies!A:BR,2,FALSE),"")</f>
        <v>Heykants 1989</v>
      </c>
      <c r="C1388" s="112" t="str">
        <f>IF(AND(A1388&lt;&gt;"",ISNUMBER(A1388)),VLOOKUP(A1388,Studies!A:BR,3,FALSE),"")</f>
        <v>https://www.ncbi.nlm.nih.gov/pubmed/2561187</v>
      </c>
      <c r="D1388" s="112" t="str">
        <f>IF(AND(A1388&lt;&gt;"",ISNUMBER(A1388)),VLOOKUP(A1388,Studies!A:BR,4,FALSE),"")</f>
        <v>po 100 mg SD (metabolite screening)</v>
      </c>
      <c r="E1388" s="112" t="str">
        <f>IF(AND(A1388&lt;&gt;"",ISNUMBER(A1388)),VLOOKUP(A1388,Studies!A:BR,5,FALSE),"")</f>
        <v>Hydroxy-Itraconazole</v>
      </c>
      <c r="F1388" s="114" t="str">
        <f>IF(AND(A1388&lt;&gt;"",ISNUMBER(A1388)),VLOOKUP(A1388,Studies!A:BR,6,FALSE),"")</f>
        <v>Plasma</v>
      </c>
      <c r="G1388" s="57">
        <v>6</v>
      </c>
      <c r="H1388" s="57" t="s">
        <v>54</v>
      </c>
      <c r="I1388" s="47">
        <v>234.81020331382751</v>
      </c>
      <c r="J1388" s="47" t="s">
        <v>321</v>
      </c>
      <c r="K1388" s="47" t="s">
        <v>50</v>
      </c>
    </row>
    <row r="1389" spans="1:11" x14ac:dyDescent="0.2">
      <c r="A1389" s="36">
        <v>493</v>
      </c>
      <c r="B1389" s="112" t="str">
        <f>IF(AND(A1389&lt;&gt;"",ISNUMBER(A1389)),VLOOKUP(A1389,Studies!A:BR,2,FALSE),"")</f>
        <v>Heykants 1989</v>
      </c>
      <c r="C1389" s="112" t="str">
        <f>IF(AND(A1389&lt;&gt;"",ISNUMBER(A1389)),VLOOKUP(A1389,Studies!A:BR,3,FALSE),"")</f>
        <v>https://www.ncbi.nlm.nih.gov/pubmed/2561187</v>
      </c>
      <c r="D1389" s="112" t="str">
        <f>IF(AND(A1389&lt;&gt;"",ISNUMBER(A1389)),VLOOKUP(A1389,Studies!A:BR,4,FALSE),"")</f>
        <v>po 100 mg SD (metabolite screening)</v>
      </c>
      <c r="E1389" s="112" t="str">
        <f>IF(AND(A1389&lt;&gt;"",ISNUMBER(A1389)),VLOOKUP(A1389,Studies!A:BR,5,FALSE),"")</f>
        <v>Hydroxy-Itraconazole</v>
      </c>
      <c r="F1389" s="114" t="str">
        <f>IF(AND(A1389&lt;&gt;"",ISNUMBER(A1389)),VLOOKUP(A1389,Studies!A:BR,6,FALSE),"")</f>
        <v>Plasma</v>
      </c>
      <c r="G1389" s="57">
        <v>8</v>
      </c>
      <c r="H1389" s="57" t="s">
        <v>54</v>
      </c>
      <c r="I1389" s="47">
        <v>208.26350152492523</v>
      </c>
      <c r="J1389" s="47" t="s">
        <v>321</v>
      </c>
      <c r="K1389" s="47" t="s">
        <v>50</v>
      </c>
    </row>
    <row r="1390" spans="1:11" x14ac:dyDescent="0.2">
      <c r="A1390" s="36">
        <v>493</v>
      </c>
      <c r="B1390" s="112" t="str">
        <f>IF(AND(A1390&lt;&gt;"",ISNUMBER(A1390)),VLOOKUP(A1390,Studies!A:BR,2,FALSE),"")</f>
        <v>Heykants 1989</v>
      </c>
      <c r="C1390" s="112" t="str">
        <f>IF(AND(A1390&lt;&gt;"",ISNUMBER(A1390)),VLOOKUP(A1390,Studies!A:BR,3,FALSE),"")</f>
        <v>https://www.ncbi.nlm.nih.gov/pubmed/2561187</v>
      </c>
      <c r="D1390" s="112" t="str">
        <f>IF(AND(A1390&lt;&gt;"",ISNUMBER(A1390)),VLOOKUP(A1390,Studies!A:BR,4,FALSE),"")</f>
        <v>po 100 mg SD (metabolite screening)</v>
      </c>
      <c r="E1390" s="112" t="str">
        <f>IF(AND(A1390&lt;&gt;"",ISNUMBER(A1390)),VLOOKUP(A1390,Studies!A:BR,5,FALSE),"")</f>
        <v>Hydroxy-Itraconazole</v>
      </c>
      <c r="F1390" s="114" t="str">
        <f>IF(AND(A1390&lt;&gt;"",ISNUMBER(A1390)),VLOOKUP(A1390,Studies!A:BR,6,FALSE),"")</f>
        <v>Plasma</v>
      </c>
      <c r="G1390" s="57">
        <v>24</v>
      </c>
      <c r="H1390" s="57" t="s">
        <v>54</v>
      </c>
      <c r="I1390" s="47">
        <v>85.71287989616394</v>
      </c>
      <c r="J1390" s="47" t="s">
        <v>321</v>
      </c>
      <c r="K1390" s="47" t="s">
        <v>50</v>
      </c>
    </row>
    <row r="1391" spans="1:11" x14ac:dyDescent="0.2">
      <c r="A1391" s="36">
        <v>493</v>
      </c>
      <c r="B1391" s="112" t="str">
        <f>IF(AND(A1391&lt;&gt;"",ISNUMBER(A1391)),VLOOKUP(A1391,Studies!A:BR,2,FALSE),"")</f>
        <v>Heykants 1989</v>
      </c>
      <c r="C1391" s="112" t="str">
        <f>IF(AND(A1391&lt;&gt;"",ISNUMBER(A1391)),VLOOKUP(A1391,Studies!A:BR,3,FALSE),"")</f>
        <v>https://www.ncbi.nlm.nih.gov/pubmed/2561187</v>
      </c>
      <c r="D1391" s="112" t="str">
        <f>IF(AND(A1391&lt;&gt;"",ISNUMBER(A1391)),VLOOKUP(A1391,Studies!A:BR,4,FALSE),"")</f>
        <v>po 100 mg SD (metabolite screening)</v>
      </c>
      <c r="E1391" s="112" t="str">
        <f>IF(AND(A1391&lt;&gt;"",ISNUMBER(A1391)),VLOOKUP(A1391,Studies!A:BR,5,FALSE),"")</f>
        <v>Hydroxy-Itraconazole</v>
      </c>
      <c r="F1391" s="114" t="str">
        <f>IF(AND(A1391&lt;&gt;"",ISNUMBER(A1391)),VLOOKUP(A1391,Studies!A:BR,6,FALSE),"")</f>
        <v>Plasma</v>
      </c>
      <c r="G1391" s="57">
        <v>32</v>
      </c>
      <c r="H1391" s="57" t="s">
        <v>54</v>
      </c>
      <c r="I1391" s="47">
        <v>59.804670512676239</v>
      </c>
      <c r="J1391" s="47" t="s">
        <v>321</v>
      </c>
      <c r="K1391" s="47" t="s">
        <v>50</v>
      </c>
    </row>
    <row r="1392" spans="1:11" x14ac:dyDescent="0.2">
      <c r="A1392" s="36">
        <v>493</v>
      </c>
      <c r="B1392" s="112" t="str">
        <f>IF(AND(A1392&lt;&gt;"",ISNUMBER(A1392)),VLOOKUP(A1392,Studies!A:BR,2,FALSE),"")</f>
        <v>Heykants 1989</v>
      </c>
      <c r="C1392" s="112" t="str">
        <f>IF(AND(A1392&lt;&gt;"",ISNUMBER(A1392)),VLOOKUP(A1392,Studies!A:BR,3,FALSE),"")</f>
        <v>https://www.ncbi.nlm.nih.gov/pubmed/2561187</v>
      </c>
      <c r="D1392" s="112" t="str">
        <f>IF(AND(A1392&lt;&gt;"",ISNUMBER(A1392)),VLOOKUP(A1392,Studies!A:BR,4,FALSE),"")</f>
        <v>po 100 mg SD (metabolite screening)</v>
      </c>
      <c r="E1392" s="112" t="str">
        <f>IF(AND(A1392&lt;&gt;"",ISNUMBER(A1392)),VLOOKUP(A1392,Studies!A:BR,5,FALSE),"")</f>
        <v>Hydroxy-Itraconazole</v>
      </c>
      <c r="F1392" s="114" t="str">
        <f>IF(AND(A1392&lt;&gt;"",ISNUMBER(A1392)),VLOOKUP(A1392,Studies!A:BR,6,FALSE),"")</f>
        <v>Plasma</v>
      </c>
      <c r="G1392" s="57">
        <v>48</v>
      </c>
      <c r="H1392" s="57" t="s">
        <v>54</v>
      </c>
      <c r="I1392" s="47">
        <v>23.743070662021637</v>
      </c>
      <c r="J1392" s="47" t="s">
        <v>321</v>
      </c>
      <c r="K1392" s="47" t="s">
        <v>50</v>
      </c>
    </row>
    <row r="1393" spans="1:11" x14ac:dyDescent="0.2">
      <c r="A1393" s="36">
        <v>493</v>
      </c>
      <c r="B1393" s="112" t="str">
        <f>IF(AND(A1393&lt;&gt;"",ISNUMBER(A1393)),VLOOKUP(A1393,Studies!A:BR,2,FALSE),"")</f>
        <v>Heykants 1989</v>
      </c>
      <c r="C1393" s="112" t="str">
        <f>IF(AND(A1393&lt;&gt;"",ISNUMBER(A1393)),VLOOKUP(A1393,Studies!A:BR,3,FALSE),"")</f>
        <v>https://www.ncbi.nlm.nih.gov/pubmed/2561187</v>
      </c>
      <c r="D1393" s="112" t="str">
        <f>IF(AND(A1393&lt;&gt;"",ISNUMBER(A1393)),VLOOKUP(A1393,Studies!A:BR,4,FALSE),"")</f>
        <v>po 100 mg SD (metabolite screening)</v>
      </c>
      <c r="E1393" s="112" t="str">
        <f>IF(AND(A1393&lt;&gt;"",ISNUMBER(A1393)),VLOOKUP(A1393,Studies!A:BR,5,FALSE),"")</f>
        <v>Hydroxy-Itraconazole</v>
      </c>
      <c r="F1393" s="114" t="str">
        <f>IF(AND(A1393&lt;&gt;"",ISNUMBER(A1393)),VLOOKUP(A1393,Studies!A:BR,6,FALSE),"")</f>
        <v>Plasma</v>
      </c>
      <c r="G1393" s="57">
        <v>56</v>
      </c>
      <c r="H1393" s="57" t="s">
        <v>54</v>
      </c>
      <c r="I1393" s="47">
        <v>17.173429951071739</v>
      </c>
      <c r="J1393" s="47" t="s">
        <v>321</v>
      </c>
      <c r="K1393" s="47" t="s">
        <v>50</v>
      </c>
    </row>
    <row r="1394" spans="1:11" x14ac:dyDescent="0.2">
      <c r="A1394" s="36">
        <v>493</v>
      </c>
      <c r="B1394" s="112" t="str">
        <f>IF(AND(A1394&lt;&gt;"",ISNUMBER(A1394)),VLOOKUP(A1394,Studies!A:BR,2,FALSE),"")</f>
        <v>Heykants 1989</v>
      </c>
      <c r="C1394" s="112" t="str">
        <f>IF(AND(A1394&lt;&gt;"",ISNUMBER(A1394)),VLOOKUP(A1394,Studies!A:BR,3,FALSE),"")</f>
        <v>https://www.ncbi.nlm.nih.gov/pubmed/2561187</v>
      </c>
      <c r="D1394" s="112" t="str">
        <f>IF(AND(A1394&lt;&gt;"",ISNUMBER(A1394)),VLOOKUP(A1394,Studies!A:BR,4,FALSE),"")</f>
        <v>po 100 mg SD (metabolite screening)</v>
      </c>
      <c r="E1394" s="112" t="str">
        <f>IF(AND(A1394&lt;&gt;"",ISNUMBER(A1394)),VLOOKUP(A1394,Studies!A:BR,5,FALSE),"")</f>
        <v>Hydroxy-Itraconazole</v>
      </c>
      <c r="F1394" s="114" t="str">
        <f>IF(AND(A1394&lt;&gt;"",ISNUMBER(A1394)),VLOOKUP(A1394,Studies!A:BR,6,FALSE),"")</f>
        <v>Plasma</v>
      </c>
      <c r="G1394" s="57">
        <v>72</v>
      </c>
      <c r="H1394" s="57" t="s">
        <v>54</v>
      </c>
      <c r="I1394" s="47">
        <v>7.9688094556331635</v>
      </c>
      <c r="J1394" s="47" t="s">
        <v>321</v>
      </c>
      <c r="K1394" s="47" t="s">
        <v>50</v>
      </c>
    </row>
    <row r="1395" spans="1:11" x14ac:dyDescent="0.2">
      <c r="A1395" s="36">
        <v>493</v>
      </c>
      <c r="B1395" s="112" t="str">
        <f>IF(AND(A1395&lt;&gt;"",ISNUMBER(A1395)),VLOOKUP(A1395,Studies!A:BR,2,FALSE),"")</f>
        <v>Heykants 1989</v>
      </c>
      <c r="C1395" s="112" t="str">
        <f>IF(AND(A1395&lt;&gt;"",ISNUMBER(A1395)),VLOOKUP(A1395,Studies!A:BR,3,FALSE),"")</f>
        <v>https://www.ncbi.nlm.nih.gov/pubmed/2561187</v>
      </c>
      <c r="D1395" s="112" t="str">
        <f>IF(AND(A1395&lt;&gt;"",ISNUMBER(A1395)),VLOOKUP(A1395,Studies!A:BR,4,FALSE),"")</f>
        <v>po 100 mg SD (metabolite screening)</v>
      </c>
      <c r="E1395" s="112" t="str">
        <f>IF(AND(A1395&lt;&gt;"",ISNUMBER(A1395)),VLOOKUP(A1395,Studies!A:BR,5,FALSE),"")</f>
        <v>Hydroxy-Itraconazole</v>
      </c>
      <c r="F1395" s="114" t="str">
        <f>IF(AND(A1395&lt;&gt;"",ISNUMBER(A1395)),VLOOKUP(A1395,Studies!A:BR,6,FALSE),"")</f>
        <v>Plasma</v>
      </c>
      <c r="G1395" s="57">
        <v>80</v>
      </c>
      <c r="H1395" s="57" t="s">
        <v>54</v>
      </c>
      <c r="I1395" s="47">
        <v>5.0512580201029778</v>
      </c>
      <c r="J1395" s="47" t="s">
        <v>321</v>
      </c>
      <c r="K1395" s="47" t="s">
        <v>50</v>
      </c>
    </row>
    <row r="1396" spans="1:11" x14ac:dyDescent="0.2">
      <c r="A1396" s="36">
        <v>493</v>
      </c>
      <c r="B1396" s="112" t="str">
        <f>IF(AND(A1396&lt;&gt;"",ISNUMBER(A1396)),VLOOKUP(A1396,Studies!A:BR,2,FALSE),"")</f>
        <v>Heykants 1989</v>
      </c>
      <c r="C1396" s="112" t="str">
        <f>IF(AND(A1396&lt;&gt;"",ISNUMBER(A1396)),VLOOKUP(A1396,Studies!A:BR,3,FALSE),"")</f>
        <v>https://www.ncbi.nlm.nih.gov/pubmed/2561187</v>
      </c>
      <c r="D1396" s="112" t="str">
        <f>IF(AND(A1396&lt;&gt;"",ISNUMBER(A1396)),VLOOKUP(A1396,Studies!A:BR,4,FALSE),"")</f>
        <v>po 100 mg SD (metabolite screening)</v>
      </c>
      <c r="E1396" s="112" t="str">
        <f>IF(AND(A1396&lt;&gt;"",ISNUMBER(A1396)),VLOOKUP(A1396,Studies!A:BR,5,FALSE),"")</f>
        <v>Hydroxy-Itraconazole</v>
      </c>
      <c r="F1396" s="114" t="str">
        <f>IF(AND(A1396&lt;&gt;"",ISNUMBER(A1396)),VLOOKUP(A1396,Studies!A:BR,6,FALSE),"")</f>
        <v>Plasma</v>
      </c>
      <c r="G1396" s="57">
        <v>96</v>
      </c>
      <c r="H1396" s="57" t="s">
        <v>54</v>
      </c>
      <c r="I1396" s="47">
        <v>2.261023037135601</v>
      </c>
      <c r="J1396" s="47" t="s">
        <v>321</v>
      </c>
      <c r="K1396" s="47" t="s">
        <v>50</v>
      </c>
    </row>
    <row r="1397" spans="1:11" x14ac:dyDescent="0.2">
      <c r="A1397" s="36">
        <v>494</v>
      </c>
      <c r="B1397" s="112" t="str">
        <f>IF(AND(A1397&lt;&gt;"",ISNUMBER(A1397)),VLOOKUP(A1397,Studies!A:BR,2,FALSE),"")</f>
        <v>Heykants 1989</v>
      </c>
      <c r="C1397" s="112" t="str">
        <f>IF(AND(A1397&lt;&gt;"",ISNUMBER(A1397)),VLOOKUP(A1397,Studies!A:BR,3,FALSE),"")</f>
        <v>https://www.ncbi.nlm.nih.gov/pubmed/2561187</v>
      </c>
      <c r="D1397" s="112" t="str">
        <f>IF(AND(A1397&lt;&gt;"",ISNUMBER(A1397)),VLOOKUP(A1397,Studies!A:BR,4,FALSE),"")</f>
        <v>po 100 mg MD OD</v>
      </c>
      <c r="E1397" s="112" t="str">
        <f>IF(AND(A1397&lt;&gt;"",ISNUMBER(A1397)),VLOOKUP(A1397,Studies!A:BR,5,FALSE),"")</f>
        <v>Itraconazole</v>
      </c>
      <c r="F1397" s="114" t="str">
        <f>IF(AND(A1397&lt;&gt;"",ISNUMBER(A1397)),VLOOKUP(A1397,Studies!A:BR,6,FALSE),"")</f>
        <v>Plasma</v>
      </c>
      <c r="G1397" s="57">
        <v>672</v>
      </c>
      <c r="H1397" s="57" t="s">
        <v>54</v>
      </c>
      <c r="I1397" s="47">
        <v>191.28905236721039</v>
      </c>
      <c r="J1397" s="47" t="s">
        <v>321</v>
      </c>
      <c r="K1397" s="47" t="s">
        <v>50</v>
      </c>
    </row>
    <row r="1398" spans="1:11" x14ac:dyDescent="0.2">
      <c r="A1398" s="36">
        <v>494</v>
      </c>
      <c r="B1398" s="112" t="str">
        <f>IF(AND(A1398&lt;&gt;"",ISNUMBER(A1398)),VLOOKUP(A1398,Studies!A:BR,2,FALSE),"")</f>
        <v>Heykants 1989</v>
      </c>
      <c r="C1398" s="112" t="str">
        <f>IF(AND(A1398&lt;&gt;"",ISNUMBER(A1398)),VLOOKUP(A1398,Studies!A:BR,3,FALSE),"")</f>
        <v>https://www.ncbi.nlm.nih.gov/pubmed/2561187</v>
      </c>
      <c r="D1398" s="112" t="str">
        <f>IF(AND(A1398&lt;&gt;"",ISNUMBER(A1398)),VLOOKUP(A1398,Studies!A:BR,4,FALSE),"")</f>
        <v>po 100 mg MD OD</v>
      </c>
      <c r="E1398" s="112" t="str">
        <f>IF(AND(A1398&lt;&gt;"",ISNUMBER(A1398)),VLOOKUP(A1398,Studies!A:BR,5,FALSE),"")</f>
        <v>Itraconazole</v>
      </c>
      <c r="F1398" s="114" t="str">
        <f>IF(AND(A1398&lt;&gt;"",ISNUMBER(A1398)),VLOOKUP(A1398,Studies!A:BR,6,FALSE),"")</f>
        <v>Plasma</v>
      </c>
      <c r="G1398" s="57">
        <v>673</v>
      </c>
      <c r="H1398" s="57" t="s">
        <v>54</v>
      </c>
      <c r="I1398" s="47">
        <v>214.28211033344269</v>
      </c>
      <c r="J1398" s="47" t="s">
        <v>321</v>
      </c>
      <c r="K1398" s="47" t="s">
        <v>50</v>
      </c>
    </row>
    <row r="1399" spans="1:11" x14ac:dyDescent="0.2">
      <c r="A1399" s="36">
        <v>494</v>
      </c>
      <c r="B1399" s="112" t="str">
        <f>IF(AND(A1399&lt;&gt;"",ISNUMBER(A1399)),VLOOKUP(A1399,Studies!A:BR,2,FALSE),"")</f>
        <v>Heykants 1989</v>
      </c>
      <c r="C1399" s="112" t="str">
        <f>IF(AND(A1399&lt;&gt;"",ISNUMBER(A1399)),VLOOKUP(A1399,Studies!A:BR,3,FALSE),"")</f>
        <v>https://www.ncbi.nlm.nih.gov/pubmed/2561187</v>
      </c>
      <c r="D1399" s="112" t="str">
        <f>IF(AND(A1399&lt;&gt;"",ISNUMBER(A1399)),VLOOKUP(A1399,Studies!A:BR,4,FALSE),"")</f>
        <v>po 100 mg MD OD</v>
      </c>
      <c r="E1399" s="112" t="str">
        <f>IF(AND(A1399&lt;&gt;"",ISNUMBER(A1399)),VLOOKUP(A1399,Studies!A:BR,5,FALSE),"")</f>
        <v>Itraconazole</v>
      </c>
      <c r="F1399" s="114" t="str">
        <f>IF(AND(A1399&lt;&gt;"",ISNUMBER(A1399)),VLOOKUP(A1399,Studies!A:BR,6,FALSE),"")</f>
        <v>Plasma</v>
      </c>
      <c r="G1399" s="57">
        <v>673.5</v>
      </c>
      <c r="H1399" s="57" t="s">
        <v>54</v>
      </c>
      <c r="I1399" s="47">
        <v>277.75499224662781</v>
      </c>
      <c r="J1399" s="47" t="s">
        <v>321</v>
      </c>
      <c r="K1399" s="47" t="s">
        <v>50</v>
      </c>
    </row>
    <row r="1400" spans="1:11" x14ac:dyDescent="0.2">
      <c r="A1400" s="36">
        <v>494</v>
      </c>
      <c r="B1400" s="112" t="str">
        <f>IF(AND(A1400&lt;&gt;"",ISNUMBER(A1400)),VLOOKUP(A1400,Studies!A:BR,2,FALSE),"")</f>
        <v>Heykants 1989</v>
      </c>
      <c r="C1400" s="112" t="str">
        <f>IF(AND(A1400&lt;&gt;"",ISNUMBER(A1400)),VLOOKUP(A1400,Studies!A:BR,3,FALSE),"")</f>
        <v>https://www.ncbi.nlm.nih.gov/pubmed/2561187</v>
      </c>
      <c r="D1400" s="112" t="str">
        <f>IF(AND(A1400&lt;&gt;"",ISNUMBER(A1400)),VLOOKUP(A1400,Studies!A:BR,4,FALSE),"")</f>
        <v>po 100 mg MD OD</v>
      </c>
      <c r="E1400" s="112" t="str">
        <f>IF(AND(A1400&lt;&gt;"",ISNUMBER(A1400)),VLOOKUP(A1400,Studies!A:BR,5,FALSE),"")</f>
        <v>Itraconazole</v>
      </c>
      <c r="F1400" s="114" t="str">
        <f>IF(AND(A1400&lt;&gt;"",ISNUMBER(A1400)),VLOOKUP(A1400,Studies!A:BR,6,FALSE),"")</f>
        <v>Plasma</v>
      </c>
      <c r="G1400" s="57">
        <v>674</v>
      </c>
      <c r="H1400" s="57" t="s">
        <v>54</v>
      </c>
      <c r="I1400" s="47">
        <v>365.9149706363678</v>
      </c>
      <c r="J1400" s="47" t="s">
        <v>321</v>
      </c>
      <c r="K1400" s="47" t="s">
        <v>50</v>
      </c>
    </row>
    <row r="1401" spans="1:11" x14ac:dyDescent="0.2">
      <c r="A1401" s="36">
        <v>494</v>
      </c>
      <c r="B1401" s="112" t="str">
        <f>IF(AND(A1401&lt;&gt;"",ISNUMBER(A1401)),VLOOKUP(A1401,Studies!A:BR,2,FALSE),"")</f>
        <v>Heykants 1989</v>
      </c>
      <c r="C1401" s="112" t="str">
        <f>IF(AND(A1401&lt;&gt;"",ISNUMBER(A1401)),VLOOKUP(A1401,Studies!A:BR,3,FALSE),"")</f>
        <v>https://www.ncbi.nlm.nih.gov/pubmed/2561187</v>
      </c>
      <c r="D1401" s="112" t="str">
        <f>IF(AND(A1401&lt;&gt;"",ISNUMBER(A1401)),VLOOKUP(A1401,Studies!A:BR,4,FALSE),"")</f>
        <v>po 100 mg MD OD</v>
      </c>
      <c r="E1401" s="112" t="str">
        <f>IF(AND(A1401&lt;&gt;"",ISNUMBER(A1401)),VLOOKUP(A1401,Studies!A:BR,5,FALSE),"")</f>
        <v>Itraconazole</v>
      </c>
      <c r="F1401" s="114" t="str">
        <f>IF(AND(A1401&lt;&gt;"",ISNUMBER(A1401)),VLOOKUP(A1401,Studies!A:BR,6,FALSE),"")</f>
        <v>Plasma</v>
      </c>
      <c r="G1401" s="57">
        <v>675</v>
      </c>
      <c r="H1401" s="57" t="s">
        <v>54</v>
      </c>
      <c r="I1401" s="47">
        <v>540.0007963180542</v>
      </c>
      <c r="J1401" s="47" t="s">
        <v>321</v>
      </c>
      <c r="K1401" s="47" t="s">
        <v>50</v>
      </c>
    </row>
    <row r="1402" spans="1:11" x14ac:dyDescent="0.2">
      <c r="A1402" s="36">
        <v>494</v>
      </c>
      <c r="B1402" s="112" t="str">
        <f>IF(AND(A1402&lt;&gt;"",ISNUMBER(A1402)),VLOOKUP(A1402,Studies!A:BR,2,FALSE),"")</f>
        <v>Heykants 1989</v>
      </c>
      <c r="C1402" s="112" t="str">
        <f>IF(AND(A1402&lt;&gt;"",ISNUMBER(A1402)),VLOOKUP(A1402,Studies!A:BR,3,FALSE),"")</f>
        <v>https://www.ncbi.nlm.nih.gov/pubmed/2561187</v>
      </c>
      <c r="D1402" s="112" t="str">
        <f>IF(AND(A1402&lt;&gt;"",ISNUMBER(A1402)),VLOOKUP(A1402,Studies!A:BR,4,FALSE),"")</f>
        <v>po 100 mg MD OD</v>
      </c>
      <c r="E1402" s="112" t="str">
        <f>IF(AND(A1402&lt;&gt;"",ISNUMBER(A1402)),VLOOKUP(A1402,Studies!A:BR,5,FALSE),"")</f>
        <v>Itraconazole</v>
      </c>
      <c r="F1402" s="114" t="str">
        <f>IF(AND(A1402&lt;&gt;"",ISNUMBER(A1402)),VLOOKUP(A1402,Studies!A:BR,6,FALSE),"")</f>
        <v>Plasma</v>
      </c>
      <c r="G1402" s="57">
        <v>676</v>
      </c>
      <c r="H1402" s="57" t="s">
        <v>54</v>
      </c>
      <c r="I1402" s="47">
        <v>585.60603857040405</v>
      </c>
      <c r="J1402" s="47" t="s">
        <v>321</v>
      </c>
      <c r="K1402" s="47" t="s">
        <v>50</v>
      </c>
    </row>
    <row r="1403" spans="1:11" x14ac:dyDescent="0.2">
      <c r="A1403" s="36">
        <v>494</v>
      </c>
      <c r="B1403" s="112" t="str">
        <f>IF(AND(A1403&lt;&gt;"",ISNUMBER(A1403)),VLOOKUP(A1403,Studies!A:BR,2,FALSE),"")</f>
        <v>Heykants 1989</v>
      </c>
      <c r="C1403" s="112" t="str">
        <f>IF(AND(A1403&lt;&gt;"",ISNUMBER(A1403)),VLOOKUP(A1403,Studies!A:BR,3,FALSE),"")</f>
        <v>https://www.ncbi.nlm.nih.gov/pubmed/2561187</v>
      </c>
      <c r="D1403" s="112" t="str">
        <f>IF(AND(A1403&lt;&gt;"",ISNUMBER(A1403)),VLOOKUP(A1403,Studies!A:BR,4,FALSE),"")</f>
        <v>po 100 mg MD OD</v>
      </c>
      <c r="E1403" s="112" t="str">
        <f>IF(AND(A1403&lt;&gt;"",ISNUMBER(A1403)),VLOOKUP(A1403,Studies!A:BR,5,FALSE),"")</f>
        <v>Itraconazole</v>
      </c>
      <c r="F1403" s="114" t="str">
        <f>IF(AND(A1403&lt;&gt;"",ISNUMBER(A1403)),VLOOKUP(A1403,Studies!A:BR,6,FALSE),"")</f>
        <v>Plasma</v>
      </c>
      <c r="G1403" s="57">
        <v>677</v>
      </c>
      <c r="H1403" s="57" t="s">
        <v>54</v>
      </c>
      <c r="I1403" s="47">
        <v>531.3151478767395</v>
      </c>
      <c r="J1403" s="47" t="s">
        <v>321</v>
      </c>
      <c r="K1403" s="47" t="s">
        <v>50</v>
      </c>
    </row>
    <row r="1404" spans="1:11" x14ac:dyDescent="0.2">
      <c r="A1404" s="36">
        <v>494</v>
      </c>
      <c r="B1404" s="112" t="str">
        <f>IF(AND(A1404&lt;&gt;"",ISNUMBER(A1404)),VLOOKUP(A1404,Studies!A:BR,2,FALSE),"")</f>
        <v>Heykants 1989</v>
      </c>
      <c r="C1404" s="112" t="str">
        <f>IF(AND(A1404&lt;&gt;"",ISNUMBER(A1404)),VLOOKUP(A1404,Studies!A:BR,3,FALSE),"")</f>
        <v>https://www.ncbi.nlm.nih.gov/pubmed/2561187</v>
      </c>
      <c r="D1404" s="112" t="str">
        <f>IF(AND(A1404&lt;&gt;"",ISNUMBER(A1404)),VLOOKUP(A1404,Studies!A:BR,4,FALSE),"")</f>
        <v>po 100 mg MD OD</v>
      </c>
      <c r="E1404" s="112" t="str">
        <f>IF(AND(A1404&lt;&gt;"",ISNUMBER(A1404)),VLOOKUP(A1404,Studies!A:BR,5,FALSE),"")</f>
        <v>Itraconazole</v>
      </c>
      <c r="F1404" s="114" t="str">
        <f>IF(AND(A1404&lt;&gt;"",ISNUMBER(A1404)),VLOOKUP(A1404,Studies!A:BR,6,FALSE),"")</f>
        <v>Plasma</v>
      </c>
      <c r="G1404" s="57">
        <v>680</v>
      </c>
      <c r="H1404" s="57" t="s">
        <v>54</v>
      </c>
      <c r="I1404" s="47">
        <v>371.89692258834839</v>
      </c>
      <c r="J1404" s="47" t="s">
        <v>321</v>
      </c>
      <c r="K1404" s="47" t="s">
        <v>50</v>
      </c>
    </row>
    <row r="1405" spans="1:11" x14ac:dyDescent="0.2">
      <c r="A1405" s="36">
        <v>494</v>
      </c>
      <c r="B1405" s="112" t="str">
        <f>IF(AND(A1405&lt;&gt;"",ISNUMBER(A1405)),VLOOKUP(A1405,Studies!A:BR,2,FALSE),"")</f>
        <v>Heykants 1989</v>
      </c>
      <c r="C1405" s="112" t="str">
        <f>IF(AND(A1405&lt;&gt;"",ISNUMBER(A1405)),VLOOKUP(A1405,Studies!A:BR,3,FALSE),"")</f>
        <v>https://www.ncbi.nlm.nih.gov/pubmed/2561187</v>
      </c>
      <c r="D1405" s="112" t="str">
        <f>IF(AND(A1405&lt;&gt;"",ISNUMBER(A1405)),VLOOKUP(A1405,Studies!A:BR,4,FALSE),"")</f>
        <v>po 100 mg MD OD</v>
      </c>
      <c r="E1405" s="112" t="str">
        <f>IF(AND(A1405&lt;&gt;"",ISNUMBER(A1405)),VLOOKUP(A1405,Studies!A:BR,5,FALSE),"")</f>
        <v>Itraconazole</v>
      </c>
      <c r="F1405" s="114" t="str">
        <f>IF(AND(A1405&lt;&gt;"",ISNUMBER(A1405)),VLOOKUP(A1405,Studies!A:BR,6,FALSE),"")</f>
        <v>Plasma</v>
      </c>
      <c r="G1405" s="57">
        <v>696</v>
      </c>
      <c r="H1405" s="57" t="s">
        <v>54</v>
      </c>
      <c r="I1405" s="47">
        <v>191.28905236721039</v>
      </c>
      <c r="J1405" s="47" t="s">
        <v>321</v>
      </c>
      <c r="K1405" s="47" t="s">
        <v>50</v>
      </c>
    </row>
    <row r="1406" spans="1:11" x14ac:dyDescent="0.2">
      <c r="A1406" s="36">
        <v>494</v>
      </c>
      <c r="B1406" s="112" t="str">
        <f>IF(AND(A1406&lt;&gt;"",ISNUMBER(A1406)),VLOOKUP(A1406,Studies!A:BR,2,FALSE),"")</f>
        <v>Heykants 1989</v>
      </c>
      <c r="C1406" s="112" t="str">
        <f>IF(AND(A1406&lt;&gt;"",ISNUMBER(A1406)),VLOOKUP(A1406,Studies!A:BR,3,FALSE),"")</f>
        <v>https://www.ncbi.nlm.nih.gov/pubmed/2561187</v>
      </c>
      <c r="D1406" s="112" t="str">
        <f>IF(AND(A1406&lt;&gt;"",ISNUMBER(A1406)),VLOOKUP(A1406,Studies!A:BR,4,FALSE),"")</f>
        <v>po 100 mg MD OD</v>
      </c>
      <c r="E1406" s="112" t="str">
        <f>IF(AND(A1406&lt;&gt;"",ISNUMBER(A1406)),VLOOKUP(A1406,Studies!A:BR,5,FALSE),"")</f>
        <v>Itraconazole</v>
      </c>
      <c r="F1406" s="114" t="str">
        <f>IF(AND(A1406&lt;&gt;"",ISNUMBER(A1406)),VLOOKUP(A1406,Studies!A:BR,6,FALSE),"")</f>
        <v>Plasma</v>
      </c>
      <c r="G1406" s="57">
        <v>704</v>
      </c>
      <c r="H1406" s="57" t="s">
        <v>54</v>
      </c>
      <c r="I1406" s="47">
        <v>165.31409323215485</v>
      </c>
      <c r="J1406" s="47" t="s">
        <v>321</v>
      </c>
      <c r="K1406" s="47" t="s">
        <v>50</v>
      </c>
    </row>
    <row r="1407" spans="1:11" x14ac:dyDescent="0.2">
      <c r="A1407" s="36">
        <v>494</v>
      </c>
      <c r="B1407" s="112" t="str">
        <f>IF(AND(A1407&lt;&gt;"",ISNUMBER(A1407)),VLOOKUP(A1407,Studies!A:BR,2,FALSE),"")</f>
        <v>Heykants 1989</v>
      </c>
      <c r="C1407" s="112" t="str">
        <f>IF(AND(A1407&lt;&gt;"",ISNUMBER(A1407)),VLOOKUP(A1407,Studies!A:BR,3,FALSE),"")</f>
        <v>https://www.ncbi.nlm.nih.gov/pubmed/2561187</v>
      </c>
      <c r="D1407" s="112" t="str">
        <f>IF(AND(A1407&lt;&gt;"",ISNUMBER(A1407)),VLOOKUP(A1407,Studies!A:BR,4,FALSE),"")</f>
        <v>po 100 mg MD OD</v>
      </c>
      <c r="E1407" s="112" t="str">
        <f>IF(AND(A1407&lt;&gt;"",ISNUMBER(A1407)),VLOOKUP(A1407,Studies!A:BR,5,FALSE),"")</f>
        <v>Itraconazole</v>
      </c>
      <c r="F1407" s="114" t="str">
        <f>IF(AND(A1407&lt;&gt;"",ISNUMBER(A1407)),VLOOKUP(A1407,Studies!A:BR,6,FALSE),"")</f>
        <v>Plasma</v>
      </c>
      <c r="G1407" s="57">
        <v>720</v>
      </c>
      <c r="H1407" s="57" t="s">
        <v>54</v>
      </c>
      <c r="I1407" s="47">
        <v>110.21826416254044</v>
      </c>
      <c r="J1407" s="47" t="s">
        <v>321</v>
      </c>
      <c r="K1407" s="47" t="s">
        <v>50</v>
      </c>
    </row>
    <row r="1408" spans="1:11" x14ac:dyDescent="0.2">
      <c r="A1408" s="36">
        <v>494</v>
      </c>
      <c r="B1408" s="112" t="str">
        <f>IF(AND(A1408&lt;&gt;"",ISNUMBER(A1408)),VLOOKUP(A1408,Studies!A:BR,2,FALSE),"")</f>
        <v>Heykants 1989</v>
      </c>
      <c r="C1408" s="112" t="str">
        <f>IF(AND(A1408&lt;&gt;"",ISNUMBER(A1408)),VLOOKUP(A1408,Studies!A:BR,3,FALSE),"")</f>
        <v>https://www.ncbi.nlm.nih.gov/pubmed/2561187</v>
      </c>
      <c r="D1408" s="112" t="str">
        <f>IF(AND(A1408&lt;&gt;"",ISNUMBER(A1408)),VLOOKUP(A1408,Studies!A:BR,4,FALSE),"")</f>
        <v>po 100 mg MD OD</v>
      </c>
      <c r="E1408" s="112" t="str">
        <f>IF(AND(A1408&lt;&gt;"",ISNUMBER(A1408)),VLOOKUP(A1408,Studies!A:BR,5,FALSE),"")</f>
        <v>Itraconazole</v>
      </c>
      <c r="F1408" s="114" t="str">
        <f>IF(AND(A1408&lt;&gt;"",ISNUMBER(A1408)),VLOOKUP(A1408,Studies!A:BR,6,FALSE),"")</f>
        <v>Plasma</v>
      </c>
      <c r="G1408" s="57">
        <v>728</v>
      </c>
      <c r="H1408" s="57" t="s">
        <v>54</v>
      </c>
      <c r="I1408" s="47">
        <v>95.251791179180145</v>
      </c>
      <c r="J1408" s="47" t="s">
        <v>321</v>
      </c>
      <c r="K1408" s="47" t="s">
        <v>50</v>
      </c>
    </row>
    <row r="1409" spans="1:16" x14ac:dyDescent="0.2">
      <c r="A1409" s="36">
        <v>494</v>
      </c>
      <c r="B1409" s="112" t="str">
        <f>IF(AND(A1409&lt;&gt;"",ISNUMBER(A1409)),VLOOKUP(A1409,Studies!A:BR,2,FALSE),"")</f>
        <v>Heykants 1989</v>
      </c>
      <c r="C1409" s="112" t="str">
        <f>IF(AND(A1409&lt;&gt;"",ISNUMBER(A1409)),VLOOKUP(A1409,Studies!A:BR,3,FALSE),"")</f>
        <v>https://www.ncbi.nlm.nih.gov/pubmed/2561187</v>
      </c>
      <c r="D1409" s="112" t="str">
        <f>IF(AND(A1409&lt;&gt;"",ISNUMBER(A1409)),VLOOKUP(A1409,Studies!A:BR,4,FALSE),"")</f>
        <v>po 100 mg MD OD</v>
      </c>
      <c r="E1409" s="112" t="str">
        <f>IF(AND(A1409&lt;&gt;"",ISNUMBER(A1409)),VLOOKUP(A1409,Studies!A:BR,5,FALSE),"")</f>
        <v>Itraconazole</v>
      </c>
      <c r="F1409" s="114" t="str">
        <f>IF(AND(A1409&lt;&gt;"",ISNUMBER(A1409)),VLOOKUP(A1409,Studies!A:BR,6,FALSE),"")</f>
        <v>Plasma</v>
      </c>
      <c r="G1409" s="57">
        <v>744</v>
      </c>
      <c r="H1409" s="57" t="s">
        <v>54</v>
      </c>
      <c r="I1409" s="47">
        <v>67.76195764541626</v>
      </c>
      <c r="J1409" s="47" t="s">
        <v>321</v>
      </c>
      <c r="K1409" s="47" t="s">
        <v>50</v>
      </c>
    </row>
    <row r="1410" spans="1:16" x14ac:dyDescent="0.2">
      <c r="A1410" s="36">
        <v>494</v>
      </c>
      <c r="B1410" s="112" t="str">
        <f>IF(AND(A1410&lt;&gt;"",ISNUMBER(A1410)),VLOOKUP(A1410,Studies!A:BR,2,FALSE),"")</f>
        <v>Heykants 1989</v>
      </c>
      <c r="C1410" s="112" t="str">
        <f>IF(AND(A1410&lt;&gt;"",ISNUMBER(A1410)),VLOOKUP(A1410,Studies!A:BR,3,FALSE),"")</f>
        <v>https://www.ncbi.nlm.nih.gov/pubmed/2561187</v>
      </c>
      <c r="D1410" s="112" t="str">
        <f>IF(AND(A1410&lt;&gt;"",ISNUMBER(A1410)),VLOOKUP(A1410,Studies!A:BR,4,FALSE),"")</f>
        <v>po 100 mg MD OD</v>
      </c>
      <c r="E1410" s="112" t="str">
        <f>IF(AND(A1410&lt;&gt;"",ISNUMBER(A1410)),VLOOKUP(A1410,Studies!A:BR,5,FALSE),"")</f>
        <v>Itraconazole</v>
      </c>
      <c r="F1410" s="114" t="str">
        <f>IF(AND(A1410&lt;&gt;"",ISNUMBER(A1410)),VLOOKUP(A1410,Studies!A:BR,6,FALSE),"")</f>
        <v>Plasma</v>
      </c>
      <c r="G1410" s="57">
        <v>768</v>
      </c>
      <c r="H1410" s="57" t="s">
        <v>54</v>
      </c>
      <c r="I1410" s="47">
        <v>43.736603111028671</v>
      </c>
      <c r="J1410" s="47" t="s">
        <v>321</v>
      </c>
      <c r="K1410" s="47" t="s">
        <v>50</v>
      </c>
    </row>
    <row r="1411" spans="1:16" x14ac:dyDescent="0.2">
      <c r="A1411" s="36">
        <v>495</v>
      </c>
      <c r="B1411" s="112" t="str">
        <f>IF(AND(A1411&lt;&gt;"",ISNUMBER(A1411)),VLOOKUP(A1411,Studies!A:BR,2,FALSE),"")</f>
        <v>Heykants 1989</v>
      </c>
      <c r="C1411" s="112" t="str">
        <f>IF(AND(A1411&lt;&gt;"",ISNUMBER(A1411)),VLOOKUP(A1411,Studies!A:BR,3,FALSE),"")</f>
        <v>https://www.ncbi.nlm.nih.gov/pubmed/2561187</v>
      </c>
      <c r="D1411" s="112" t="str">
        <f>IF(AND(A1411&lt;&gt;"",ISNUMBER(A1411)),VLOOKUP(A1411,Studies!A:BR,4,FALSE),"")</f>
        <v>po 100 mg MD OD</v>
      </c>
      <c r="E1411" s="112" t="str">
        <f>IF(AND(A1411&lt;&gt;"",ISNUMBER(A1411)),VLOOKUP(A1411,Studies!A:BR,5,FALSE),"")</f>
        <v>Hydroxy-Itraconazole</v>
      </c>
      <c r="F1411" s="114" t="str">
        <f>IF(AND(A1411&lt;&gt;"",ISNUMBER(A1411)),VLOOKUP(A1411,Studies!A:BR,6,FALSE),"")</f>
        <v>Plasma</v>
      </c>
      <c r="G1411" s="57">
        <v>672</v>
      </c>
      <c r="H1411" s="57" t="s">
        <v>54</v>
      </c>
      <c r="I1411" s="47">
        <v>365.9149706363678</v>
      </c>
      <c r="J1411" s="47" t="s">
        <v>321</v>
      </c>
      <c r="K1411" s="47" t="s">
        <v>50</v>
      </c>
    </row>
    <row r="1412" spans="1:16" x14ac:dyDescent="0.2">
      <c r="A1412" s="36">
        <v>495</v>
      </c>
      <c r="B1412" s="112" t="str">
        <f>IF(AND(A1412&lt;&gt;"",ISNUMBER(A1412)),VLOOKUP(A1412,Studies!A:BR,2,FALSE),"")</f>
        <v>Heykants 1989</v>
      </c>
      <c r="C1412" s="112" t="str">
        <f>IF(AND(A1412&lt;&gt;"",ISNUMBER(A1412)),VLOOKUP(A1412,Studies!A:BR,3,FALSE),"")</f>
        <v>https://www.ncbi.nlm.nih.gov/pubmed/2561187</v>
      </c>
      <c r="D1412" s="112" t="str">
        <f>IF(AND(A1412&lt;&gt;"",ISNUMBER(A1412)),VLOOKUP(A1412,Studies!A:BR,4,FALSE),"")</f>
        <v>po 100 mg MD OD</v>
      </c>
      <c r="E1412" s="112" t="str">
        <f>IF(AND(A1412&lt;&gt;"",ISNUMBER(A1412)),VLOOKUP(A1412,Studies!A:BR,5,FALSE),"")</f>
        <v>Hydroxy-Itraconazole</v>
      </c>
      <c r="F1412" s="114" t="str">
        <f>IF(AND(A1412&lt;&gt;"",ISNUMBER(A1412)),VLOOKUP(A1412,Studies!A:BR,6,FALSE),"")</f>
        <v>Plasma</v>
      </c>
      <c r="G1412" s="57">
        <v>673.5</v>
      </c>
      <c r="H1412" s="57" t="s">
        <v>54</v>
      </c>
      <c r="I1412" s="47">
        <v>489.93769288063049</v>
      </c>
      <c r="J1412" s="47" t="s">
        <v>321</v>
      </c>
      <c r="K1412" s="47" t="s">
        <v>50</v>
      </c>
    </row>
    <row r="1413" spans="1:16" x14ac:dyDescent="0.2">
      <c r="A1413" s="36">
        <v>495</v>
      </c>
      <c r="B1413" s="112" t="str">
        <f>IF(AND(A1413&lt;&gt;"",ISNUMBER(A1413)),VLOOKUP(A1413,Studies!A:BR,2,FALSE),"")</f>
        <v>Heykants 1989</v>
      </c>
      <c r="C1413" s="112" t="str">
        <f>IF(AND(A1413&lt;&gt;"",ISNUMBER(A1413)),VLOOKUP(A1413,Studies!A:BR,3,FALSE),"")</f>
        <v>https://www.ncbi.nlm.nih.gov/pubmed/2561187</v>
      </c>
      <c r="D1413" s="112" t="str">
        <f>IF(AND(A1413&lt;&gt;"",ISNUMBER(A1413)),VLOOKUP(A1413,Studies!A:BR,4,FALSE),"")</f>
        <v>po 100 mg MD OD</v>
      </c>
      <c r="E1413" s="112" t="str">
        <f>IF(AND(A1413&lt;&gt;"",ISNUMBER(A1413)),VLOOKUP(A1413,Studies!A:BR,5,FALSE),"")</f>
        <v>Hydroxy-Itraconazole</v>
      </c>
      <c r="F1413" s="114" t="str">
        <f>IF(AND(A1413&lt;&gt;"",ISNUMBER(A1413)),VLOOKUP(A1413,Studies!A:BR,6,FALSE),"")</f>
        <v>Plasma</v>
      </c>
      <c r="G1413" s="57">
        <v>674</v>
      </c>
      <c r="H1413" s="57" t="s">
        <v>54</v>
      </c>
      <c r="I1413" s="47">
        <v>576.18683576583862</v>
      </c>
      <c r="J1413" s="47" t="s">
        <v>321</v>
      </c>
      <c r="K1413" s="47" t="s">
        <v>50</v>
      </c>
    </row>
    <row r="1414" spans="1:16" x14ac:dyDescent="0.2">
      <c r="A1414" s="36">
        <v>495</v>
      </c>
      <c r="B1414" s="112" t="str">
        <f>IF(AND(A1414&lt;&gt;"",ISNUMBER(A1414)),VLOOKUP(A1414,Studies!A:BR,2,FALSE),"")</f>
        <v>Heykants 1989</v>
      </c>
      <c r="C1414" s="112" t="str">
        <f>IF(AND(A1414&lt;&gt;"",ISNUMBER(A1414)),VLOOKUP(A1414,Studies!A:BR,3,FALSE),"")</f>
        <v>https://www.ncbi.nlm.nih.gov/pubmed/2561187</v>
      </c>
      <c r="D1414" s="112" t="str">
        <f>IF(AND(A1414&lt;&gt;"",ISNUMBER(A1414)),VLOOKUP(A1414,Studies!A:BR,4,FALSE),"")</f>
        <v>po 100 mg MD OD</v>
      </c>
      <c r="E1414" s="112" t="str">
        <f>IF(AND(A1414&lt;&gt;"",ISNUMBER(A1414)),VLOOKUP(A1414,Studies!A:BR,5,FALSE),"")</f>
        <v>Hydroxy-Itraconazole</v>
      </c>
      <c r="F1414" s="114" t="str">
        <f>IF(AND(A1414&lt;&gt;"",ISNUMBER(A1414)),VLOOKUP(A1414,Studies!A:BR,6,FALSE),"")</f>
        <v>Plasma</v>
      </c>
      <c r="G1414" s="57">
        <v>675</v>
      </c>
      <c r="H1414" s="57" t="s">
        <v>54</v>
      </c>
      <c r="I1414" s="47">
        <v>635.06311178207397</v>
      </c>
      <c r="J1414" s="47" t="s">
        <v>321</v>
      </c>
      <c r="K1414" s="47" t="s">
        <v>50</v>
      </c>
    </row>
    <row r="1415" spans="1:16" x14ac:dyDescent="0.2">
      <c r="A1415" s="36">
        <v>495</v>
      </c>
      <c r="B1415" s="112" t="str">
        <f>IF(AND(A1415&lt;&gt;"",ISNUMBER(A1415)),VLOOKUP(A1415,Studies!A:BR,2,FALSE),"")</f>
        <v>Heykants 1989</v>
      </c>
      <c r="C1415" s="112" t="str">
        <f>IF(AND(A1415&lt;&gt;"",ISNUMBER(A1415)),VLOOKUP(A1415,Studies!A:BR,3,FALSE),"")</f>
        <v>https://www.ncbi.nlm.nih.gov/pubmed/2561187</v>
      </c>
      <c r="D1415" s="112" t="str">
        <f>IF(AND(A1415&lt;&gt;"",ISNUMBER(A1415)),VLOOKUP(A1415,Studies!A:BR,4,FALSE),"")</f>
        <v>po 100 mg MD OD</v>
      </c>
      <c r="E1415" s="112" t="str">
        <f>IF(AND(A1415&lt;&gt;"",ISNUMBER(A1415)),VLOOKUP(A1415,Studies!A:BR,5,FALSE),"")</f>
        <v>Hydroxy-Itraconazole</v>
      </c>
      <c r="F1415" s="114" t="str">
        <f>IF(AND(A1415&lt;&gt;"",ISNUMBER(A1415)),VLOOKUP(A1415,Studies!A:BR,6,FALSE),"")</f>
        <v>Plasma</v>
      </c>
      <c r="G1415" s="57">
        <v>676</v>
      </c>
      <c r="H1415" s="57" t="s">
        <v>54</v>
      </c>
      <c r="I1415" s="47">
        <v>723.02764654159546</v>
      </c>
      <c r="J1415" s="47" t="s">
        <v>321</v>
      </c>
      <c r="K1415" s="47" t="s">
        <v>50</v>
      </c>
    </row>
    <row r="1416" spans="1:16" x14ac:dyDescent="0.2">
      <c r="A1416" s="36">
        <v>495</v>
      </c>
      <c r="B1416" s="112" t="str">
        <f>IF(AND(A1416&lt;&gt;"",ISNUMBER(A1416)),VLOOKUP(A1416,Studies!A:BR,2,FALSE),"")</f>
        <v>Heykants 1989</v>
      </c>
      <c r="C1416" s="112" t="str">
        <f>IF(AND(A1416&lt;&gt;"",ISNUMBER(A1416)),VLOOKUP(A1416,Studies!A:BR,3,FALSE),"")</f>
        <v>https://www.ncbi.nlm.nih.gov/pubmed/2561187</v>
      </c>
      <c r="D1416" s="112" t="str">
        <f>IF(AND(A1416&lt;&gt;"",ISNUMBER(A1416)),VLOOKUP(A1416,Studies!A:BR,4,FALSE),"")</f>
        <v>po 100 mg MD OD</v>
      </c>
      <c r="E1416" s="112" t="str">
        <f>IF(AND(A1416&lt;&gt;"",ISNUMBER(A1416)),VLOOKUP(A1416,Studies!A:BR,5,FALSE),"")</f>
        <v>Hydroxy-Itraconazole</v>
      </c>
      <c r="F1416" s="114" t="str">
        <f>IF(AND(A1416&lt;&gt;"",ISNUMBER(A1416)),VLOOKUP(A1416,Studies!A:BR,6,FALSE),"")</f>
        <v>Plasma</v>
      </c>
      <c r="G1416" s="57">
        <v>677</v>
      </c>
      <c r="H1416" s="57" t="s">
        <v>54</v>
      </c>
      <c r="I1416" s="47">
        <v>759.06956195831299</v>
      </c>
      <c r="J1416" s="47" t="s">
        <v>321</v>
      </c>
      <c r="K1416" s="47" t="s">
        <v>50</v>
      </c>
    </row>
    <row r="1417" spans="1:16" x14ac:dyDescent="0.2">
      <c r="A1417" s="36">
        <v>495</v>
      </c>
      <c r="B1417" s="112" t="str">
        <f>IF(AND(A1417&lt;&gt;"",ISNUMBER(A1417)),VLOOKUP(A1417,Studies!A:BR,2,FALSE),"")</f>
        <v>Heykants 1989</v>
      </c>
      <c r="C1417" s="112" t="str">
        <f>IF(AND(A1417&lt;&gt;"",ISNUMBER(A1417)),VLOOKUP(A1417,Studies!A:BR,3,FALSE),"")</f>
        <v>https://www.ncbi.nlm.nih.gov/pubmed/2561187</v>
      </c>
      <c r="D1417" s="112" t="str">
        <f>IF(AND(A1417&lt;&gt;"",ISNUMBER(A1417)),VLOOKUP(A1417,Studies!A:BR,4,FALSE),"")</f>
        <v>po 100 mg MD OD</v>
      </c>
      <c r="E1417" s="112" t="str">
        <f>IF(AND(A1417&lt;&gt;"",ISNUMBER(A1417)),VLOOKUP(A1417,Studies!A:BR,5,FALSE),"")</f>
        <v>Hydroxy-Itraconazole</v>
      </c>
      <c r="F1417" s="114" t="str">
        <f>IF(AND(A1417&lt;&gt;"",ISNUMBER(A1417)),VLOOKUP(A1417,Studies!A:BR,6,FALSE),"")</f>
        <v>Plasma</v>
      </c>
      <c r="G1417" s="57">
        <v>680</v>
      </c>
      <c r="H1417" s="57" t="s">
        <v>54</v>
      </c>
      <c r="I1417" s="47">
        <v>711.39806509017944</v>
      </c>
      <c r="J1417" s="47" t="s">
        <v>321</v>
      </c>
      <c r="K1417" s="47" t="s">
        <v>50</v>
      </c>
    </row>
    <row r="1418" spans="1:16" x14ac:dyDescent="0.2">
      <c r="A1418" s="36">
        <v>495</v>
      </c>
      <c r="B1418" s="112" t="str">
        <f>IF(AND(A1418&lt;&gt;"",ISNUMBER(A1418)),VLOOKUP(A1418,Studies!A:BR,2,FALSE),"")</f>
        <v>Heykants 1989</v>
      </c>
      <c r="C1418" s="112" t="str">
        <f>IF(AND(A1418&lt;&gt;"",ISNUMBER(A1418)),VLOOKUP(A1418,Studies!A:BR,3,FALSE),"")</f>
        <v>https://www.ncbi.nlm.nih.gov/pubmed/2561187</v>
      </c>
      <c r="D1418" s="112" t="str">
        <f>IF(AND(A1418&lt;&gt;"",ISNUMBER(A1418)),VLOOKUP(A1418,Studies!A:BR,4,FALSE),"")</f>
        <v>po 100 mg MD OD</v>
      </c>
      <c r="E1418" s="112" t="str">
        <f>IF(AND(A1418&lt;&gt;"",ISNUMBER(A1418)),VLOOKUP(A1418,Studies!A:BR,5,FALSE),"")</f>
        <v>Hydroxy-Itraconazole</v>
      </c>
      <c r="F1418" s="114" t="str">
        <f>IF(AND(A1418&lt;&gt;"",ISNUMBER(A1418)),VLOOKUP(A1418,Studies!A:BR,6,FALSE),"")</f>
        <v>Plasma</v>
      </c>
      <c r="G1418" s="57">
        <v>696</v>
      </c>
      <c r="H1418" s="57" t="s">
        <v>54</v>
      </c>
      <c r="I1418" s="47">
        <v>396.8181312084198</v>
      </c>
      <c r="J1418" s="47" t="s">
        <v>321</v>
      </c>
      <c r="K1418" s="47" t="s">
        <v>50</v>
      </c>
    </row>
    <row r="1419" spans="1:16" x14ac:dyDescent="0.2">
      <c r="A1419" s="36">
        <v>495</v>
      </c>
      <c r="B1419" s="112" t="str">
        <f>IF(AND(A1419&lt;&gt;"",ISNUMBER(A1419)),VLOOKUP(A1419,Studies!A:BR,2,FALSE),"")</f>
        <v>Heykants 1989</v>
      </c>
      <c r="C1419" s="112" t="str">
        <f>IF(AND(A1419&lt;&gt;"",ISNUMBER(A1419)),VLOOKUP(A1419,Studies!A:BR,3,FALSE),"")</f>
        <v>https://www.ncbi.nlm.nih.gov/pubmed/2561187</v>
      </c>
      <c r="D1419" s="112" t="str">
        <f>IF(AND(A1419&lt;&gt;"",ISNUMBER(A1419)),VLOOKUP(A1419,Studies!A:BR,4,FALSE),"")</f>
        <v>po 100 mg MD OD</v>
      </c>
      <c r="E1419" s="112" t="str">
        <f>IF(AND(A1419&lt;&gt;"",ISNUMBER(A1419)),VLOOKUP(A1419,Studies!A:BR,5,FALSE),"")</f>
        <v>Hydroxy-Itraconazole</v>
      </c>
      <c r="F1419" s="114" t="str">
        <f>IF(AND(A1419&lt;&gt;"",ISNUMBER(A1419)),VLOOKUP(A1419,Studies!A:BR,6,FALSE),"")</f>
        <v>Plasma</v>
      </c>
      <c r="G1419" s="57">
        <v>704</v>
      </c>
      <c r="H1419" s="57" t="s">
        <v>54</v>
      </c>
      <c r="I1419" s="47">
        <v>306.13672733306885</v>
      </c>
      <c r="J1419" s="47" t="s">
        <v>321</v>
      </c>
      <c r="K1419" s="47" t="s">
        <v>50</v>
      </c>
    </row>
    <row r="1420" spans="1:16" x14ac:dyDescent="0.2">
      <c r="A1420" s="36">
        <v>495</v>
      </c>
      <c r="B1420" s="112" t="str">
        <f>IF(AND(A1420&lt;&gt;"",ISNUMBER(A1420)),VLOOKUP(A1420,Studies!A:BR,2,FALSE),"")</f>
        <v>Heykants 1989</v>
      </c>
      <c r="C1420" s="112" t="str">
        <f>IF(AND(A1420&lt;&gt;"",ISNUMBER(A1420)),VLOOKUP(A1420,Studies!A:BR,3,FALSE),"")</f>
        <v>https://www.ncbi.nlm.nih.gov/pubmed/2561187</v>
      </c>
      <c r="D1420" s="112" t="str">
        <f>IF(AND(A1420&lt;&gt;"",ISNUMBER(A1420)),VLOOKUP(A1420,Studies!A:BR,4,FALSE),"")</f>
        <v>po 100 mg MD OD</v>
      </c>
      <c r="E1420" s="112" t="str">
        <f>IF(AND(A1420&lt;&gt;"",ISNUMBER(A1420)),VLOOKUP(A1420,Studies!A:BR,5,FALSE),"")</f>
        <v>Hydroxy-Itraconazole</v>
      </c>
      <c r="F1420" s="114" t="str">
        <f>IF(AND(A1420&lt;&gt;"",ISNUMBER(A1420)),VLOOKUP(A1420,Studies!A:BR,6,FALSE),"")</f>
        <v>Plasma</v>
      </c>
      <c r="G1420" s="57">
        <v>720</v>
      </c>
      <c r="H1420" s="57" t="s">
        <v>54</v>
      </c>
      <c r="I1420" s="47">
        <v>149.98792111873627</v>
      </c>
      <c r="J1420" s="47" t="s">
        <v>321</v>
      </c>
      <c r="K1420" s="47" t="s">
        <v>50</v>
      </c>
    </row>
    <row r="1421" spans="1:16" x14ac:dyDescent="0.2">
      <c r="A1421" s="36">
        <v>495</v>
      </c>
      <c r="B1421" s="112" t="str">
        <f>IF(AND(A1421&lt;&gt;"",ISNUMBER(A1421)),VLOOKUP(A1421,Studies!A:BR,2,FALSE),"")</f>
        <v>Heykants 1989</v>
      </c>
      <c r="C1421" s="112" t="str">
        <f>IF(AND(A1421&lt;&gt;"",ISNUMBER(A1421)),VLOOKUP(A1421,Studies!A:BR,3,FALSE),"")</f>
        <v>https://www.ncbi.nlm.nih.gov/pubmed/2561187</v>
      </c>
      <c r="D1421" s="112" t="str">
        <f>IF(AND(A1421&lt;&gt;"",ISNUMBER(A1421)),VLOOKUP(A1421,Studies!A:BR,4,FALSE),"")</f>
        <v>po 100 mg MD OD</v>
      </c>
      <c r="E1421" s="112" t="str">
        <f>IF(AND(A1421&lt;&gt;"",ISNUMBER(A1421)),VLOOKUP(A1421,Studies!A:BR,5,FALSE),"")</f>
        <v>Hydroxy-Itraconazole</v>
      </c>
      <c r="F1421" s="114" t="str">
        <f>IF(AND(A1421&lt;&gt;"",ISNUMBER(A1421)),VLOOKUP(A1421,Studies!A:BR,6,FALSE),"")</f>
        <v>Plasma</v>
      </c>
      <c r="G1421" s="57">
        <v>728</v>
      </c>
      <c r="H1421" s="57" t="s">
        <v>54</v>
      </c>
      <c r="I1421" s="47">
        <v>110.21826416254044</v>
      </c>
      <c r="J1421" s="47" t="s">
        <v>321</v>
      </c>
      <c r="K1421" s="47" t="s">
        <v>50</v>
      </c>
    </row>
    <row r="1422" spans="1:16" x14ac:dyDescent="0.2">
      <c r="A1422" s="36">
        <v>495</v>
      </c>
      <c r="B1422" s="112" t="str">
        <f>IF(AND(A1422&lt;&gt;"",ISNUMBER(A1422)),VLOOKUP(A1422,Studies!A:BR,2,FALSE),"")</f>
        <v>Heykants 1989</v>
      </c>
      <c r="C1422" s="112" t="str">
        <f>IF(AND(A1422&lt;&gt;"",ISNUMBER(A1422)),VLOOKUP(A1422,Studies!A:BR,3,FALSE),"")</f>
        <v>https://www.ncbi.nlm.nih.gov/pubmed/2561187</v>
      </c>
      <c r="D1422" s="112" t="str">
        <f>IF(AND(A1422&lt;&gt;"",ISNUMBER(A1422)),VLOOKUP(A1422,Studies!A:BR,4,FALSE),"")</f>
        <v>po 100 mg MD OD</v>
      </c>
      <c r="E1422" s="112" t="str">
        <f>IF(AND(A1422&lt;&gt;"",ISNUMBER(A1422)),VLOOKUP(A1422,Studies!A:BR,5,FALSE),"")</f>
        <v>Hydroxy-Itraconazole</v>
      </c>
      <c r="F1422" s="114" t="str">
        <f>IF(AND(A1422&lt;&gt;"",ISNUMBER(A1422)),VLOOKUP(A1422,Studies!A:BR,6,FALSE),"")</f>
        <v>Plasma</v>
      </c>
      <c r="G1422" s="57">
        <v>744</v>
      </c>
      <c r="H1422" s="57" t="s">
        <v>54</v>
      </c>
      <c r="I1422" s="47">
        <v>57.618677616119385</v>
      </c>
      <c r="J1422" s="47" t="s">
        <v>321</v>
      </c>
      <c r="K1422" s="47" t="s">
        <v>50</v>
      </c>
    </row>
    <row r="1423" spans="1:16" x14ac:dyDescent="0.2">
      <c r="A1423" s="36">
        <v>495</v>
      </c>
      <c r="B1423" s="112" t="str">
        <f>IF(AND(A1423&lt;&gt;"",ISNUMBER(A1423)),VLOOKUP(A1423,Studies!A:BR,2,FALSE),"")</f>
        <v>Heykants 1989</v>
      </c>
      <c r="C1423" s="112" t="str">
        <f>IF(AND(A1423&lt;&gt;"",ISNUMBER(A1423)),VLOOKUP(A1423,Studies!A:BR,3,FALSE),"")</f>
        <v>https://www.ncbi.nlm.nih.gov/pubmed/2561187</v>
      </c>
      <c r="D1423" s="112" t="str">
        <f>IF(AND(A1423&lt;&gt;"",ISNUMBER(A1423)),VLOOKUP(A1423,Studies!A:BR,4,FALSE),"")</f>
        <v>po 100 mg MD OD</v>
      </c>
      <c r="E1423" s="112" t="str">
        <f>IF(AND(A1423&lt;&gt;"",ISNUMBER(A1423)),VLOOKUP(A1423,Studies!A:BR,5,FALSE),"")</f>
        <v>Hydroxy-Itraconazole</v>
      </c>
      <c r="F1423" s="114" t="str">
        <f>IF(AND(A1423&lt;&gt;"",ISNUMBER(A1423)),VLOOKUP(A1423,Studies!A:BR,6,FALSE),"")</f>
        <v>Plasma</v>
      </c>
      <c r="G1423" s="57">
        <v>768</v>
      </c>
      <c r="H1423" s="57" t="s">
        <v>54</v>
      </c>
      <c r="I1423" s="47">
        <v>23.617798462510109</v>
      </c>
      <c r="J1423" s="47" t="s">
        <v>321</v>
      </c>
      <c r="K1423" s="47" t="s">
        <v>50</v>
      </c>
    </row>
    <row r="1424" spans="1:16" x14ac:dyDescent="0.2">
      <c r="A1424" s="36">
        <v>496</v>
      </c>
      <c r="B1424" s="112" t="str">
        <f>IF(AND(A1424&lt;&gt;"",ISNUMBER(A1424)),VLOOKUP(A1424,Studies!A:BR,2,FALSE),"")</f>
        <v>Miura 2010</v>
      </c>
      <c r="C1424" s="112" t="str">
        <f>IF(AND(A1424&lt;&gt;"",ISNUMBER(A1424)),VLOOKUP(A1424,Studies!A:BR,3,FALSE),"")</f>
        <v>https://www.ncbi.nlm.nih.gov/pubmed/20595406</v>
      </c>
      <c r="D1424" s="112" t="str">
        <f>IF(AND(A1424&lt;&gt;"",ISNUMBER(A1424)),VLOOKUP(A1424,Studies!A:BR,4,FALSE),"")</f>
        <v>po 100 mg MD Japanese</v>
      </c>
      <c r="E1424" s="112" t="str">
        <f>IF(AND(A1424&lt;&gt;"",ISNUMBER(A1424)),VLOOKUP(A1424,Studies!A:BR,5,FALSE),"")</f>
        <v>Itraconazole</v>
      </c>
      <c r="F1424" s="114" t="str">
        <f>IF(AND(A1424&lt;&gt;"",ISNUMBER(A1424)),VLOOKUP(A1424,Studies!A:BR,6,FALSE),"")</f>
        <v>Plasma</v>
      </c>
      <c r="G1424" s="57">
        <v>216.5</v>
      </c>
      <c r="H1424" s="57" t="s">
        <v>54</v>
      </c>
      <c r="I1424" s="47">
        <v>106.66666924953461</v>
      </c>
      <c r="J1424" s="47" t="s">
        <v>321</v>
      </c>
      <c r="K1424" s="47" t="s">
        <v>50</v>
      </c>
      <c r="P1424" s="48" t="s">
        <v>999</v>
      </c>
    </row>
    <row r="1425" spans="1:16" x14ac:dyDescent="0.2">
      <c r="A1425" s="36">
        <v>496</v>
      </c>
      <c r="B1425" s="112" t="str">
        <f>IF(AND(A1425&lt;&gt;"",ISNUMBER(A1425)),VLOOKUP(A1425,Studies!A:BR,2,FALSE),"")</f>
        <v>Miura 2010</v>
      </c>
      <c r="C1425" s="112" t="str">
        <f>IF(AND(A1425&lt;&gt;"",ISNUMBER(A1425)),VLOOKUP(A1425,Studies!A:BR,3,FALSE),"")</f>
        <v>https://www.ncbi.nlm.nih.gov/pubmed/20595406</v>
      </c>
      <c r="D1425" s="112" t="str">
        <f>IF(AND(A1425&lt;&gt;"",ISNUMBER(A1425)),VLOOKUP(A1425,Studies!A:BR,4,FALSE),"")</f>
        <v>po 100 mg MD Japanese</v>
      </c>
      <c r="E1425" s="112" t="str">
        <f>IF(AND(A1425&lt;&gt;"",ISNUMBER(A1425)),VLOOKUP(A1425,Studies!A:BR,5,FALSE),"")</f>
        <v>Itraconazole</v>
      </c>
      <c r="F1425" s="114" t="str">
        <f>IF(AND(A1425&lt;&gt;"",ISNUMBER(A1425)),VLOOKUP(A1425,Studies!A:BR,6,FALSE),"")</f>
        <v>Plasma</v>
      </c>
      <c r="G1425" s="57">
        <v>217</v>
      </c>
      <c r="H1425" s="57" t="s">
        <v>54</v>
      </c>
      <c r="I1425" s="47">
        <v>189.99999761581421</v>
      </c>
      <c r="J1425" s="47" t="s">
        <v>321</v>
      </c>
      <c r="K1425" s="47" t="s">
        <v>50</v>
      </c>
      <c r="P1425" s="48" t="s">
        <v>999</v>
      </c>
    </row>
    <row r="1426" spans="1:16" x14ac:dyDescent="0.2">
      <c r="A1426" s="36">
        <v>496</v>
      </c>
      <c r="B1426" s="112" t="str">
        <f>IF(AND(A1426&lt;&gt;"",ISNUMBER(A1426)),VLOOKUP(A1426,Studies!A:BR,2,FALSE),"")</f>
        <v>Miura 2010</v>
      </c>
      <c r="C1426" s="112" t="str">
        <f>IF(AND(A1426&lt;&gt;"",ISNUMBER(A1426)),VLOOKUP(A1426,Studies!A:BR,3,FALSE),"")</f>
        <v>https://www.ncbi.nlm.nih.gov/pubmed/20595406</v>
      </c>
      <c r="D1426" s="112" t="str">
        <f>IF(AND(A1426&lt;&gt;"",ISNUMBER(A1426)),VLOOKUP(A1426,Studies!A:BR,4,FALSE),"")</f>
        <v>po 100 mg MD Japanese</v>
      </c>
      <c r="E1426" s="112" t="str">
        <f>IF(AND(A1426&lt;&gt;"",ISNUMBER(A1426)),VLOOKUP(A1426,Studies!A:BR,5,FALSE),"")</f>
        <v>Itraconazole</v>
      </c>
      <c r="F1426" s="114" t="str">
        <f>IF(AND(A1426&lt;&gt;"",ISNUMBER(A1426)),VLOOKUP(A1426,Studies!A:BR,6,FALSE),"")</f>
        <v>Plasma</v>
      </c>
      <c r="G1426" s="57">
        <v>217.5</v>
      </c>
      <c r="H1426" s="57" t="s">
        <v>54</v>
      </c>
      <c r="I1426" s="47">
        <v>300.00001192092896</v>
      </c>
      <c r="J1426" s="47" t="s">
        <v>321</v>
      </c>
      <c r="K1426" s="47" t="s">
        <v>50</v>
      </c>
      <c r="P1426" s="48" t="s">
        <v>999</v>
      </c>
    </row>
    <row r="1427" spans="1:16" x14ac:dyDescent="0.2">
      <c r="A1427" s="36">
        <v>496</v>
      </c>
      <c r="B1427" s="112" t="str">
        <f>IF(AND(A1427&lt;&gt;"",ISNUMBER(A1427)),VLOOKUP(A1427,Studies!A:BR,2,FALSE),"")</f>
        <v>Miura 2010</v>
      </c>
      <c r="C1427" s="112" t="str">
        <f>IF(AND(A1427&lt;&gt;"",ISNUMBER(A1427)),VLOOKUP(A1427,Studies!A:BR,3,FALSE),"")</f>
        <v>https://www.ncbi.nlm.nih.gov/pubmed/20595406</v>
      </c>
      <c r="D1427" s="112" t="str">
        <f>IF(AND(A1427&lt;&gt;"",ISNUMBER(A1427)),VLOOKUP(A1427,Studies!A:BR,4,FALSE),"")</f>
        <v>po 100 mg MD Japanese</v>
      </c>
      <c r="E1427" s="112" t="str">
        <f>IF(AND(A1427&lt;&gt;"",ISNUMBER(A1427)),VLOOKUP(A1427,Studies!A:BR,5,FALSE),"")</f>
        <v>Itraconazole</v>
      </c>
      <c r="F1427" s="114" t="str">
        <f>IF(AND(A1427&lt;&gt;"",ISNUMBER(A1427)),VLOOKUP(A1427,Studies!A:BR,6,FALSE),"")</f>
        <v>Plasma</v>
      </c>
      <c r="G1427" s="57">
        <v>218</v>
      </c>
      <c r="H1427" s="57" t="s">
        <v>54</v>
      </c>
      <c r="I1427" s="47">
        <v>450.00001788139343</v>
      </c>
      <c r="J1427" s="47" t="s">
        <v>321</v>
      </c>
      <c r="K1427" s="47" t="s">
        <v>50</v>
      </c>
      <c r="P1427" s="48" t="s">
        <v>999</v>
      </c>
    </row>
    <row r="1428" spans="1:16" x14ac:dyDescent="0.2">
      <c r="A1428" s="36">
        <v>496</v>
      </c>
      <c r="B1428" s="112" t="str">
        <f>IF(AND(A1428&lt;&gt;"",ISNUMBER(A1428)),VLOOKUP(A1428,Studies!A:BR,2,FALSE),"")</f>
        <v>Miura 2010</v>
      </c>
      <c r="C1428" s="112" t="str">
        <f>IF(AND(A1428&lt;&gt;"",ISNUMBER(A1428)),VLOOKUP(A1428,Studies!A:BR,3,FALSE),"")</f>
        <v>https://www.ncbi.nlm.nih.gov/pubmed/20595406</v>
      </c>
      <c r="D1428" s="112" t="str">
        <f>IF(AND(A1428&lt;&gt;"",ISNUMBER(A1428)),VLOOKUP(A1428,Studies!A:BR,4,FALSE),"")</f>
        <v>po 100 mg MD Japanese</v>
      </c>
      <c r="E1428" s="112" t="str">
        <f>IF(AND(A1428&lt;&gt;"",ISNUMBER(A1428)),VLOOKUP(A1428,Studies!A:BR,5,FALSE),"")</f>
        <v>Itraconazole</v>
      </c>
      <c r="F1428" s="114" t="str">
        <f>IF(AND(A1428&lt;&gt;"",ISNUMBER(A1428)),VLOOKUP(A1428,Studies!A:BR,6,FALSE),"")</f>
        <v>Plasma</v>
      </c>
      <c r="G1428" s="57">
        <v>219</v>
      </c>
      <c r="H1428" s="57" t="s">
        <v>54</v>
      </c>
      <c r="I1428" s="47">
        <v>573.33332300186157</v>
      </c>
      <c r="J1428" s="47" t="s">
        <v>321</v>
      </c>
      <c r="K1428" s="47" t="s">
        <v>50</v>
      </c>
      <c r="P1428" s="48" t="s">
        <v>999</v>
      </c>
    </row>
    <row r="1429" spans="1:16" x14ac:dyDescent="0.2">
      <c r="A1429" s="36">
        <v>496</v>
      </c>
      <c r="B1429" s="112" t="str">
        <f>IF(AND(A1429&lt;&gt;"",ISNUMBER(A1429)),VLOOKUP(A1429,Studies!A:BR,2,FALSE),"")</f>
        <v>Miura 2010</v>
      </c>
      <c r="C1429" s="112" t="str">
        <f>IF(AND(A1429&lt;&gt;"",ISNUMBER(A1429)),VLOOKUP(A1429,Studies!A:BR,3,FALSE),"")</f>
        <v>https://www.ncbi.nlm.nih.gov/pubmed/20595406</v>
      </c>
      <c r="D1429" s="112" t="str">
        <f>IF(AND(A1429&lt;&gt;"",ISNUMBER(A1429)),VLOOKUP(A1429,Studies!A:BR,4,FALSE),"")</f>
        <v>po 100 mg MD Japanese</v>
      </c>
      <c r="E1429" s="112" t="str">
        <f>IF(AND(A1429&lt;&gt;"",ISNUMBER(A1429)),VLOOKUP(A1429,Studies!A:BR,5,FALSE),"")</f>
        <v>Itraconazole</v>
      </c>
      <c r="F1429" s="114" t="str">
        <f>IF(AND(A1429&lt;&gt;"",ISNUMBER(A1429)),VLOOKUP(A1429,Studies!A:BR,6,FALSE),"")</f>
        <v>Plasma</v>
      </c>
      <c r="G1429" s="57">
        <v>220</v>
      </c>
      <c r="H1429" s="57" t="s">
        <v>54</v>
      </c>
      <c r="I1429" s="47">
        <v>513.33332061767578</v>
      </c>
      <c r="J1429" s="47" t="s">
        <v>321</v>
      </c>
      <c r="K1429" s="47" t="s">
        <v>50</v>
      </c>
      <c r="P1429" s="48" t="s">
        <v>999</v>
      </c>
    </row>
    <row r="1430" spans="1:16" x14ac:dyDescent="0.2">
      <c r="A1430" s="36">
        <v>496</v>
      </c>
      <c r="B1430" s="112" t="str">
        <f>IF(AND(A1430&lt;&gt;"",ISNUMBER(A1430)),VLOOKUP(A1430,Studies!A:BR,2,FALSE),"")</f>
        <v>Miura 2010</v>
      </c>
      <c r="C1430" s="112" t="str">
        <f>IF(AND(A1430&lt;&gt;"",ISNUMBER(A1430)),VLOOKUP(A1430,Studies!A:BR,3,FALSE),"")</f>
        <v>https://www.ncbi.nlm.nih.gov/pubmed/20595406</v>
      </c>
      <c r="D1430" s="112" t="str">
        <f>IF(AND(A1430&lt;&gt;"",ISNUMBER(A1430)),VLOOKUP(A1430,Studies!A:BR,4,FALSE),"")</f>
        <v>po 100 mg MD Japanese</v>
      </c>
      <c r="E1430" s="112" t="str">
        <f>IF(AND(A1430&lt;&gt;"",ISNUMBER(A1430)),VLOOKUP(A1430,Studies!A:BR,5,FALSE),"")</f>
        <v>Itraconazole</v>
      </c>
      <c r="F1430" s="114" t="str">
        <f>IF(AND(A1430&lt;&gt;"",ISNUMBER(A1430)),VLOOKUP(A1430,Studies!A:BR,6,FALSE),"")</f>
        <v>Plasma</v>
      </c>
      <c r="G1430" s="57">
        <v>222</v>
      </c>
      <c r="H1430" s="57" t="s">
        <v>54</v>
      </c>
      <c r="I1430" s="47">
        <v>469.9999988079071</v>
      </c>
      <c r="J1430" s="47" t="s">
        <v>321</v>
      </c>
      <c r="K1430" s="47" t="s">
        <v>50</v>
      </c>
      <c r="P1430" s="48" t="s">
        <v>999</v>
      </c>
    </row>
    <row r="1431" spans="1:16" x14ac:dyDescent="0.2">
      <c r="A1431" s="36">
        <v>496</v>
      </c>
      <c r="B1431" s="112" t="str">
        <f>IF(AND(A1431&lt;&gt;"",ISNUMBER(A1431)),VLOOKUP(A1431,Studies!A:BR,2,FALSE),"")</f>
        <v>Miura 2010</v>
      </c>
      <c r="C1431" s="112" t="str">
        <f>IF(AND(A1431&lt;&gt;"",ISNUMBER(A1431)),VLOOKUP(A1431,Studies!A:BR,3,FALSE),"")</f>
        <v>https://www.ncbi.nlm.nih.gov/pubmed/20595406</v>
      </c>
      <c r="D1431" s="112" t="str">
        <f>IF(AND(A1431&lt;&gt;"",ISNUMBER(A1431)),VLOOKUP(A1431,Studies!A:BR,4,FALSE),"")</f>
        <v>po 100 mg MD Japanese</v>
      </c>
      <c r="E1431" s="112" t="str">
        <f>IF(AND(A1431&lt;&gt;"",ISNUMBER(A1431)),VLOOKUP(A1431,Studies!A:BR,5,FALSE),"")</f>
        <v>Itraconazole</v>
      </c>
      <c r="F1431" s="114" t="str">
        <f>IF(AND(A1431&lt;&gt;"",ISNUMBER(A1431)),VLOOKUP(A1431,Studies!A:BR,6,FALSE),"")</f>
        <v>Plasma</v>
      </c>
      <c r="G1431" s="57">
        <v>224</v>
      </c>
      <c r="H1431" s="57" t="s">
        <v>54</v>
      </c>
      <c r="I1431" s="47">
        <v>390.00001549720764</v>
      </c>
      <c r="J1431" s="47" t="s">
        <v>321</v>
      </c>
      <c r="K1431" s="47" t="s">
        <v>50</v>
      </c>
      <c r="P1431" s="48" t="s">
        <v>999</v>
      </c>
    </row>
    <row r="1432" spans="1:16" x14ac:dyDescent="0.2">
      <c r="A1432" s="36">
        <v>496</v>
      </c>
      <c r="B1432" s="112" t="str">
        <f>IF(AND(A1432&lt;&gt;"",ISNUMBER(A1432)),VLOOKUP(A1432,Studies!A:BR,2,FALSE),"")</f>
        <v>Miura 2010</v>
      </c>
      <c r="C1432" s="112" t="str">
        <f>IF(AND(A1432&lt;&gt;"",ISNUMBER(A1432)),VLOOKUP(A1432,Studies!A:BR,3,FALSE),"")</f>
        <v>https://www.ncbi.nlm.nih.gov/pubmed/20595406</v>
      </c>
      <c r="D1432" s="112" t="str">
        <f>IF(AND(A1432&lt;&gt;"",ISNUMBER(A1432)),VLOOKUP(A1432,Studies!A:BR,4,FALSE),"")</f>
        <v>po 100 mg MD Japanese</v>
      </c>
      <c r="E1432" s="112" t="str">
        <f>IF(AND(A1432&lt;&gt;"",ISNUMBER(A1432)),VLOOKUP(A1432,Studies!A:BR,5,FALSE),"")</f>
        <v>Itraconazole</v>
      </c>
      <c r="F1432" s="114" t="str">
        <f>IF(AND(A1432&lt;&gt;"",ISNUMBER(A1432)),VLOOKUP(A1432,Studies!A:BR,6,FALSE),"")</f>
        <v>Plasma</v>
      </c>
      <c r="G1432" s="57">
        <v>228</v>
      </c>
      <c r="H1432" s="57" t="s">
        <v>54</v>
      </c>
      <c r="I1432" s="47">
        <v>319.99999284744263</v>
      </c>
      <c r="J1432" s="47" t="s">
        <v>321</v>
      </c>
      <c r="K1432" s="47" t="s">
        <v>50</v>
      </c>
      <c r="P1432" s="48" t="s">
        <v>999</v>
      </c>
    </row>
    <row r="1433" spans="1:16" x14ac:dyDescent="0.2">
      <c r="A1433" s="36">
        <v>496</v>
      </c>
      <c r="B1433" s="112" t="str">
        <f>IF(AND(A1433&lt;&gt;"",ISNUMBER(A1433)),VLOOKUP(A1433,Studies!A:BR,2,FALSE),"")</f>
        <v>Miura 2010</v>
      </c>
      <c r="C1433" s="112" t="str">
        <f>IF(AND(A1433&lt;&gt;"",ISNUMBER(A1433)),VLOOKUP(A1433,Studies!A:BR,3,FALSE),"")</f>
        <v>https://www.ncbi.nlm.nih.gov/pubmed/20595406</v>
      </c>
      <c r="D1433" s="112" t="str">
        <f>IF(AND(A1433&lt;&gt;"",ISNUMBER(A1433)),VLOOKUP(A1433,Studies!A:BR,4,FALSE),"")</f>
        <v>po 100 mg MD Japanese</v>
      </c>
      <c r="E1433" s="112" t="str">
        <f>IF(AND(A1433&lt;&gt;"",ISNUMBER(A1433)),VLOOKUP(A1433,Studies!A:BR,5,FALSE),"")</f>
        <v>Itraconazole</v>
      </c>
      <c r="F1433" s="114" t="str">
        <f>IF(AND(A1433&lt;&gt;"",ISNUMBER(A1433)),VLOOKUP(A1433,Studies!A:BR,6,FALSE),"")</f>
        <v>Plasma</v>
      </c>
      <c r="G1433" s="57">
        <v>240</v>
      </c>
      <c r="H1433" s="57" t="s">
        <v>54</v>
      </c>
      <c r="I1433" s="47">
        <v>200.00000298023224</v>
      </c>
      <c r="J1433" s="47" t="s">
        <v>321</v>
      </c>
      <c r="K1433" s="47" t="s">
        <v>50</v>
      </c>
      <c r="P1433" s="48" t="s">
        <v>999</v>
      </c>
    </row>
    <row r="1434" spans="1:16" x14ac:dyDescent="0.2">
      <c r="A1434" s="36">
        <v>497</v>
      </c>
      <c r="B1434" s="112" t="str">
        <f>IF(AND(A1434&lt;&gt;"",ISNUMBER(A1434)),VLOOKUP(A1434,Studies!A:BR,2,FALSE),"")</f>
        <v>Miura 2010</v>
      </c>
      <c r="C1434" s="112" t="str">
        <f>IF(AND(A1434&lt;&gt;"",ISNUMBER(A1434)),VLOOKUP(A1434,Studies!A:BR,3,FALSE),"")</f>
        <v>https://www.ncbi.nlm.nih.gov/pubmed/20595406</v>
      </c>
      <c r="D1434" s="112" t="str">
        <f>IF(AND(A1434&lt;&gt;"",ISNUMBER(A1434)),VLOOKUP(A1434,Studies!A:BR,4,FALSE),"")</f>
        <v>po 100 mg MD Japanese</v>
      </c>
      <c r="E1434" s="112" t="str">
        <f>IF(AND(A1434&lt;&gt;"",ISNUMBER(A1434)),VLOOKUP(A1434,Studies!A:BR,5,FALSE),"")</f>
        <v>Hydroxy-Itraconazole</v>
      </c>
      <c r="F1434" s="114" t="str">
        <f>IF(AND(A1434&lt;&gt;"",ISNUMBER(A1434)),VLOOKUP(A1434,Studies!A:BR,6,FALSE),"")</f>
        <v>Plasma</v>
      </c>
      <c r="G1434" s="57">
        <v>216.5</v>
      </c>
      <c r="H1434" s="57" t="s">
        <v>54</v>
      </c>
      <c r="I1434" s="47">
        <v>469.9999988079071</v>
      </c>
      <c r="J1434" s="47" t="s">
        <v>321</v>
      </c>
      <c r="K1434" s="47" t="s">
        <v>50</v>
      </c>
      <c r="P1434" s="48" t="s">
        <v>999</v>
      </c>
    </row>
    <row r="1435" spans="1:16" x14ac:dyDescent="0.2">
      <c r="A1435" s="36">
        <v>497</v>
      </c>
      <c r="B1435" s="112" t="str">
        <f>IF(AND(A1435&lt;&gt;"",ISNUMBER(A1435)),VLOOKUP(A1435,Studies!A:BR,2,FALSE),"")</f>
        <v>Miura 2010</v>
      </c>
      <c r="C1435" s="112" t="str">
        <f>IF(AND(A1435&lt;&gt;"",ISNUMBER(A1435)),VLOOKUP(A1435,Studies!A:BR,3,FALSE),"")</f>
        <v>https://www.ncbi.nlm.nih.gov/pubmed/20595406</v>
      </c>
      <c r="D1435" s="112" t="str">
        <f>IF(AND(A1435&lt;&gt;"",ISNUMBER(A1435)),VLOOKUP(A1435,Studies!A:BR,4,FALSE),"")</f>
        <v>po 100 mg MD Japanese</v>
      </c>
      <c r="E1435" s="112" t="str">
        <f>IF(AND(A1435&lt;&gt;"",ISNUMBER(A1435)),VLOOKUP(A1435,Studies!A:BR,5,FALSE),"")</f>
        <v>Hydroxy-Itraconazole</v>
      </c>
      <c r="F1435" s="114" t="str">
        <f>IF(AND(A1435&lt;&gt;"",ISNUMBER(A1435)),VLOOKUP(A1435,Studies!A:BR,6,FALSE),"")</f>
        <v>Plasma</v>
      </c>
      <c r="G1435" s="57">
        <v>217</v>
      </c>
      <c r="H1435" s="57" t="s">
        <v>54</v>
      </c>
      <c r="I1435" s="47">
        <v>469.9999988079071</v>
      </c>
      <c r="J1435" s="47" t="s">
        <v>321</v>
      </c>
      <c r="K1435" s="47" t="s">
        <v>50</v>
      </c>
      <c r="P1435" s="48" t="s">
        <v>999</v>
      </c>
    </row>
    <row r="1436" spans="1:16" x14ac:dyDescent="0.2">
      <c r="A1436" s="36">
        <v>497</v>
      </c>
      <c r="B1436" s="112" t="str">
        <f>IF(AND(A1436&lt;&gt;"",ISNUMBER(A1436)),VLOOKUP(A1436,Studies!A:BR,2,FALSE),"")</f>
        <v>Miura 2010</v>
      </c>
      <c r="C1436" s="112" t="str">
        <f>IF(AND(A1436&lt;&gt;"",ISNUMBER(A1436)),VLOOKUP(A1436,Studies!A:BR,3,FALSE),"")</f>
        <v>https://www.ncbi.nlm.nih.gov/pubmed/20595406</v>
      </c>
      <c r="D1436" s="112" t="str">
        <f>IF(AND(A1436&lt;&gt;"",ISNUMBER(A1436)),VLOOKUP(A1436,Studies!A:BR,4,FALSE),"")</f>
        <v>po 100 mg MD Japanese</v>
      </c>
      <c r="E1436" s="112" t="str">
        <f>IF(AND(A1436&lt;&gt;"",ISNUMBER(A1436)),VLOOKUP(A1436,Studies!A:BR,5,FALSE),"")</f>
        <v>Hydroxy-Itraconazole</v>
      </c>
      <c r="F1436" s="114" t="str">
        <f>IF(AND(A1436&lt;&gt;"",ISNUMBER(A1436)),VLOOKUP(A1436,Studies!A:BR,6,FALSE),"")</f>
        <v>Plasma</v>
      </c>
      <c r="G1436" s="57">
        <v>217.5</v>
      </c>
      <c r="H1436" s="57" t="s">
        <v>54</v>
      </c>
      <c r="I1436" s="47">
        <v>560.00000238418579</v>
      </c>
      <c r="J1436" s="47" t="s">
        <v>321</v>
      </c>
      <c r="K1436" s="47" t="s">
        <v>50</v>
      </c>
      <c r="P1436" s="48" t="s">
        <v>999</v>
      </c>
    </row>
    <row r="1437" spans="1:16" x14ac:dyDescent="0.2">
      <c r="A1437" s="36">
        <v>497</v>
      </c>
      <c r="B1437" s="112" t="str">
        <f>IF(AND(A1437&lt;&gt;"",ISNUMBER(A1437)),VLOOKUP(A1437,Studies!A:BR,2,FALSE),"")</f>
        <v>Miura 2010</v>
      </c>
      <c r="C1437" s="112" t="str">
        <f>IF(AND(A1437&lt;&gt;"",ISNUMBER(A1437)),VLOOKUP(A1437,Studies!A:BR,3,FALSE),"")</f>
        <v>https://www.ncbi.nlm.nih.gov/pubmed/20595406</v>
      </c>
      <c r="D1437" s="112" t="str">
        <f>IF(AND(A1437&lt;&gt;"",ISNUMBER(A1437)),VLOOKUP(A1437,Studies!A:BR,4,FALSE),"")</f>
        <v>po 100 mg MD Japanese</v>
      </c>
      <c r="E1437" s="112" t="str">
        <f>IF(AND(A1437&lt;&gt;"",ISNUMBER(A1437)),VLOOKUP(A1437,Studies!A:BR,5,FALSE),"")</f>
        <v>Hydroxy-Itraconazole</v>
      </c>
      <c r="F1437" s="114" t="str">
        <f>IF(AND(A1437&lt;&gt;"",ISNUMBER(A1437)),VLOOKUP(A1437,Studies!A:BR,6,FALSE),"")</f>
        <v>Plasma</v>
      </c>
      <c r="G1437" s="57">
        <v>218</v>
      </c>
      <c r="H1437" s="57" t="s">
        <v>54</v>
      </c>
      <c r="I1437" s="47">
        <v>710.00003814697266</v>
      </c>
      <c r="J1437" s="47" t="s">
        <v>321</v>
      </c>
      <c r="K1437" s="47" t="s">
        <v>50</v>
      </c>
      <c r="P1437" s="48" t="s">
        <v>999</v>
      </c>
    </row>
    <row r="1438" spans="1:16" x14ac:dyDescent="0.2">
      <c r="A1438" s="36">
        <v>497</v>
      </c>
      <c r="B1438" s="112" t="str">
        <f>IF(AND(A1438&lt;&gt;"",ISNUMBER(A1438)),VLOOKUP(A1438,Studies!A:BR,2,FALSE),"")</f>
        <v>Miura 2010</v>
      </c>
      <c r="C1438" s="112" t="str">
        <f>IF(AND(A1438&lt;&gt;"",ISNUMBER(A1438)),VLOOKUP(A1438,Studies!A:BR,3,FALSE),"")</f>
        <v>https://www.ncbi.nlm.nih.gov/pubmed/20595406</v>
      </c>
      <c r="D1438" s="112" t="str">
        <f>IF(AND(A1438&lt;&gt;"",ISNUMBER(A1438)),VLOOKUP(A1438,Studies!A:BR,4,FALSE),"")</f>
        <v>po 100 mg MD Japanese</v>
      </c>
      <c r="E1438" s="112" t="str">
        <f>IF(AND(A1438&lt;&gt;"",ISNUMBER(A1438)),VLOOKUP(A1438,Studies!A:BR,5,FALSE),"")</f>
        <v>Hydroxy-Itraconazole</v>
      </c>
      <c r="F1438" s="114" t="str">
        <f>IF(AND(A1438&lt;&gt;"",ISNUMBER(A1438)),VLOOKUP(A1438,Studies!A:BR,6,FALSE),"")</f>
        <v>Plasma</v>
      </c>
      <c r="G1438" s="57">
        <v>219</v>
      </c>
      <c r="H1438" s="57" t="s">
        <v>54</v>
      </c>
      <c r="I1438" s="47">
        <v>776.66670083999634</v>
      </c>
      <c r="J1438" s="47" t="s">
        <v>321</v>
      </c>
      <c r="K1438" s="47" t="s">
        <v>50</v>
      </c>
      <c r="P1438" s="48" t="s">
        <v>999</v>
      </c>
    </row>
    <row r="1439" spans="1:16" x14ac:dyDescent="0.2">
      <c r="A1439" s="36">
        <v>497</v>
      </c>
      <c r="B1439" s="112" t="str">
        <f>IF(AND(A1439&lt;&gt;"",ISNUMBER(A1439)),VLOOKUP(A1439,Studies!A:BR,2,FALSE),"")</f>
        <v>Miura 2010</v>
      </c>
      <c r="C1439" s="112" t="str">
        <f>IF(AND(A1439&lt;&gt;"",ISNUMBER(A1439)),VLOOKUP(A1439,Studies!A:BR,3,FALSE),"")</f>
        <v>https://www.ncbi.nlm.nih.gov/pubmed/20595406</v>
      </c>
      <c r="D1439" s="112" t="str">
        <f>IF(AND(A1439&lt;&gt;"",ISNUMBER(A1439)),VLOOKUP(A1439,Studies!A:BR,4,FALSE),"")</f>
        <v>po 100 mg MD Japanese</v>
      </c>
      <c r="E1439" s="112" t="str">
        <f>IF(AND(A1439&lt;&gt;"",ISNUMBER(A1439)),VLOOKUP(A1439,Studies!A:BR,5,FALSE),"")</f>
        <v>Hydroxy-Itraconazole</v>
      </c>
      <c r="F1439" s="114" t="str">
        <f>IF(AND(A1439&lt;&gt;"",ISNUMBER(A1439)),VLOOKUP(A1439,Studies!A:BR,6,FALSE),"")</f>
        <v>Plasma</v>
      </c>
      <c r="G1439" s="57">
        <v>220</v>
      </c>
      <c r="H1439" s="57" t="s">
        <v>54</v>
      </c>
      <c r="I1439" s="47">
        <v>936.66666746139526</v>
      </c>
      <c r="J1439" s="47" t="s">
        <v>321</v>
      </c>
      <c r="K1439" s="47" t="s">
        <v>50</v>
      </c>
      <c r="P1439" s="48" t="s">
        <v>999</v>
      </c>
    </row>
    <row r="1440" spans="1:16" x14ac:dyDescent="0.2">
      <c r="A1440" s="36">
        <v>497</v>
      </c>
      <c r="B1440" s="112" t="str">
        <f>IF(AND(A1440&lt;&gt;"",ISNUMBER(A1440)),VLOOKUP(A1440,Studies!A:BR,2,FALSE),"")</f>
        <v>Miura 2010</v>
      </c>
      <c r="C1440" s="112" t="str">
        <f>IF(AND(A1440&lt;&gt;"",ISNUMBER(A1440)),VLOOKUP(A1440,Studies!A:BR,3,FALSE),"")</f>
        <v>https://www.ncbi.nlm.nih.gov/pubmed/20595406</v>
      </c>
      <c r="D1440" s="112" t="str">
        <f>IF(AND(A1440&lt;&gt;"",ISNUMBER(A1440)),VLOOKUP(A1440,Studies!A:BR,4,FALSE),"")</f>
        <v>po 100 mg MD Japanese</v>
      </c>
      <c r="E1440" s="112" t="str">
        <f>IF(AND(A1440&lt;&gt;"",ISNUMBER(A1440)),VLOOKUP(A1440,Studies!A:BR,5,FALSE),"")</f>
        <v>Hydroxy-Itraconazole</v>
      </c>
      <c r="F1440" s="114" t="str">
        <f>IF(AND(A1440&lt;&gt;"",ISNUMBER(A1440)),VLOOKUP(A1440,Studies!A:BR,6,FALSE),"")</f>
        <v>Plasma</v>
      </c>
      <c r="G1440" s="57">
        <v>222</v>
      </c>
      <c r="H1440" s="57" t="s">
        <v>54</v>
      </c>
      <c r="I1440" s="47">
        <v>836.66670322418213</v>
      </c>
      <c r="J1440" s="47" t="s">
        <v>321</v>
      </c>
      <c r="K1440" s="47" t="s">
        <v>50</v>
      </c>
      <c r="P1440" s="48" t="s">
        <v>999</v>
      </c>
    </row>
    <row r="1441" spans="1:16" x14ac:dyDescent="0.2">
      <c r="A1441" s="36">
        <v>497</v>
      </c>
      <c r="B1441" s="112" t="str">
        <f>IF(AND(A1441&lt;&gt;"",ISNUMBER(A1441)),VLOOKUP(A1441,Studies!A:BR,2,FALSE),"")</f>
        <v>Miura 2010</v>
      </c>
      <c r="C1441" s="112" t="str">
        <f>IF(AND(A1441&lt;&gt;"",ISNUMBER(A1441)),VLOOKUP(A1441,Studies!A:BR,3,FALSE),"")</f>
        <v>https://www.ncbi.nlm.nih.gov/pubmed/20595406</v>
      </c>
      <c r="D1441" s="112" t="str">
        <f>IF(AND(A1441&lt;&gt;"",ISNUMBER(A1441)),VLOOKUP(A1441,Studies!A:BR,4,FALSE),"")</f>
        <v>po 100 mg MD Japanese</v>
      </c>
      <c r="E1441" s="112" t="str">
        <f>IF(AND(A1441&lt;&gt;"",ISNUMBER(A1441)),VLOOKUP(A1441,Studies!A:BR,5,FALSE),"")</f>
        <v>Hydroxy-Itraconazole</v>
      </c>
      <c r="F1441" s="114" t="str">
        <f>IF(AND(A1441&lt;&gt;"",ISNUMBER(A1441)),VLOOKUP(A1441,Studies!A:BR,6,FALSE),"")</f>
        <v>Plasma</v>
      </c>
      <c r="G1441" s="57">
        <v>224</v>
      </c>
      <c r="H1441" s="57" t="s">
        <v>54</v>
      </c>
      <c r="I1441" s="47">
        <v>726.66668891906738</v>
      </c>
      <c r="J1441" s="47" t="s">
        <v>321</v>
      </c>
      <c r="K1441" s="47" t="s">
        <v>50</v>
      </c>
      <c r="P1441" s="48" t="s">
        <v>999</v>
      </c>
    </row>
    <row r="1442" spans="1:16" x14ac:dyDescent="0.2">
      <c r="A1442" s="36">
        <v>497</v>
      </c>
      <c r="B1442" s="112" t="str">
        <f>IF(AND(A1442&lt;&gt;"",ISNUMBER(A1442)),VLOOKUP(A1442,Studies!A:BR,2,FALSE),"")</f>
        <v>Miura 2010</v>
      </c>
      <c r="C1442" s="112" t="str">
        <f>IF(AND(A1442&lt;&gt;"",ISNUMBER(A1442)),VLOOKUP(A1442,Studies!A:BR,3,FALSE),"")</f>
        <v>https://www.ncbi.nlm.nih.gov/pubmed/20595406</v>
      </c>
      <c r="D1442" s="112" t="str">
        <f>IF(AND(A1442&lt;&gt;"",ISNUMBER(A1442)),VLOOKUP(A1442,Studies!A:BR,4,FALSE),"")</f>
        <v>po 100 mg MD Japanese</v>
      </c>
      <c r="E1442" s="112" t="str">
        <f>IF(AND(A1442&lt;&gt;"",ISNUMBER(A1442)),VLOOKUP(A1442,Studies!A:BR,5,FALSE),"")</f>
        <v>Hydroxy-Itraconazole</v>
      </c>
      <c r="F1442" s="114" t="str">
        <f>IF(AND(A1442&lt;&gt;"",ISNUMBER(A1442)),VLOOKUP(A1442,Studies!A:BR,6,FALSE),"")</f>
        <v>Plasma</v>
      </c>
      <c r="G1442" s="57">
        <v>228</v>
      </c>
      <c r="H1442" s="57" t="s">
        <v>54</v>
      </c>
      <c r="I1442" s="47">
        <v>673.33334684371948</v>
      </c>
      <c r="J1442" s="47" t="s">
        <v>321</v>
      </c>
      <c r="K1442" s="47" t="s">
        <v>50</v>
      </c>
      <c r="P1442" s="48" t="s">
        <v>999</v>
      </c>
    </row>
    <row r="1443" spans="1:16" x14ac:dyDescent="0.2">
      <c r="A1443" s="36">
        <v>497</v>
      </c>
      <c r="B1443" s="112" t="str">
        <f>IF(AND(A1443&lt;&gt;"",ISNUMBER(A1443)),VLOOKUP(A1443,Studies!A:BR,2,FALSE),"")</f>
        <v>Miura 2010</v>
      </c>
      <c r="C1443" s="112" t="str">
        <f>IF(AND(A1443&lt;&gt;"",ISNUMBER(A1443)),VLOOKUP(A1443,Studies!A:BR,3,FALSE),"")</f>
        <v>https://www.ncbi.nlm.nih.gov/pubmed/20595406</v>
      </c>
      <c r="D1443" s="112" t="str">
        <f>IF(AND(A1443&lt;&gt;"",ISNUMBER(A1443)),VLOOKUP(A1443,Studies!A:BR,4,FALSE),"")</f>
        <v>po 100 mg MD Japanese</v>
      </c>
      <c r="E1443" s="112" t="str">
        <f>IF(AND(A1443&lt;&gt;"",ISNUMBER(A1443)),VLOOKUP(A1443,Studies!A:BR,5,FALSE),"")</f>
        <v>Hydroxy-Itraconazole</v>
      </c>
      <c r="F1443" s="114" t="str">
        <f>IF(AND(A1443&lt;&gt;"",ISNUMBER(A1443)),VLOOKUP(A1443,Studies!A:BR,6,FALSE),"")</f>
        <v>Plasma</v>
      </c>
      <c r="G1443" s="57">
        <v>240</v>
      </c>
      <c r="H1443" s="57" t="s">
        <v>54</v>
      </c>
      <c r="I1443" s="47">
        <v>513.33332061767578</v>
      </c>
      <c r="J1443" s="47" t="s">
        <v>321</v>
      </c>
      <c r="K1443" s="47" t="s">
        <v>50</v>
      </c>
      <c r="P1443" s="48" t="s">
        <v>999</v>
      </c>
    </row>
    <row r="1444" spans="1:16" x14ac:dyDescent="0.2">
      <c r="A1444" s="36">
        <v>498</v>
      </c>
      <c r="B1444" s="112" t="str">
        <f>IF(AND(A1444&lt;&gt;"",ISNUMBER(A1444)),VLOOKUP(A1444,Studies!A:BR,2,FALSE),"")</f>
        <v>Gubbins 2004</v>
      </c>
      <c r="C1444" s="112" t="str">
        <f>IF(AND(A1444&lt;&gt;"",ISNUMBER(A1444)),VLOOKUP(A1444,Studies!A:BR,3,FALSE),"")</f>
        <v>https://www.ncbi.nlm.nih.gov/pubmed/15098799</v>
      </c>
      <c r="D1444" s="112" t="str">
        <f>IF(AND(A1444&lt;&gt;"",ISNUMBER(A1444)),VLOOKUP(A1444,Studies!A:BR,4,FALSE),"")</f>
        <v>po 200 mg solution with water</v>
      </c>
      <c r="E1444" s="112" t="str">
        <f>IF(AND(A1444&lt;&gt;"",ISNUMBER(A1444)),VLOOKUP(A1444,Studies!A:BR,5,FALSE),"")</f>
        <v>Itraconazole</v>
      </c>
      <c r="F1444" s="114" t="str">
        <f>IF(AND(A1444&lt;&gt;"",ISNUMBER(A1444)),VLOOKUP(A1444,Studies!A:BR,6,FALSE),"")</f>
        <v>Plasma</v>
      </c>
      <c r="G1444" s="57">
        <v>0.5</v>
      </c>
      <c r="H1444" s="57" t="s">
        <v>54</v>
      </c>
      <c r="I1444" s="47">
        <v>334.17721557617187</v>
      </c>
      <c r="J1444" s="47" t="s">
        <v>321</v>
      </c>
      <c r="K1444" s="47" t="s">
        <v>50</v>
      </c>
      <c r="P1444" s="48" t="s">
        <v>1051</v>
      </c>
    </row>
    <row r="1445" spans="1:16" x14ac:dyDescent="0.2">
      <c r="A1445" s="36">
        <v>498</v>
      </c>
      <c r="B1445" s="112" t="str">
        <f>IF(AND(A1445&lt;&gt;"",ISNUMBER(A1445)),VLOOKUP(A1445,Studies!A:BR,2,FALSE),"")</f>
        <v>Gubbins 2004</v>
      </c>
      <c r="C1445" s="112" t="str">
        <f>IF(AND(A1445&lt;&gt;"",ISNUMBER(A1445)),VLOOKUP(A1445,Studies!A:BR,3,FALSE),"")</f>
        <v>https://www.ncbi.nlm.nih.gov/pubmed/15098799</v>
      </c>
      <c r="D1445" s="112" t="str">
        <f>IF(AND(A1445&lt;&gt;"",ISNUMBER(A1445)),VLOOKUP(A1445,Studies!A:BR,4,FALSE),"")</f>
        <v>po 200 mg solution with water</v>
      </c>
      <c r="E1445" s="112" t="str">
        <f>IF(AND(A1445&lt;&gt;"",ISNUMBER(A1445)),VLOOKUP(A1445,Studies!A:BR,5,FALSE),"")</f>
        <v>Itraconazole</v>
      </c>
      <c r="F1445" s="114" t="str">
        <f>IF(AND(A1445&lt;&gt;"",ISNUMBER(A1445)),VLOOKUP(A1445,Studies!A:BR,6,FALSE),"")</f>
        <v>Plasma</v>
      </c>
      <c r="G1445" s="57">
        <v>1</v>
      </c>
      <c r="H1445" s="57" t="s">
        <v>54</v>
      </c>
      <c r="I1445" s="47">
        <v>482.82098388671875</v>
      </c>
      <c r="J1445" s="47" t="s">
        <v>321</v>
      </c>
      <c r="K1445" s="47" t="s">
        <v>50</v>
      </c>
      <c r="P1445" s="48" t="s">
        <v>1051</v>
      </c>
    </row>
    <row r="1446" spans="1:16" x14ac:dyDescent="0.2">
      <c r="A1446" s="36">
        <v>498</v>
      </c>
      <c r="B1446" s="112" t="str">
        <f>IF(AND(A1446&lt;&gt;"",ISNUMBER(A1446)),VLOOKUP(A1446,Studies!A:BR,2,FALSE),"")</f>
        <v>Gubbins 2004</v>
      </c>
      <c r="C1446" s="112" t="str">
        <f>IF(AND(A1446&lt;&gt;"",ISNUMBER(A1446)),VLOOKUP(A1446,Studies!A:BR,3,FALSE),"")</f>
        <v>https://www.ncbi.nlm.nih.gov/pubmed/15098799</v>
      </c>
      <c r="D1446" s="112" t="str">
        <f>IF(AND(A1446&lt;&gt;"",ISNUMBER(A1446)),VLOOKUP(A1446,Studies!A:BR,4,FALSE),"")</f>
        <v>po 200 mg solution with water</v>
      </c>
      <c r="E1446" s="112" t="str">
        <f>IF(AND(A1446&lt;&gt;"",ISNUMBER(A1446)),VLOOKUP(A1446,Studies!A:BR,5,FALSE),"")</f>
        <v>Itraconazole</v>
      </c>
      <c r="F1446" s="114" t="str">
        <f>IF(AND(A1446&lt;&gt;"",ISNUMBER(A1446)),VLOOKUP(A1446,Studies!A:BR,6,FALSE),"")</f>
        <v>Plasma</v>
      </c>
      <c r="G1446" s="57">
        <v>2</v>
      </c>
      <c r="H1446" s="57" t="s">
        <v>54</v>
      </c>
      <c r="I1446" s="47">
        <v>442.67633056640625</v>
      </c>
      <c r="J1446" s="47" t="s">
        <v>321</v>
      </c>
      <c r="K1446" s="47" t="s">
        <v>50</v>
      </c>
      <c r="P1446" s="48" t="s">
        <v>1051</v>
      </c>
    </row>
    <row r="1447" spans="1:16" x14ac:dyDescent="0.2">
      <c r="A1447" s="36">
        <v>498</v>
      </c>
      <c r="B1447" s="112" t="str">
        <f>IF(AND(A1447&lt;&gt;"",ISNUMBER(A1447)),VLOOKUP(A1447,Studies!A:BR,2,FALSE),"")</f>
        <v>Gubbins 2004</v>
      </c>
      <c r="C1447" s="112" t="str">
        <f>IF(AND(A1447&lt;&gt;"",ISNUMBER(A1447)),VLOOKUP(A1447,Studies!A:BR,3,FALSE),"")</f>
        <v>https://www.ncbi.nlm.nih.gov/pubmed/15098799</v>
      </c>
      <c r="D1447" s="112" t="str">
        <f>IF(AND(A1447&lt;&gt;"",ISNUMBER(A1447)),VLOOKUP(A1447,Studies!A:BR,4,FALSE),"")</f>
        <v>po 200 mg solution with water</v>
      </c>
      <c r="E1447" s="112" t="str">
        <f>IF(AND(A1447&lt;&gt;"",ISNUMBER(A1447)),VLOOKUP(A1447,Studies!A:BR,5,FALSE),"")</f>
        <v>Itraconazole</v>
      </c>
      <c r="F1447" s="114" t="str">
        <f>IF(AND(A1447&lt;&gt;"",ISNUMBER(A1447)),VLOOKUP(A1447,Studies!A:BR,6,FALSE),"")</f>
        <v>Plasma</v>
      </c>
      <c r="G1447" s="57">
        <v>3</v>
      </c>
      <c r="H1447" s="57" t="s">
        <v>54</v>
      </c>
      <c r="I1447" s="47">
        <v>424.23147583007812</v>
      </c>
      <c r="J1447" s="47" t="s">
        <v>321</v>
      </c>
      <c r="K1447" s="47" t="s">
        <v>50</v>
      </c>
      <c r="P1447" s="48" t="s">
        <v>1051</v>
      </c>
    </row>
    <row r="1448" spans="1:16" x14ac:dyDescent="0.2">
      <c r="A1448" s="36">
        <v>498</v>
      </c>
      <c r="B1448" s="112" t="str">
        <f>IF(AND(A1448&lt;&gt;"",ISNUMBER(A1448)),VLOOKUP(A1448,Studies!A:BR,2,FALSE),"")</f>
        <v>Gubbins 2004</v>
      </c>
      <c r="C1448" s="112" t="str">
        <f>IF(AND(A1448&lt;&gt;"",ISNUMBER(A1448)),VLOOKUP(A1448,Studies!A:BR,3,FALSE),"")</f>
        <v>https://www.ncbi.nlm.nih.gov/pubmed/15098799</v>
      </c>
      <c r="D1448" s="112" t="str">
        <f>IF(AND(A1448&lt;&gt;"",ISNUMBER(A1448)),VLOOKUP(A1448,Studies!A:BR,4,FALSE),"")</f>
        <v>po 200 mg solution with water</v>
      </c>
      <c r="E1448" s="112" t="str">
        <f>IF(AND(A1448&lt;&gt;"",ISNUMBER(A1448)),VLOOKUP(A1448,Studies!A:BR,5,FALSE),"")</f>
        <v>Itraconazole</v>
      </c>
      <c r="F1448" s="114" t="str">
        <f>IF(AND(A1448&lt;&gt;"",ISNUMBER(A1448)),VLOOKUP(A1448,Studies!A:BR,6,FALSE),"")</f>
        <v>Plasma</v>
      </c>
      <c r="G1448" s="57">
        <v>4</v>
      </c>
      <c r="H1448" s="57" t="s">
        <v>54</v>
      </c>
      <c r="I1448" s="47">
        <v>388.4267578125</v>
      </c>
      <c r="J1448" s="47" t="s">
        <v>321</v>
      </c>
      <c r="K1448" s="47" t="s">
        <v>50</v>
      </c>
      <c r="P1448" s="48" t="s">
        <v>1051</v>
      </c>
    </row>
    <row r="1449" spans="1:16" x14ac:dyDescent="0.2">
      <c r="A1449" s="36">
        <v>498</v>
      </c>
      <c r="B1449" s="112" t="str">
        <f>IF(AND(A1449&lt;&gt;"",ISNUMBER(A1449)),VLOOKUP(A1449,Studies!A:BR,2,FALSE),"")</f>
        <v>Gubbins 2004</v>
      </c>
      <c r="C1449" s="112" t="str">
        <f>IF(AND(A1449&lt;&gt;"",ISNUMBER(A1449)),VLOOKUP(A1449,Studies!A:BR,3,FALSE),"")</f>
        <v>https://www.ncbi.nlm.nih.gov/pubmed/15098799</v>
      </c>
      <c r="D1449" s="112" t="str">
        <f>IF(AND(A1449&lt;&gt;"",ISNUMBER(A1449)),VLOOKUP(A1449,Studies!A:BR,4,FALSE),"")</f>
        <v>po 200 mg solution with water</v>
      </c>
      <c r="E1449" s="112" t="str">
        <f>IF(AND(A1449&lt;&gt;"",ISNUMBER(A1449)),VLOOKUP(A1449,Studies!A:BR,5,FALSE),"")</f>
        <v>Itraconazole</v>
      </c>
      <c r="F1449" s="114" t="str">
        <f>IF(AND(A1449&lt;&gt;"",ISNUMBER(A1449)),VLOOKUP(A1449,Studies!A:BR,6,FALSE),"")</f>
        <v>Plasma</v>
      </c>
      <c r="G1449" s="57">
        <v>5</v>
      </c>
      <c r="H1449" s="57" t="s">
        <v>54</v>
      </c>
      <c r="I1449" s="47">
        <v>312.4774169921875</v>
      </c>
      <c r="J1449" s="47" t="s">
        <v>321</v>
      </c>
      <c r="K1449" s="47" t="s">
        <v>50</v>
      </c>
      <c r="P1449" s="48" t="s">
        <v>1051</v>
      </c>
    </row>
    <row r="1450" spans="1:16" x14ac:dyDescent="0.2">
      <c r="A1450" s="36">
        <v>498</v>
      </c>
      <c r="B1450" s="112" t="str">
        <f>IF(AND(A1450&lt;&gt;"",ISNUMBER(A1450)),VLOOKUP(A1450,Studies!A:BR,2,FALSE),"")</f>
        <v>Gubbins 2004</v>
      </c>
      <c r="C1450" s="112" t="str">
        <f>IF(AND(A1450&lt;&gt;"",ISNUMBER(A1450)),VLOOKUP(A1450,Studies!A:BR,3,FALSE),"")</f>
        <v>https://www.ncbi.nlm.nih.gov/pubmed/15098799</v>
      </c>
      <c r="D1450" s="112" t="str">
        <f>IF(AND(A1450&lt;&gt;"",ISNUMBER(A1450)),VLOOKUP(A1450,Studies!A:BR,4,FALSE),"")</f>
        <v>po 200 mg solution with water</v>
      </c>
      <c r="E1450" s="112" t="str">
        <f>IF(AND(A1450&lt;&gt;"",ISNUMBER(A1450)),VLOOKUP(A1450,Studies!A:BR,5,FALSE),"")</f>
        <v>Itraconazole</v>
      </c>
      <c r="F1450" s="114" t="str">
        <f>IF(AND(A1450&lt;&gt;"",ISNUMBER(A1450)),VLOOKUP(A1450,Studies!A:BR,6,FALSE),"")</f>
        <v>Plasma</v>
      </c>
      <c r="G1450" s="57">
        <v>6</v>
      </c>
      <c r="H1450" s="57" t="s">
        <v>54</v>
      </c>
      <c r="I1450" s="47">
        <v>243.03797912597656</v>
      </c>
      <c r="J1450" s="47" t="s">
        <v>321</v>
      </c>
      <c r="K1450" s="47" t="s">
        <v>50</v>
      </c>
      <c r="P1450" s="48" t="s">
        <v>1051</v>
      </c>
    </row>
    <row r="1451" spans="1:16" x14ac:dyDescent="0.2">
      <c r="A1451" s="36">
        <v>498</v>
      </c>
      <c r="B1451" s="112" t="str">
        <f>IF(AND(A1451&lt;&gt;"",ISNUMBER(A1451)),VLOOKUP(A1451,Studies!A:BR,2,FALSE),"")</f>
        <v>Gubbins 2004</v>
      </c>
      <c r="C1451" s="112" t="str">
        <f>IF(AND(A1451&lt;&gt;"",ISNUMBER(A1451)),VLOOKUP(A1451,Studies!A:BR,3,FALSE),"")</f>
        <v>https://www.ncbi.nlm.nih.gov/pubmed/15098799</v>
      </c>
      <c r="D1451" s="112" t="str">
        <f>IF(AND(A1451&lt;&gt;"",ISNUMBER(A1451)),VLOOKUP(A1451,Studies!A:BR,4,FALSE),"")</f>
        <v>po 200 mg solution with water</v>
      </c>
      <c r="E1451" s="112" t="str">
        <f>IF(AND(A1451&lt;&gt;"",ISNUMBER(A1451)),VLOOKUP(A1451,Studies!A:BR,5,FALSE),"")</f>
        <v>Itraconazole</v>
      </c>
      <c r="F1451" s="114" t="str">
        <f>IF(AND(A1451&lt;&gt;"",ISNUMBER(A1451)),VLOOKUP(A1451,Studies!A:BR,6,FALSE),"")</f>
        <v>Plasma</v>
      </c>
      <c r="G1451" s="57">
        <v>8</v>
      </c>
      <c r="H1451" s="57" t="s">
        <v>54</v>
      </c>
      <c r="I1451" s="47">
        <v>190.95840454101562</v>
      </c>
      <c r="J1451" s="47" t="s">
        <v>321</v>
      </c>
      <c r="K1451" s="47" t="s">
        <v>50</v>
      </c>
      <c r="P1451" s="48" t="s">
        <v>1051</v>
      </c>
    </row>
    <row r="1452" spans="1:16" x14ac:dyDescent="0.2">
      <c r="A1452" s="36">
        <v>498</v>
      </c>
      <c r="B1452" s="112" t="str">
        <f>IF(AND(A1452&lt;&gt;"",ISNUMBER(A1452)),VLOOKUP(A1452,Studies!A:BR,2,FALSE),"")</f>
        <v>Gubbins 2004</v>
      </c>
      <c r="C1452" s="112" t="str">
        <f>IF(AND(A1452&lt;&gt;"",ISNUMBER(A1452)),VLOOKUP(A1452,Studies!A:BR,3,FALSE),"")</f>
        <v>https://www.ncbi.nlm.nih.gov/pubmed/15098799</v>
      </c>
      <c r="D1452" s="112" t="str">
        <f>IF(AND(A1452&lt;&gt;"",ISNUMBER(A1452)),VLOOKUP(A1452,Studies!A:BR,4,FALSE),"")</f>
        <v>po 200 mg solution with water</v>
      </c>
      <c r="E1452" s="112" t="str">
        <f>IF(AND(A1452&lt;&gt;"",ISNUMBER(A1452)),VLOOKUP(A1452,Studies!A:BR,5,FALSE),"")</f>
        <v>Itraconazole</v>
      </c>
      <c r="F1452" s="114" t="str">
        <f>IF(AND(A1452&lt;&gt;"",ISNUMBER(A1452)),VLOOKUP(A1452,Studies!A:BR,6,FALSE),"")</f>
        <v>Plasma</v>
      </c>
      <c r="G1452" s="57">
        <v>10</v>
      </c>
      <c r="H1452" s="57" t="s">
        <v>54</v>
      </c>
      <c r="I1452" s="47">
        <v>159.49366760253906</v>
      </c>
      <c r="J1452" s="47" t="s">
        <v>321</v>
      </c>
      <c r="K1452" s="47" t="s">
        <v>50</v>
      </c>
      <c r="P1452" s="48" t="s">
        <v>1051</v>
      </c>
    </row>
    <row r="1453" spans="1:16" x14ac:dyDescent="0.2">
      <c r="A1453" s="36">
        <v>498</v>
      </c>
      <c r="B1453" s="112" t="str">
        <f>IF(AND(A1453&lt;&gt;"",ISNUMBER(A1453)),VLOOKUP(A1453,Studies!A:BR,2,FALSE),"")</f>
        <v>Gubbins 2004</v>
      </c>
      <c r="C1453" s="112" t="str">
        <f>IF(AND(A1453&lt;&gt;"",ISNUMBER(A1453)),VLOOKUP(A1453,Studies!A:BR,3,FALSE),"")</f>
        <v>https://www.ncbi.nlm.nih.gov/pubmed/15098799</v>
      </c>
      <c r="D1453" s="112" t="str">
        <f>IF(AND(A1453&lt;&gt;"",ISNUMBER(A1453)),VLOOKUP(A1453,Studies!A:BR,4,FALSE),"")</f>
        <v>po 200 mg solution with water</v>
      </c>
      <c r="E1453" s="112" t="str">
        <f>IF(AND(A1453&lt;&gt;"",ISNUMBER(A1453)),VLOOKUP(A1453,Studies!A:BR,5,FALSE),"")</f>
        <v>Itraconazole</v>
      </c>
      <c r="F1453" s="114" t="str">
        <f>IF(AND(A1453&lt;&gt;"",ISNUMBER(A1453)),VLOOKUP(A1453,Studies!A:BR,6,FALSE),"")</f>
        <v>Plasma</v>
      </c>
      <c r="G1453" s="57">
        <v>12</v>
      </c>
      <c r="H1453" s="57" t="s">
        <v>54</v>
      </c>
      <c r="I1453" s="47">
        <v>131.28390502929687</v>
      </c>
      <c r="J1453" s="47" t="s">
        <v>321</v>
      </c>
      <c r="K1453" s="47" t="s">
        <v>50</v>
      </c>
      <c r="P1453" s="48" t="s">
        <v>1051</v>
      </c>
    </row>
    <row r="1454" spans="1:16" x14ac:dyDescent="0.2">
      <c r="A1454" s="36">
        <v>498</v>
      </c>
      <c r="B1454" s="112" t="str">
        <f>IF(AND(A1454&lt;&gt;"",ISNUMBER(A1454)),VLOOKUP(A1454,Studies!A:BR,2,FALSE),"")</f>
        <v>Gubbins 2004</v>
      </c>
      <c r="C1454" s="112" t="str">
        <f>IF(AND(A1454&lt;&gt;"",ISNUMBER(A1454)),VLOOKUP(A1454,Studies!A:BR,3,FALSE),"")</f>
        <v>https://www.ncbi.nlm.nih.gov/pubmed/15098799</v>
      </c>
      <c r="D1454" s="112" t="str">
        <f>IF(AND(A1454&lt;&gt;"",ISNUMBER(A1454)),VLOOKUP(A1454,Studies!A:BR,4,FALSE),"")</f>
        <v>po 200 mg solution with water</v>
      </c>
      <c r="E1454" s="112" t="str">
        <f>IF(AND(A1454&lt;&gt;"",ISNUMBER(A1454)),VLOOKUP(A1454,Studies!A:BR,5,FALSE),"")</f>
        <v>Itraconazole</v>
      </c>
      <c r="F1454" s="114" t="str">
        <f>IF(AND(A1454&lt;&gt;"",ISNUMBER(A1454)),VLOOKUP(A1454,Studies!A:BR,6,FALSE),"")</f>
        <v>Plasma</v>
      </c>
      <c r="G1454" s="57">
        <v>24</v>
      </c>
      <c r="H1454" s="57" t="s">
        <v>54</v>
      </c>
      <c r="I1454" s="47">
        <v>71.609405517578125</v>
      </c>
      <c r="J1454" s="47" t="s">
        <v>321</v>
      </c>
      <c r="K1454" s="47" t="s">
        <v>50</v>
      </c>
      <c r="P1454" s="48" t="s">
        <v>1051</v>
      </c>
    </row>
    <row r="1455" spans="1:16" x14ac:dyDescent="0.2">
      <c r="A1455" s="36">
        <v>498</v>
      </c>
      <c r="B1455" s="112" t="str">
        <f>IF(AND(A1455&lt;&gt;"",ISNUMBER(A1455)),VLOOKUP(A1455,Studies!A:BR,2,FALSE),"")</f>
        <v>Gubbins 2004</v>
      </c>
      <c r="C1455" s="112" t="str">
        <f>IF(AND(A1455&lt;&gt;"",ISNUMBER(A1455)),VLOOKUP(A1455,Studies!A:BR,3,FALSE),"")</f>
        <v>https://www.ncbi.nlm.nih.gov/pubmed/15098799</v>
      </c>
      <c r="D1455" s="112" t="str">
        <f>IF(AND(A1455&lt;&gt;"",ISNUMBER(A1455)),VLOOKUP(A1455,Studies!A:BR,4,FALSE),"")</f>
        <v>po 200 mg solution with water</v>
      </c>
      <c r="E1455" s="112" t="str">
        <f>IF(AND(A1455&lt;&gt;"",ISNUMBER(A1455)),VLOOKUP(A1455,Studies!A:BR,5,FALSE),"")</f>
        <v>Itraconazole</v>
      </c>
      <c r="F1455" s="114" t="str">
        <f>IF(AND(A1455&lt;&gt;"",ISNUMBER(A1455)),VLOOKUP(A1455,Studies!A:BR,6,FALSE),"")</f>
        <v>Plasma</v>
      </c>
      <c r="G1455" s="57">
        <v>36</v>
      </c>
      <c r="H1455" s="57" t="s">
        <v>54</v>
      </c>
      <c r="I1455" s="47">
        <v>50.994575500488281</v>
      </c>
      <c r="J1455" s="47" t="s">
        <v>321</v>
      </c>
      <c r="K1455" s="47" t="s">
        <v>50</v>
      </c>
      <c r="P1455" s="48" t="s">
        <v>1051</v>
      </c>
    </row>
    <row r="1456" spans="1:16" x14ac:dyDescent="0.2">
      <c r="A1456" s="36">
        <v>498</v>
      </c>
      <c r="B1456" s="112" t="str">
        <f>IF(AND(A1456&lt;&gt;"",ISNUMBER(A1456)),VLOOKUP(A1456,Studies!A:BR,2,FALSE),"")</f>
        <v>Gubbins 2004</v>
      </c>
      <c r="C1456" s="112" t="str">
        <f>IF(AND(A1456&lt;&gt;"",ISNUMBER(A1456)),VLOOKUP(A1456,Studies!A:BR,3,FALSE),"")</f>
        <v>https://www.ncbi.nlm.nih.gov/pubmed/15098799</v>
      </c>
      <c r="D1456" s="112" t="str">
        <f>IF(AND(A1456&lt;&gt;"",ISNUMBER(A1456)),VLOOKUP(A1456,Studies!A:BR,4,FALSE),"")</f>
        <v>po 200 mg solution with water</v>
      </c>
      <c r="E1456" s="112" t="str">
        <f>IF(AND(A1456&lt;&gt;"",ISNUMBER(A1456)),VLOOKUP(A1456,Studies!A:BR,5,FALSE),"")</f>
        <v>Itraconazole</v>
      </c>
      <c r="F1456" s="114" t="str">
        <f>IF(AND(A1456&lt;&gt;"",ISNUMBER(A1456)),VLOOKUP(A1456,Studies!A:BR,6,FALSE),"")</f>
        <v>Plasma</v>
      </c>
      <c r="G1456" s="57">
        <v>48</v>
      </c>
      <c r="H1456" s="57" t="s">
        <v>54</v>
      </c>
      <c r="I1456" s="47">
        <v>35.804702758789062</v>
      </c>
      <c r="J1456" s="47" t="s">
        <v>321</v>
      </c>
      <c r="K1456" s="47" t="s">
        <v>50</v>
      </c>
      <c r="P1456" s="48" t="s">
        <v>1051</v>
      </c>
    </row>
    <row r="1457" spans="1:16" x14ac:dyDescent="0.2">
      <c r="A1457" s="36">
        <v>499</v>
      </c>
      <c r="B1457" s="112" t="str">
        <f>IF(AND(A1457&lt;&gt;"",ISNUMBER(A1457)),VLOOKUP(A1457,Studies!A:BR,2,FALSE),"")</f>
        <v>Gubbins 2004</v>
      </c>
      <c r="C1457" s="112" t="str">
        <f>IF(AND(A1457&lt;&gt;"",ISNUMBER(A1457)),VLOOKUP(A1457,Studies!A:BR,3,FALSE),"")</f>
        <v>https://www.ncbi.nlm.nih.gov/pubmed/15098799</v>
      </c>
      <c r="D1457" s="112" t="str">
        <f>IF(AND(A1457&lt;&gt;"",ISNUMBER(A1457)),VLOOKUP(A1457,Studies!A:BR,4,FALSE),"")</f>
        <v>po 200 mg solution with water</v>
      </c>
      <c r="E1457" s="112" t="str">
        <f>IF(AND(A1457&lt;&gt;"",ISNUMBER(A1457)),VLOOKUP(A1457,Studies!A:BR,5,FALSE),"")</f>
        <v>Hydroxy-Itraconazole</v>
      </c>
      <c r="F1457" s="114" t="str">
        <f>IF(AND(A1457&lt;&gt;"",ISNUMBER(A1457)),VLOOKUP(A1457,Studies!A:BR,6,FALSE),"")</f>
        <v>Plasma</v>
      </c>
      <c r="G1457" s="57">
        <v>0.5</v>
      </c>
      <c r="H1457" s="57" t="s">
        <v>54</v>
      </c>
      <c r="I1457" s="47">
        <v>271.42855834960937</v>
      </c>
      <c r="J1457" s="47" t="s">
        <v>321</v>
      </c>
      <c r="K1457" s="47" t="s">
        <v>50</v>
      </c>
      <c r="P1457" s="48" t="s">
        <v>1051</v>
      </c>
    </row>
    <row r="1458" spans="1:16" x14ac:dyDescent="0.2">
      <c r="A1458" s="36">
        <v>499</v>
      </c>
      <c r="B1458" s="112" t="str">
        <f>IF(AND(A1458&lt;&gt;"",ISNUMBER(A1458)),VLOOKUP(A1458,Studies!A:BR,2,FALSE),"")</f>
        <v>Gubbins 2004</v>
      </c>
      <c r="C1458" s="112" t="str">
        <f>IF(AND(A1458&lt;&gt;"",ISNUMBER(A1458)),VLOOKUP(A1458,Studies!A:BR,3,FALSE),"")</f>
        <v>https://www.ncbi.nlm.nih.gov/pubmed/15098799</v>
      </c>
      <c r="D1458" s="112" t="str">
        <f>IF(AND(A1458&lt;&gt;"",ISNUMBER(A1458)),VLOOKUP(A1458,Studies!A:BR,4,FALSE),"")</f>
        <v>po 200 mg solution with water</v>
      </c>
      <c r="E1458" s="112" t="str">
        <f>IF(AND(A1458&lt;&gt;"",ISNUMBER(A1458)),VLOOKUP(A1458,Studies!A:BR,5,FALSE),"")</f>
        <v>Hydroxy-Itraconazole</v>
      </c>
      <c r="F1458" s="114" t="str">
        <f>IF(AND(A1458&lt;&gt;"",ISNUMBER(A1458)),VLOOKUP(A1458,Studies!A:BR,6,FALSE),"")</f>
        <v>Plasma</v>
      </c>
      <c r="G1458" s="57">
        <v>1</v>
      </c>
      <c r="H1458" s="57" t="s">
        <v>54</v>
      </c>
      <c r="I1458" s="47">
        <v>520.40814208984375</v>
      </c>
      <c r="J1458" s="47" t="s">
        <v>321</v>
      </c>
      <c r="K1458" s="47" t="s">
        <v>50</v>
      </c>
      <c r="P1458" s="48" t="s">
        <v>1051</v>
      </c>
    </row>
    <row r="1459" spans="1:16" x14ac:dyDescent="0.2">
      <c r="A1459" s="36">
        <v>499</v>
      </c>
      <c r="B1459" s="112" t="str">
        <f>IF(AND(A1459&lt;&gt;"",ISNUMBER(A1459)),VLOOKUP(A1459,Studies!A:BR,2,FALSE),"")</f>
        <v>Gubbins 2004</v>
      </c>
      <c r="C1459" s="112" t="str">
        <f>IF(AND(A1459&lt;&gt;"",ISNUMBER(A1459)),VLOOKUP(A1459,Studies!A:BR,3,FALSE),"")</f>
        <v>https://www.ncbi.nlm.nih.gov/pubmed/15098799</v>
      </c>
      <c r="D1459" s="112" t="str">
        <f>IF(AND(A1459&lt;&gt;"",ISNUMBER(A1459)),VLOOKUP(A1459,Studies!A:BR,4,FALSE),"")</f>
        <v>po 200 mg solution with water</v>
      </c>
      <c r="E1459" s="112" t="str">
        <f>IF(AND(A1459&lt;&gt;"",ISNUMBER(A1459)),VLOOKUP(A1459,Studies!A:BR,5,FALSE),"")</f>
        <v>Hydroxy-Itraconazole</v>
      </c>
      <c r="F1459" s="114" t="str">
        <f>IF(AND(A1459&lt;&gt;"",ISNUMBER(A1459)),VLOOKUP(A1459,Studies!A:BR,6,FALSE),"")</f>
        <v>Plasma</v>
      </c>
      <c r="G1459" s="57">
        <v>2</v>
      </c>
      <c r="H1459" s="57" t="s">
        <v>54</v>
      </c>
      <c r="I1459" s="47">
        <v>653.06121826171875</v>
      </c>
      <c r="J1459" s="47" t="s">
        <v>321</v>
      </c>
      <c r="K1459" s="47" t="s">
        <v>50</v>
      </c>
      <c r="P1459" s="48" t="s">
        <v>1051</v>
      </c>
    </row>
    <row r="1460" spans="1:16" x14ac:dyDescent="0.2">
      <c r="A1460" s="36">
        <v>499</v>
      </c>
      <c r="B1460" s="112" t="str">
        <f>IF(AND(A1460&lt;&gt;"",ISNUMBER(A1460)),VLOOKUP(A1460,Studies!A:BR,2,FALSE),"")</f>
        <v>Gubbins 2004</v>
      </c>
      <c r="C1460" s="112" t="str">
        <f>IF(AND(A1460&lt;&gt;"",ISNUMBER(A1460)),VLOOKUP(A1460,Studies!A:BR,3,FALSE),"")</f>
        <v>https://www.ncbi.nlm.nih.gov/pubmed/15098799</v>
      </c>
      <c r="D1460" s="112" t="str">
        <f>IF(AND(A1460&lt;&gt;"",ISNUMBER(A1460)),VLOOKUP(A1460,Studies!A:BR,4,FALSE),"")</f>
        <v>po 200 mg solution with water</v>
      </c>
      <c r="E1460" s="112" t="str">
        <f>IF(AND(A1460&lt;&gt;"",ISNUMBER(A1460)),VLOOKUP(A1460,Studies!A:BR,5,FALSE),"")</f>
        <v>Hydroxy-Itraconazole</v>
      </c>
      <c r="F1460" s="114" t="str">
        <f>IF(AND(A1460&lt;&gt;"",ISNUMBER(A1460)),VLOOKUP(A1460,Studies!A:BR,6,FALSE),"")</f>
        <v>Plasma</v>
      </c>
      <c r="G1460" s="57">
        <v>3</v>
      </c>
      <c r="H1460" s="57" t="s">
        <v>54</v>
      </c>
      <c r="I1460" s="47">
        <v>716.3265380859375</v>
      </c>
      <c r="J1460" s="47" t="s">
        <v>321</v>
      </c>
      <c r="K1460" s="47" t="s">
        <v>50</v>
      </c>
      <c r="P1460" s="48" t="s">
        <v>1051</v>
      </c>
    </row>
    <row r="1461" spans="1:16" x14ac:dyDescent="0.2">
      <c r="A1461" s="36">
        <v>499</v>
      </c>
      <c r="B1461" s="112" t="str">
        <f>IF(AND(A1461&lt;&gt;"",ISNUMBER(A1461)),VLOOKUP(A1461,Studies!A:BR,2,FALSE),"")</f>
        <v>Gubbins 2004</v>
      </c>
      <c r="C1461" s="112" t="str">
        <f>IF(AND(A1461&lt;&gt;"",ISNUMBER(A1461)),VLOOKUP(A1461,Studies!A:BR,3,FALSE),"")</f>
        <v>https://www.ncbi.nlm.nih.gov/pubmed/15098799</v>
      </c>
      <c r="D1461" s="112" t="str">
        <f>IF(AND(A1461&lt;&gt;"",ISNUMBER(A1461)),VLOOKUP(A1461,Studies!A:BR,4,FALSE),"")</f>
        <v>po 200 mg solution with water</v>
      </c>
      <c r="E1461" s="112" t="str">
        <f>IF(AND(A1461&lt;&gt;"",ISNUMBER(A1461)),VLOOKUP(A1461,Studies!A:BR,5,FALSE),"")</f>
        <v>Hydroxy-Itraconazole</v>
      </c>
      <c r="F1461" s="114" t="str">
        <f>IF(AND(A1461&lt;&gt;"",ISNUMBER(A1461)),VLOOKUP(A1461,Studies!A:BR,6,FALSE),"")</f>
        <v>Plasma</v>
      </c>
      <c r="G1461" s="57">
        <v>4</v>
      </c>
      <c r="H1461" s="57" t="s">
        <v>54</v>
      </c>
      <c r="I1461" s="47">
        <v>716.3265380859375</v>
      </c>
      <c r="J1461" s="47" t="s">
        <v>321</v>
      </c>
      <c r="K1461" s="47" t="s">
        <v>50</v>
      </c>
      <c r="P1461" s="48" t="s">
        <v>1051</v>
      </c>
    </row>
    <row r="1462" spans="1:16" x14ac:dyDescent="0.2">
      <c r="A1462" s="36">
        <v>499</v>
      </c>
      <c r="B1462" s="112" t="str">
        <f>IF(AND(A1462&lt;&gt;"",ISNUMBER(A1462)),VLOOKUP(A1462,Studies!A:BR,2,FALSE),"")</f>
        <v>Gubbins 2004</v>
      </c>
      <c r="C1462" s="112" t="str">
        <f>IF(AND(A1462&lt;&gt;"",ISNUMBER(A1462)),VLOOKUP(A1462,Studies!A:BR,3,FALSE),"")</f>
        <v>https://www.ncbi.nlm.nih.gov/pubmed/15098799</v>
      </c>
      <c r="D1462" s="112" t="str">
        <f>IF(AND(A1462&lt;&gt;"",ISNUMBER(A1462)),VLOOKUP(A1462,Studies!A:BR,4,FALSE),"")</f>
        <v>po 200 mg solution with water</v>
      </c>
      <c r="E1462" s="112" t="str">
        <f>IF(AND(A1462&lt;&gt;"",ISNUMBER(A1462)),VLOOKUP(A1462,Studies!A:BR,5,FALSE),"")</f>
        <v>Hydroxy-Itraconazole</v>
      </c>
      <c r="F1462" s="114" t="str">
        <f>IF(AND(A1462&lt;&gt;"",ISNUMBER(A1462)),VLOOKUP(A1462,Studies!A:BR,6,FALSE),"")</f>
        <v>Plasma</v>
      </c>
      <c r="G1462" s="57">
        <v>5</v>
      </c>
      <c r="H1462" s="57" t="s">
        <v>54</v>
      </c>
      <c r="I1462" s="47">
        <v>685.71429443359375</v>
      </c>
      <c r="J1462" s="47" t="s">
        <v>321</v>
      </c>
      <c r="K1462" s="47" t="s">
        <v>50</v>
      </c>
      <c r="P1462" s="48" t="s">
        <v>1051</v>
      </c>
    </row>
    <row r="1463" spans="1:16" x14ac:dyDescent="0.2">
      <c r="A1463" s="36">
        <v>499</v>
      </c>
      <c r="B1463" s="112" t="str">
        <f>IF(AND(A1463&lt;&gt;"",ISNUMBER(A1463)),VLOOKUP(A1463,Studies!A:BR,2,FALSE),"")</f>
        <v>Gubbins 2004</v>
      </c>
      <c r="C1463" s="112" t="str">
        <f>IF(AND(A1463&lt;&gt;"",ISNUMBER(A1463)),VLOOKUP(A1463,Studies!A:BR,3,FALSE),"")</f>
        <v>https://www.ncbi.nlm.nih.gov/pubmed/15098799</v>
      </c>
      <c r="D1463" s="112" t="str">
        <f>IF(AND(A1463&lt;&gt;"",ISNUMBER(A1463)),VLOOKUP(A1463,Studies!A:BR,4,FALSE),"")</f>
        <v>po 200 mg solution with water</v>
      </c>
      <c r="E1463" s="112" t="str">
        <f>IF(AND(A1463&lt;&gt;"",ISNUMBER(A1463)),VLOOKUP(A1463,Studies!A:BR,5,FALSE),"")</f>
        <v>Hydroxy-Itraconazole</v>
      </c>
      <c r="F1463" s="114" t="str">
        <f>IF(AND(A1463&lt;&gt;"",ISNUMBER(A1463)),VLOOKUP(A1463,Studies!A:BR,6,FALSE),"")</f>
        <v>Plasma</v>
      </c>
      <c r="G1463" s="57">
        <v>6</v>
      </c>
      <c r="H1463" s="57" t="s">
        <v>54</v>
      </c>
      <c r="I1463" s="47">
        <v>638.7755126953125</v>
      </c>
      <c r="J1463" s="47" t="s">
        <v>321</v>
      </c>
      <c r="K1463" s="47" t="s">
        <v>50</v>
      </c>
      <c r="P1463" s="48" t="s">
        <v>1051</v>
      </c>
    </row>
    <row r="1464" spans="1:16" x14ac:dyDescent="0.2">
      <c r="A1464" s="36">
        <v>499</v>
      </c>
      <c r="B1464" s="112" t="str">
        <f>IF(AND(A1464&lt;&gt;"",ISNUMBER(A1464)),VLOOKUP(A1464,Studies!A:BR,2,FALSE),"")</f>
        <v>Gubbins 2004</v>
      </c>
      <c r="C1464" s="112" t="str">
        <f>IF(AND(A1464&lt;&gt;"",ISNUMBER(A1464)),VLOOKUP(A1464,Studies!A:BR,3,FALSE),"")</f>
        <v>https://www.ncbi.nlm.nih.gov/pubmed/15098799</v>
      </c>
      <c r="D1464" s="112" t="str">
        <f>IF(AND(A1464&lt;&gt;"",ISNUMBER(A1464)),VLOOKUP(A1464,Studies!A:BR,4,FALSE),"")</f>
        <v>po 200 mg solution with water</v>
      </c>
      <c r="E1464" s="112" t="str">
        <f>IF(AND(A1464&lt;&gt;"",ISNUMBER(A1464)),VLOOKUP(A1464,Studies!A:BR,5,FALSE),"")</f>
        <v>Hydroxy-Itraconazole</v>
      </c>
      <c r="F1464" s="114" t="str">
        <f>IF(AND(A1464&lt;&gt;"",ISNUMBER(A1464)),VLOOKUP(A1464,Studies!A:BR,6,FALSE),"")</f>
        <v>Plasma</v>
      </c>
      <c r="G1464" s="57">
        <v>8</v>
      </c>
      <c r="H1464" s="57" t="s">
        <v>54</v>
      </c>
      <c r="I1464" s="47">
        <v>585.71429443359375</v>
      </c>
      <c r="J1464" s="47" t="s">
        <v>321</v>
      </c>
      <c r="K1464" s="47" t="s">
        <v>50</v>
      </c>
      <c r="P1464" s="48" t="s">
        <v>1051</v>
      </c>
    </row>
    <row r="1465" spans="1:16" x14ac:dyDescent="0.2">
      <c r="A1465" s="36">
        <v>499</v>
      </c>
      <c r="B1465" s="112" t="str">
        <f>IF(AND(A1465&lt;&gt;"",ISNUMBER(A1465)),VLOOKUP(A1465,Studies!A:BR,2,FALSE),"")</f>
        <v>Gubbins 2004</v>
      </c>
      <c r="C1465" s="112" t="str">
        <f>IF(AND(A1465&lt;&gt;"",ISNUMBER(A1465)),VLOOKUP(A1465,Studies!A:BR,3,FALSE),"")</f>
        <v>https://www.ncbi.nlm.nih.gov/pubmed/15098799</v>
      </c>
      <c r="D1465" s="112" t="str">
        <f>IF(AND(A1465&lt;&gt;"",ISNUMBER(A1465)),VLOOKUP(A1465,Studies!A:BR,4,FALSE),"")</f>
        <v>po 200 mg solution with water</v>
      </c>
      <c r="E1465" s="112" t="str">
        <f>IF(AND(A1465&lt;&gt;"",ISNUMBER(A1465)),VLOOKUP(A1465,Studies!A:BR,5,FALSE),"")</f>
        <v>Hydroxy-Itraconazole</v>
      </c>
      <c r="F1465" s="114" t="str">
        <f>IF(AND(A1465&lt;&gt;"",ISNUMBER(A1465)),VLOOKUP(A1465,Studies!A:BR,6,FALSE),"")</f>
        <v>Plasma</v>
      </c>
      <c r="G1465" s="57">
        <v>10</v>
      </c>
      <c r="H1465" s="57" t="s">
        <v>54</v>
      </c>
      <c r="I1465" s="47">
        <v>512.244873046875</v>
      </c>
      <c r="J1465" s="47" t="s">
        <v>321</v>
      </c>
      <c r="K1465" s="47" t="s">
        <v>50</v>
      </c>
      <c r="P1465" s="48" t="s">
        <v>1051</v>
      </c>
    </row>
    <row r="1466" spans="1:16" x14ac:dyDescent="0.2">
      <c r="A1466" s="36">
        <v>499</v>
      </c>
      <c r="B1466" s="112" t="str">
        <f>IF(AND(A1466&lt;&gt;"",ISNUMBER(A1466)),VLOOKUP(A1466,Studies!A:BR,2,FALSE),"")</f>
        <v>Gubbins 2004</v>
      </c>
      <c r="C1466" s="112" t="str">
        <f>IF(AND(A1466&lt;&gt;"",ISNUMBER(A1466)),VLOOKUP(A1466,Studies!A:BR,3,FALSE),"")</f>
        <v>https://www.ncbi.nlm.nih.gov/pubmed/15098799</v>
      </c>
      <c r="D1466" s="112" t="str">
        <f>IF(AND(A1466&lt;&gt;"",ISNUMBER(A1466)),VLOOKUP(A1466,Studies!A:BR,4,FALSE),"")</f>
        <v>po 200 mg solution with water</v>
      </c>
      <c r="E1466" s="112" t="str">
        <f>IF(AND(A1466&lt;&gt;"",ISNUMBER(A1466)),VLOOKUP(A1466,Studies!A:BR,5,FALSE),"")</f>
        <v>Hydroxy-Itraconazole</v>
      </c>
      <c r="F1466" s="114" t="str">
        <f>IF(AND(A1466&lt;&gt;"",ISNUMBER(A1466)),VLOOKUP(A1466,Studies!A:BR,6,FALSE),"")</f>
        <v>Plasma</v>
      </c>
      <c r="G1466" s="57">
        <v>12</v>
      </c>
      <c r="H1466" s="57" t="s">
        <v>54</v>
      </c>
      <c r="I1466" s="47">
        <v>479.59182739257812</v>
      </c>
      <c r="J1466" s="47" t="s">
        <v>321</v>
      </c>
      <c r="K1466" s="47" t="s">
        <v>50</v>
      </c>
      <c r="P1466" s="48" t="s">
        <v>1051</v>
      </c>
    </row>
    <row r="1467" spans="1:16" x14ac:dyDescent="0.2">
      <c r="A1467" s="36">
        <v>499</v>
      </c>
      <c r="B1467" s="112" t="str">
        <f>IF(AND(A1467&lt;&gt;"",ISNUMBER(A1467)),VLOOKUP(A1467,Studies!A:BR,2,FALSE),"")</f>
        <v>Gubbins 2004</v>
      </c>
      <c r="C1467" s="112" t="str">
        <f>IF(AND(A1467&lt;&gt;"",ISNUMBER(A1467)),VLOOKUP(A1467,Studies!A:BR,3,FALSE),"")</f>
        <v>https://www.ncbi.nlm.nih.gov/pubmed/15098799</v>
      </c>
      <c r="D1467" s="112" t="str">
        <f>IF(AND(A1467&lt;&gt;"",ISNUMBER(A1467)),VLOOKUP(A1467,Studies!A:BR,4,FALSE),"")</f>
        <v>po 200 mg solution with water</v>
      </c>
      <c r="E1467" s="112" t="str">
        <f>IF(AND(A1467&lt;&gt;"",ISNUMBER(A1467)),VLOOKUP(A1467,Studies!A:BR,5,FALSE),"")</f>
        <v>Hydroxy-Itraconazole</v>
      </c>
      <c r="F1467" s="114" t="str">
        <f>IF(AND(A1467&lt;&gt;"",ISNUMBER(A1467)),VLOOKUP(A1467,Studies!A:BR,6,FALSE),"")</f>
        <v>Plasma</v>
      </c>
      <c r="G1467" s="57">
        <v>24</v>
      </c>
      <c r="H1467" s="57" t="s">
        <v>54</v>
      </c>
      <c r="I1467" s="47">
        <v>271.42855834960937</v>
      </c>
      <c r="J1467" s="47" t="s">
        <v>321</v>
      </c>
      <c r="K1467" s="47" t="s">
        <v>50</v>
      </c>
      <c r="P1467" s="48" t="s">
        <v>1051</v>
      </c>
    </row>
    <row r="1468" spans="1:16" x14ac:dyDescent="0.2">
      <c r="A1468" s="36">
        <v>499</v>
      </c>
      <c r="B1468" s="112" t="str">
        <f>IF(AND(A1468&lt;&gt;"",ISNUMBER(A1468)),VLOOKUP(A1468,Studies!A:BR,2,FALSE),"")</f>
        <v>Gubbins 2004</v>
      </c>
      <c r="C1468" s="112" t="str">
        <f>IF(AND(A1468&lt;&gt;"",ISNUMBER(A1468)),VLOOKUP(A1468,Studies!A:BR,3,FALSE),"")</f>
        <v>https://www.ncbi.nlm.nih.gov/pubmed/15098799</v>
      </c>
      <c r="D1468" s="112" t="str">
        <f>IF(AND(A1468&lt;&gt;"",ISNUMBER(A1468)),VLOOKUP(A1468,Studies!A:BR,4,FALSE),"")</f>
        <v>po 200 mg solution with water</v>
      </c>
      <c r="E1468" s="112" t="str">
        <f>IF(AND(A1468&lt;&gt;"",ISNUMBER(A1468)),VLOOKUP(A1468,Studies!A:BR,5,FALSE),"")</f>
        <v>Hydroxy-Itraconazole</v>
      </c>
      <c r="F1468" s="114" t="str">
        <f>IF(AND(A1468&lt;&gt;"",ISNUMBER(A1468)),VLOOKUP(A1468,Studies!A:BR,6,FALSE),"")</f>
        <v>Plasma</v>
      </c>
      <c r="G1468" s="57">
        <v>36</v>
      </c>
      <c r="H1468" s="57" t="s">
        <v>54</v>
      </c>
      <c r="I1468" s="47">
        <v>157.14285278320312</v>
      </c>
      <c r="J1468" s="47" t="s">
        <v>321</v>
      </c>
      <c r="K1468" s="47" t="s">
        <v>50</v>
      </c>
      <c r="P1468" s="48" t="s">
        <v>1051</v>
      </c>
    </row>
    <row r="1469" spans="1:16" x14ac:dyDescent="0.2">
      <c r="A1469" s="36">
        <v>499</v>
      </c>
      <c r="B1469" s="112" t="str">
        <f>IF(AND(A1469&lt;&gt;"",ISNUMBER(A1469)),VLOOKUP(A1469,Studies!A:BR,2,FALSE),"")</f>
        <v>Gubbins 2004</v>
      </c>
      <c r="C1469" s="112" t="str">
        <f>IF(AND(A1469&lt;&gt;"",ISNUMBER(A1469)),VLOOKUP(A1469,Studies!A:BR,3,FALSE),"")</f>
        <v>https://www.ncbi.nlm.nih.gov/pubmed/15098799</v>
      </c>
      <c r="D1469" s="112" t="str">
        <f>IF(AND(A1469&lt;&gt;"",ISNUMBER(A1469)),VLOOKUP(A1469,Studies!A:BR,4,FALSE),"")</f>
        <v>po 200 mg solution with water</v>
      </c>
      <c r="E1469" s="112" t="str">
        <f>IF(AND(A1469&lt;&gt;"",ISNUMBER(A1469)),VLOOKUP(A1469,Studies!A:BR,5,FALSE),"")</f>
        <v>Hydroxy-Itraconazole</v>
      </c>
      <c r="F1469" s="114" t="str">
        <f>IF(AND(A1469&lt;&gt;"",ISNUMBER(A1469)),VLOOKUP(A1469,Studies!A:BR,6,FALSE),"")</f>
        <v>Plasma</v>
      </c>
      <c r="G1469" s="57">
        <v>48</v>
      </c>
      <c r="H1469" s="57" t="s">
        <v>54</v>
      </c>
      <c r="I1469" s="47">
        <v>79.591835021972656</v>
      </c>
      <c r="J1469" s="47" t="s">
        <v>321</v>
      </c>
      <c r="K1469" s="47" t="s">
        <v>50</v>
      </c>
      <c r="P1469" s="48" t="s">
        <v>1051</v>
      </c>
    </row>
    <row r="1470" spans="1:16" x14ac:dyDescent="0.2">
      <c r="A1470" s="36">
        <v>499</v>
      </c>
      <c r="B1470" s="112" t="str">
        <f>IF(AND(A1470&lt;&gt;"",ISNUMBER(A1470)),VLOOKUP(A1470,Studies!A:BR,2,FALSE),"")</f>
        <v>Gubbins 2004</v>
      </c>
      <c r="C1470" s="112" t="str">
        <f>IF(AND(A1470&lt;&gt;"",ISNUMBER(A1470)),VLOOKUP(A1470,Studies!A:BR,3,FALSE),"")</f>
        <v>https://www.ncbi.nlm.nih.gov/pubmed/15098799</v>
      </c>
      <c r="D1470" s="112" t="str">
        <f>IF(AND(A1470&lt;&gt;"",ISNUMBER(A1470)),VLOOKUP(A1470,Studies!A:BR,4,FALSE),"")</f>
        <v>po 200 mg solution with water</v>
      </c>
      <c r="E1470" s="112" t="str">
        <f>IF(AND(A1470&lt;&gt;"",ISNUMBER(A1470)),VLOOKUP(A1470,Studies!A:BR,5,FALSE),"")</f>
        <v>Hydroxy-Itraconazole</v>
      </c>
      <c r="F1470" s="114" t="str">
        <f>IF(AND(A1470&lt;&gt;"",ISNUMBER(A1470)),VLOOKUP(A1470,Studies!A:BR,6,FALSE),"")</f>
        <v>Plasma</v>
      </c>
      <c r="G1470" s="57">
        <v>60</v>
      </c>
      <c r="H1470" s="57" t="s">
        <v>54</v>
      </c>
      <c r="I1470" s="47">
        <v>48.979591369628906</v>
      </c>
      <c r="J1470" s="47" t="s">
        <v>321</v>
      </c>
      <c r="K1470" s="47" t="s">
        <v>50</v>
      </c>
      <c r="P1470" s="48" t="s">
        <v>1051</v>
      </c>
    </row>
    <row r="1471" spans="1:16" x14ac:dyDescent="0.2">
      <c r="A1471" s="36">
        <v>499</v>
      </c>
      <c r="B1471" s="112" t="str">
        <f>IF(AND(A1471&lt;&gt;"",ISNUMBER(A1471)),VLOOKUP(A1471,Studies!A:BR,2,FALSE),"")</f>
        <v>Gubbins 2004</v>
      </c>
      <c r="C1471" s="112" t="str">
        <f>IF(AND(A1471&lt;&gt;"",ISNUMBER(A1471)),VLOOKUP(A1471,Studies!A:BR,3,FALSE),"")</f>
        <v>https://www.ncbi.nlm.nih.gov/pubmed/15098799</v>
      </c>
      <c r="D1471" s="112" t="str">
        <f>IF(AND(A1471&lt;&gt;"",ISNUMBER(A1471)),VLOOKUP(A1471,Studies!A:BR,4,FALSE),"")</f>
        <v>po 200 mg solution with water</v>
      </c>
      <c r="E1471" s="112" t="str">
        <f>IF(AND(A1471&lt;&gt;"",ISNUMBER(A1471)),VLOOKUP(A1471,Studies!A:BR,5,FALSE),"")</f>
        <v>Hydroxy-Itraconazole</v>
      </c>
      <c r="F1471" s="114" t="str">
        <f>IF(AND(A1471&lt;&gt;"",ISNUMBER(A1471)),VLOOKUP(A1471,Studies!A:BR,6,FALSE),"")</f>
        <v>Plasma</v>
      </c>
      <c r="G1471" s="57">
        <v>72</v>
      </c>
      <c r="H1471" s="57" t="s">
        <v>54</v>
      </c>
      <c r="I1471" s="47">
        <v>34.693878173828125</v>
      </c>
      <c r="J1471" s="47" t="s">
        <v>321</v>
      </c>
      <c r="K1471" s="47" t="s">
        <v>50</v>
      </c>
      <c r="P1471" s="48" t="s">
        <v>1051</v>
      </c>
    </row>
    <row r="1472" spans="1:16" x14ac:dyDescent="0.2">
      <c r="A1472" s="36">
        <v>502</v>
      </c>
      <c r="B1472" s="112" t="str">
        <f>IF(AND(A1472&lt;&gt;"",ISNUMBER(A1472)),VLOOKUP(A1472,Studies!A:BR,2,FALSE),"")</f>
        <v>Gubbins 2007</v>
      </c>
      <c r="C1472" s="112" t="str">
        <f>IF(AND(A1472&lt;&gt;"",ISNUMBER(A1472)),VLOOKUP(A1472,Studies!A:BR,3,FALSE),"")</f>
        <v>https://www.ncbi.nlm.nih.gov/pubmed/18172627</v>
      </c>
      <c r="D1472" s="112" t="str">
        <f>IF(AND(A1472&lt;&gt;"",ISNUMBER(A1472)),VLOOKUP(A1472,Studies!A:BR,4,FALSE),"")</f>
        <v>po 200 mg solution female with water</v>
      </c>
      <c r="E1472" s="112" t="str">
        <f>IF(AND(A1472&lt;&gt;"",ISNUMBER(A1472)),VLOOKUP(A1472,Studies!A:BR,5,FALSE),"")</f>
        <v>Itraconazole</v>
      </c>
      <c r="F1472" s="114" t="str">
        <f>IF(AND(A1472&lt;&gt;"",ISNUMBER(A1472)),VLOOKUP(A1472,Studies!A:BR,6,FALSE),"")</f>
        <v>Plasma</v>
      </c>
      <c r="G1472" s="57">
        <v>0.5</v>
      </c>
      <c r="H1472" s="57" t="s">
        <v>54</v>
      </c>
      <c r="I1472" s="47">
        <v>228.72807312011719</v>
      </c>
      <c r="J1472" s="47" t="s">
        <v>321</v>
      </c>
      <c r="K1472" s="47" t="s">
        <v>50</v>
      </c>
      <c r="P1472" s="48" t="s">
        <v>1051</v>
      </c>
    </row>
    <row r="1473" spans="1:16" x14ac:dyDescent="0.2">
      <c r="A1473" s="36">
        <v>502</v>
      </c>
      <c r="B1473" s="112" t="str">
        <f>IF(AND(A1473&lt;&gt;"",ISNUMBER(A1473)),VLOOKUP(A1473,Studies!A:BR,2,FALSE),"")</f>
        <v>Gubbins 2007</v>
      </c>
      <c r="C1473" s="112" t="str">
        <f>IF(AND(A1473&lt;&gt;"",ISNUMBER(A1473)),VLOOKUP(A1473,Studies!A:BR,3,FALSE),"")</f>
        <v>https://www.ncbi.nlm.nih.gov/pubmed/18172627</v>
      </c>
      <c r="D1473" s="112" t="str">
        <f>IF(AND(A1473&lt;&gt;"",ISNUMBER(A1473)),VLOOKUP(A1473,Studies!A:BR,4,FALSE),"")</f>
        <v>po 200 mg solution female with water</v>
      </c>
      <c r="E1473" s="112" t="str">
        <f>IF(AND(A1473&lt;&gt;"",ISNUMBER(A1473)),VLOOKUP(A1473,Studies!A:BR,5,FALSE),"")</f>
        <v>Itraconazole</v>
      </c>
      <c r="F1473" s="114" t="str">
        <f>IF(AND(A1473&lt;&gt;"",ISNUMBER(A1473)),VLOOKUP(A1473,Studies!A:BR,6,FALSE),"")</f>
        <v>Plasma</v>
      </c>
      <c r="G1473" s="57">
        <v>1</v>
      </c>
      <c r="H1473" s="57" t="s">
        <v>54</v>
      </c>
      <c r="I1473" s="47">
        <v>425.21929931640625</v>
      </c>
      <c r="J1473" s="47" t="s">
        <v>321</v>
      </c>
      <c r="K1473" s="47" t="s">
        <v>50</v>
      </c>
      <c r="P1473" s="48" t="s">
        <v>1051</v>
      </c>
    </row>
    <row r="1474" spans="1:16" x14ac:dyDescent="0.2">
      <c r="A1474" s="36">
        <v>502</v>
      </c>
      <c r="B1474" s="112" t="str">
        <f>IF(AND(A1474&lt;&gt;"",ISNUMBER(A1474)),VLOOKUP(A1474,Studies!A:BR,2,FALSE),"")</f>
        <v>Gubbins 2007</v>
      </c>
      <c r="C1474" s="112" t="str">
        <f>IF(AND(A1474&lt;&gt;"",ISNUMBER(A1474)),VLOOKUP(A1474,Studies!A:BR,3,FALSE),"")</f>
        <v>https://www.ncbi.nlm.nih.gov/pubmed/18172627</v>
      </c>
      <c r="D1474" s="112" t="str">
        <f>IF(AND(A1474&lt;&gt;"",ISNUMBER(A1474)),VLOOKUP(A1474,Studies!A:BR,4,FALSE),"")</f>
        <v>po 200 mg solution female with water</v>
      </c>
      <c r="E1474" s="112" t="str">
        <f>IF(AND(A1474&lt;&gt;"",ISNUMBER(A1474)),VLOOKUP(A1474,Studies!A:BR,5,FALSE),"")</f>
        <v>Itraconazole</v>
      </c>
      <c r="F1474" s="114" t="str">
        <f>IF(AND(A1474&lt;&gt;"",ISNUMBER(A1474)),VLOOKUP(A1474,Studies!A:BR,6,FALSE),"")</f>
        <v>Plasma</v>
      </c>
      <c r="G1474" s="57">
        <v>2</v>
      </c>
      <c r="H1474" s="57" t="s">
        <v>54</v>
      </c>
      <c r="I1474" s="47">
        <v>431.35964965820313</v>
      </c>
      <c r="J1474" s="47" t="s">
        <v>321</v>
      </c>
      <c r="K1474" s="47" t="s">
        <v>50</v>
      </c>
      <c r="P1474" s="48" t="s">
        <v>1051</v>
      </c>
    </row>
    <row r="1475" spans="1:16" x14ac:dyDescent="0.2">
      <c r="A1475" s="36">
        <v>502</v>
      </c>
      <c r="B1475" s="112" t="str">
        <f>IF(AND(A1475&lt;&gt;"",ISNUMBER(A1475)),VLOOKUP(A1475,Studies!A:BR,2,FALSE),"")</f>
        <v>Gubbins 2007</v>
      </c>
      <c r="C1475" s="112" t="str">
        <f>IF(AND(A1475&lt;&gt;"",ISNUMBER(A1475)),VLOOKUP(A1475,Studies!A:BR,3,FALSE),"")</f>
        <v>https://www.ncbi.nlm.nih.gov/pubmed/18172627</v>
      </c>
      <c r="D1475" s="112" t="str">
        <f>IF(AND(A1475&lt;&gt;"",ISNUMBER(A1475)),VLOOKUP(A1475,Studies!A:BR,4,FALSE),"")</f>
        <v>po 200 mg solution female with water</v>
      </c>
      <c r="E1475" s="112" t="str">
        <f>IF(AND(A1475&lt;&gt;"",ISNUMBER(A1475)),VLOOKUP(A1475,Studies!A:BR,5,FALSE),"")</f>
        <v>Itraconazole</v>
      </c>
      <c r="F1475" s="114" t="str">
        <f>IF(AND(A1475&lt;&gt;"",ISNUMBER(A1475)),VLOOKUP(A1475,Studies!A:BR,6,FALSE),"")</f>
        <v>Plasma</v>
      </c>
      <c r="G1475" s="57">
        <v>3</v>
      </c>
      <c r="H1475" s="57" t="s">
        <v>54</v>
      </c>
      <c r="I1475" s="47">
        <v>426.75439453125</v>
      </c>
      <c r="J1475" s="47" t="s">
        <v>321</v>
      </c>
      <c r="K1475" s="47" t="s">
        <v>50</v>
      </c>
      <c r="P1475" s="48" t="s">
        <v>1051</v>
      </c>
    </row>
    <row r="1476" spans="1:16" x14ac:dyDescent="0.2">
      <c r="A1476" s="36">
        <v>502</v>
      </c>
      <c r="B1476" s="112" t="str">
        <f>IF(AND(A1476&lt;&gt;"",ISNUMBER(A1476)),VLOOKUP(A1476,Studies!A:BR,2,FALSE),"")</f>
        <v>Gubbins 2007</v>
      </c>
      <c r="C1476" s="112" t="str">
        <f>IF(AND(A1476&lt;&gt;"",ISNUMBER(A1476)),VLOOKUP(A1476,Studies!A:BR,3,FALSE),"")</f>
        <v>https://www.ncbi.nlm.nih.gov/pubmed/18172627</v>
      </c>
      <c r="D1476" s="112" t="str">
        <f>IF(AND(A1476&lt;&gt;"",ISNUMBER(A1476)),VLOOKUP(A1476,Studies!A:BR,4,FALSE),"")</f>
        <v>po 200 mg solution female with water</v>
      </c>
      <c r="E1476" s="112" t="str">
        <f>IF(AND(A1476&lt;&gt;"",ISNUMBER(A1476)),VLOOKUP(A1476,Studies!A:BR,5,FALSE),"")</f>
        <v>Itraconazole</v>
      </c>
      <c r="F1476" s="114" t="str">
        <f>IF(AND(A1476&lt;&gt;"",ISNUMBER(A1476)),VLOOKUP(A1476,Studies!A:BR,6,FALSE),"")</f>
        <v>Plasma</v>
      </c>
      <c r="G1476" s="57">
        <v>4</v>
      </c>
      <c r="H1476" s="57" t="s">
        <v>54</v>
      </c>
      <c r="I1476" s="47">
        <v>391.44735717773437</v>
      </c>
      <c r="J1476" s="47" t="s">
        <v>321</v>
      </c>
      <c r="K1476" s="47" t="s">
        <v>50</v>
      </c>
      <c r="P1476" s="48" t="s">
        <v>1051</v>
      </c>
    </row>
    <row r="1477" spans="1:16" x14ac:dyDescent="0.2">
      <c r="A1477" s="36">
        <v>502</v>
      </c>
      <c r="B1477" s="112" t="str">
        <f>IF(AND(A1477&lt;&gt;"",ISNUMBER(A1477)),VLOOKUP(A1477,Studies!A:BR,2,FALSE),"")</f>
        <v>Gubbins 2007</v>
      </c>
      <c r="C1477" s="112" t="str">
        <f>IF(AND(A1477&lt;&gt;"",ISNUMBER(A1477)),VLOOKUP(A1477,Studies!A:BR,3,FALSE),"")</f>
        <v>https://www.ncbi.nlm.nih.gov/pubmed/18172627</v>
      </c>
      <c r="D1477" s="112" t="str">
        <f>IF(AND(A1477&lt;&gt;"",ISNUMBER(A1477)),VLOOKUP(A1477,Studies!A:BR,4,FALSE),"")</f>
        <v>po 200 mg solution female with water</v>
      </c>
      <c r="E1477" s="112" t="str">
        <f>IF(AND(A1477&lt;&gt;"",ISNUMBER(A1477)),VLOOKUP(A1477,Studies!A:BR,5,FALSE),"")</f>
        <v>Itraconazole</v>
      </c>
      <c r="F1477" s="114" t="str">
        <f>IF(AND(A1477&lt;&gt;"",ISNUMBER(A1477)),VLOOKUP(A1477,Studies!A:BR,6,FALSE),"")</f>
        <v>Plasma</v>
      </c>
      <c r="G1477" s="57">
        <v>5</v>
      </c>
      <c r="H1477" s="57" t="s">
        <v>54</v>
      </c>
      <c r="I1477" s="47">
        <v>320.83334350585937</v>
      </c>
      <c r="J1477" s="47" t="s">
        <v>321</v>
      </c>
      <c r="K1477" s="47" t="s">
        <v>50</v>
      </c>
      <c r="P1477" s="48" t="s">
        <v>1051</v>
      </c>
    </row>
    <row r="1478" spans="1:16" x14ac:dyDescent="0.2">
      <c r="A1478" s="36">
        <v>502</v>
      </c>
      <c r="B1478" s="112" t="str">
        <f>IF(AND(A1478&lt;&gt;"",ISNUMBER(A1478)),VLOOKUP(A1478,Studies!A:BR,2,FALSE),"")</f>
        <v>Gubbins 2007</v>
      </c>
      <c r="C1478" s="112" t="str">
        <f>IF(AND(A1478&lt;&gt;"",ISNUMBER(A1478)),VLOOKUP(A1478,Studies!A:BR,3,FALSE),"")</f>
        <v>https://www.ncbi.nlm.nih.gov/pubmed/18172627</v>
      </c>
      <c r="D1478" s="112" t="str">
        <f>IF(AND(A1478&lt;&gt;"",ISNUMBER(A1478)),VLOOKUP(A1478,Studies!A:BR,4,FALSE),"")</f>
        <v>po 200 mg solution female with water</v>
      </c>
      <c r="E1478" s="112" t="str">
        <f>IF(AND(A1478&lt;&gt;"",ISNUMBER(A1478)),VLOOKUP(A1478,Studies!A:BR,5,FALSE),"")</f>
        <v>Itraconazole</v>
      </c>
      <c r="F1478" s="114" t="str">
        <f>IF(AND(A1478&lt;&gt;"",ISNUMBER(A1478)),VLOOKUP(A1478,Studies!A:BR,6,FALSE),"")</f>
        <v>Plasma</v>
      </c>
      <c r="G1478" s="57">
        <v>6</v>
      </c>
      <c r="H1478" s="57" t="s">
        <v>54</v>
      </c>
      <c r="I1478" s="47">
        <v>230.26315307617187</v>
      </c>
      <c r="J1478" s="47" t="s">
        <v>321</v>
      </c>
      <c r="K1478" s="47" t="s">
        <v>50</v>
      </c>
      <c r="P1478" s="48" t="s">
        <v>1051</v>
      </c>
    </row>
    <row r="1479" spans="1:16" x14ac:dyDescent="0.2">
      <c r="A1479" s="36">
        <v>502</v>
      </c>
      <c r="B1479" s="112" t="str">
        <f>IF(AND(A1479&lt;&gt;"",ISNUMBER(A1479)),VLOOKUP(A1479,Studies!A:BR,2,FALSE),"")</f>
        <v>Gubbins 2007</v>
      </c>
      <c r="C1479" s="112" t="str">
        <f>IF(AND(A1479&lt;&gt;"",ISNUMBER(A1479)),VLOOKUP(A1479,Studies!A:BR,3,FALSE),"")</f>
        <v>https://www.ncbi.nlm.nih.gov/pubmed/18172627</v>
      </c>
      <c r="D1479" s="112" t="str">
        <f>IF(AND(A1479&lt;&gt;"",ISNUMBER(A1479)),VLOOKUP(A1479,Studies!A:BR,4,FALSE),"")</f>
        <v>po 200 mg solution female with water</v>
      </c>
      <c r="E1479" s="112" t="str">
        <f>IF(AND(A1479&lt;&gt;"",ISNUMBER(A1479)),VLOOKUP(A1479,Studies!A:BR,5,FALSE),"")</f>
        <v>Itraconazole</v>
      </c>
      <c r="F1479" s="114" t="str">
        <f>IF(AND(A1479&lt;&gt;"",ISNUMBER(A1479)),VLOOKUP(A1479,Studies!A:BR,6,FALSE),"")</f>
        <v>Plasma</v>
      </c>
      <c r="G1479" s="57">
        <v>8</v>
      </c>
      <c r="H1479" s="57" t="s">
        <v>54</v>
      </c>
      <c r="I1479" s="47">
        <v>178.07017517089844</v>
      </c>
      <c r="J1479" s="47" t="s">
        <v>321</v>
      </c>
      <c r="K1479" s="47" t="s">
        <v>50</v>
      </c>
      <c r="P1479" s="48" t="s">
        <v>1051</v>
      </c>
    </row>
    <row r="1480" spans="1:16" x14ac:dyDescent="0.2">
      <c r="A1480" s="36">
        <v>502</v>
      </c>
      <c r="B1480" s="112" t="str">
        <f>IF(AND(A1480&lt;&gt;"",ISNUMBER(A1480)),VLOOKUP(A1480,Studies!A:BR,2,FALSE),"")</f>
        <v>Gubbins 2007</v>
      </c>
      <c r="C1480" s="112" t="str">
        <f>IF(AND(A1480&lt;&gt;"",ISNUMBER(A1480)),VLOOKUP(A1480,Studies!A:BR,3,FALSE),"")</f>
        <v>https://www.ncbi.nlm.nih.gov/pubmed/18172627</v>
      </c>
      <c r="D1480" s="112" t="str">
        <f>IF(AND(A1480&lt;&gt;"",ISNUMBER(A1480)),VLOOKUP(A1480,Studies!A:BR,4,FALSE),"")</f>
        <v>po 200 mg solution female with water</v>
      </c>
      <c r="E1480" s="112" t="str">
        <f>IF(AND(A1480&lt;&gt;"",ISNUMBER(A1480)),VLOOKUP(A1480,Studies!A:BR,5,FALSE),"")</f>
        <v>Itraconazole</v>
      </c>
      <c r="F1480" s="114" t="str">
        <f>IF(AND(A1480&lt;&gt;"",ISNUMBER(A1480)),VLOOKUP(A1480,Studies!A:BR,6,FALSE),"")</f>
        <v>Plasma</v>
      </c>
      <c r="G1480" s="57">
        <v>10</v>
      </c>
      <c r="H1480" s="57" t="s">
        <v>54</v>
      </c>
      <c r="I1480" s="47">
        <v>145.83332824707031</v>
      </c>
      <c r="J1480" s="47" t="s">
        <v>321</v>
      </c>
      <c r="K1480" s="47" t="s">
        <v>50</v>
      </c>
      <c r="P1480" s="48" t="s">
        <v>1051</v>
      </c>
    </row>
    <row r="1481" spans="1:16" x14ac:dyDescent="0.2">
      <c r="A1481" s="36">
        <v>502</v>
      </c>
      <c r="B1481" s="112" t="str">
        <f>IF(AND(A1481&lt;&gt;"",ISNUMBER(A1481)),VLOOKUP(A1481,Studies!A:BR,2,FALSE),"")</f>
        <v>Gubbins 2007</v>
      </c>
      <c r="C1481" s="112" t="str">
        <f>IF(AND(A1481&lt;&gt;"",ISNUMBER(A1481)),VLOOKUP(A1481,Studies!A:BR,3,FALSE),"")</f>
        <v>https://www.ncbi.nlm.nih.gov/pubmed/18172627</v>
      </c>
      <c r="D1481" s="112" t="str">
        <f>IF(AND(A1481&lt;&gt;"",ISNUMBER(A1481)),VLOOKUP(A1481,Studies!A:BR,4,FALSE),"")</f>
        <v>po 200 mg solution female with water</v>
      </c>
      <c r="E1481" s="112" t="str">
        <f>IF(AND(A1481&lt;&gt;"",ISNUMBER(A1481)),VLOOKUP(A1481,Studies!A:BR,5,FALSE),"")</f>
        <v>Itraconazole</v>
      </c>
      <c r="F1481" s="114" t="str">
        <f>IF(AND(A1481&lt;&gt;"",ISNUMBER(A1481)),VLOOKUP(A1481,Studies!A:BR,6,FALSE),"")</f>
        <v>Plasma</v>
      </c>
      <c r="G1481" s="57">
        <v>12</v>
      </c>
      <c r="H1481" s="57" t="s">
        <v>54</v>
      </c>
      <c r="I1481" s="47">
        <v>112.0614013671875</v>
      </c>
      <c r="J1481" s="47" t="s">
        <v>321</v>
      </c>
      <c r="K1481" s="47" t="s">
        <v>50</v>
      </c>
      <c r="P1481" s="48" t="s">
        <v>1051</v>
      </c>
    </row>
    <row r="1482" spans="1:16" x14ac:dyDescent="0.2">
      <c r="A1482" s="36">
        <v>502</v>
      </c>
      <c r="B1482" s="112" t="str">
        <f>IF(AND(A1482&lt;&gt;"",ISNUMBER(A1482)),VLOOKUP(A1482,Studies!A:BR,2,FALSE),"")</f>
        <v>Gubbins 2007</v>
      </c>
      <c r="C1482" s="112" t="str">
        <f>IF(AND(A1482&lt;&gt;"",ISNUMBER(A1482)),VLOOKUP(A1482,Studies!A:BR,3,FALSE),"")</f>
        <v>https://www.ncbi.nlm.nih.gov/pubmed/18172627</v>
      </c>
      <c r="D1482" s="112" t="str">
        <f>IF(AND(A1482&lt;&gt;"",ISNUMBER(A1482)),VLOOKUP(A1482,Studies!A:BR,4,FALSE),"")</f>
        <v>po 200 mg solution female with water</v>
      </c>
      <c r="E1482" s="112" t="str">
        <f>IF(AND(A1482&lt;&gt;"",ISNUMBER(A1482)),VLOOKUP(A1482,Studies!A:BR,5,FALSE),"")</f>
        <v>Itraconazole</v>
      </c>
      <c r="F1482" s="114" t="str">
        <f>IF(AND(A1482&lt;&gt;"",ISNUMBER(A1482)),VLOOKUP(A1482,Studies!A:BR,6,FALSE),"")</f>
        <v>Plasma</v>
      </c>
      <c r="G1482" s="57">
        <v>24</v>
      </c>
      <c r="H1482" s="57" t="s">
        <v>54</v>
      </c>
      <c r="I1482" s="47">
        <v>66.008773803710937</v>
      </c>
      <c r="J1482" s="47" t="s">
        <v>321</v>
      </c>
      <c r="K1482" s="47" t="s">
        <v>50</v>
      </c>
      <c r="P1482" s="48" t="s">
        <v>1051</v>
      </c>
    </row>
    <row r="1483" spans="1:16" x14ac:dyDescent="0.2">
      <c r="A1483" s="36">
        <v>502</v>
      </c>
      <c r="B1483" s="112" t="str">
        <f>IF(AND(A1483&lt;&gt;"",ISNUMBER(A1483)),VLOOKUP(A1483,Studies!A:BR,2,FALSE),"")</f>
        <v>Gubbins 2007</v>
      </c>
      <c r="C1483" s="112" t="str">
        <f>IF(AND(A1483&lt;&gt;"",ISNUMBER(A1483)),VLOOKUP(A1483,Studies!A:BR,3,FALSE),"")</f>
        <v>https://www.ncbi.nlm.nih.gov/pubmed/18172627</v>
      </c>
      <c r="D1483" s="112" t="str">
        <f>IF(AND(A1483&lt;&gt;"",ISNUMBER(A1483)),VLOOKUP(A1483,Studies!A:BR,4,FALSE),"")</f>
        <v>po 200 mg solution female with water</v>
      </c>
      <c r="E1483" s="112" t="str">
        <f>IF(AND(A1483&lt;&gt;"",ISNUMBER(A1483)),VLOOKUP(A1483,Studies!A:BR,5,FALSE),"")</f>
        <v>Itraconazole</v>
      </c>
      <c r="F1483" s="114" t="str">
        <f>IF(AND(A1483&lt;&gt;"",ISNUMBER(A1483)),VLOOKUP(A1483,Studies!A:BR,6,FALSE),"")</f>
        <v>Plasma</v>
      </c>
      <c r="G1483" s="57">
        <v>36</v>
      </c>
      <c r="H1483" s="57" t="s">
        <v>54</v>
      </c>
      <c r="I1483" s="47">
        <v>50.657894134521484</v>
      </c>
      <c r="J1483" s="47" t="s">
        <v>321</v>
      </c>
      <c r="K1483" s="47" t="s">
        <v>50</v>
      </c>
      <c r="P1483" s="48" t="s">
        <v>1051</v>
      </c>
    </row>
    <row r="1484" spans="1:16" x14ac:dyDescent="0.2">
      <c r="A1484" s="36">
        <v>502</v>
      </c>
      <c r="B1484" s="112" t="str">
        <f>IF(AND(A1484&lt;&gt;"",ISNUMBER(A1484)),VLOOKUP(A1484,Studies!A:BR,2,FALSE),"")</f>
        <v>Gubbins 2007</v>
      </c>
      <c r="C1484" s="112" t="str">
        <f>IF(AND(A1484&lt;&gt;"",ISNUMBER(A1484)),VLOOKUP(A1484,Studies!A:BR,3,FALSE),"")</f>
        <v>https://www.ncbi.nlm.nih.gov/pubmed/18172627</v>
      </c>
      <c r="D1484" s="112" t="str">
        <f>IF(AND(A1484&lt;&gt;"",ISNUMBER(A1484)),VLOOKUP(A1484,Studies!A:BR,4,FALSE),"")</f>
        <v>po 200 mg solution female with water</v>
      </c>
      <c r="E1484" s="112" t="str">
        <f>IF(AND(A1484&lt;&gt;"",ISNUMBER(A1484)),VLOOKUP(A1484,Studies!A:BR,5,FALSE),"")</f>
        <v>Itraconazole</v>
      </c>
      <c r="F1484" s="114" t="str">
        <f>IF(AND(A1484&lt;&gt;"",ISNUMBER(A1484)),VLOOKUP(A1484,Studies!A:BR,6,FALSE),"")</f>
        <v>Plasma</v>
      </c>
      <c r="G1484" s="57">
        <v>48</v>
      </c>
      <c r="H1484" s="57" t="s">
        <v>54</v>
      </c>
      <c r="I1484" s="47">
        <v>33.771930694580078</v>
      </c>
      <c r="J1484" s="47" t="s">
        <v>321</v>
      </c>
      <c r="K1484" s="47" t="s">
        <v>50</v>
      </c>
      <c r="P1484" s="48" t="s">
        <v>1051</v>
      </c>
    </row>
    <row r="1485" spans="1:16" x14ac:dyDescent="0.2">
      <c r="A1485" s="36">
        <v>502</v>
      </c>
      <c r="B1485" s="112" t="str">
        <f>IF(AND(A1485&lt;&gt;"",ISNUMBER(A1485)),VLOOKUP(A1485,Studies!A:BR,2,FALSE),"")</f>
        <v>Gubbins 2007</v>
      </c>
      <c r="C1485" s="112" t="str">
        <f>IF(AND(A1485&lt;&gt;"",ISNUMBER(A1485)),VLOOKUP(A1485,Studies!A:BR,3,FALSE),"")</f>
        <v>https://www.ncbi.nlm.nih.gov/pubmed/18172627</v>
      </c>
      <c r="D1485" s="112" t="str">
        <f>IF(AND(A1485&lt;&gt;"",ISNUMBER(A1485)),VLOOKUP(A1485,Studies!A:BR,4,FALSE),"")</f>
        <v>po 200 mg solution female with water</v>
      </c>
      <c r="E1485" s="112" t="str">
        <f>IF(AND(A1485&lt;&gt;"",ISNUMBER(A1485)),VLOOKUP(A1485,Studies!A:BR,5,FALSE),"")</f>
        <v>Itraconazole</v>
      </c>
      <c r="F1485" s="114" t="str">
        <f>IF(AND(A1485&lt;&gt;"",ISNUMBER(A1485)),VLOOKUP(A1485,Studies!A:BR,6,FALSE),"")</f>
        <v>Plasma</v>
      </c>
      <c r="G1485" s="57">
        <v>60</v>
      </c>
      <c r="H1485" s="57" t="s">
        <v>54</v>
      </c>
      <c r="I1485" s="47">
        <v>32.236843109130859</v>
      </c>
      <c r="J1485" s="47" t="s">
        <v>321</v>
      </c>
      <c r="K1485" s="47" t="s">
        <v>50</v>
      </c>
      <c r="P1485" s="48" t="s">
        <v>1051</v>
      </c>
    </row>
    <row r="1486" spans="1:16" x14ac:dyDescent="0.2">
      <c r="A1486" s="36">
        <v>502</v>
      </c>
      <c r="B1486" s="112" t="str">
        <f>IF(AND(A1486&lt;&gt;"",ISNUMBER(A1486)),VLOOKUP(A1486,Studies!A:BR,2,FALSE),"")</f>
        <v>Gubbins 2007</v>
      </c>
      <c r="C1486" s="112" t="str">
        <f>IF(AND(A1486&lt;&gt;"",ISNUMBER(A1486)),VLOOKUP(A1486,Studies!A:BR,3,FALSE),"")</f>
        <v>https://www.ncbi.nlm.nih.gov/pubmed/18172627</v>
      </c>
      <c r="D1486" s="112" t="str">
        <f>IF(AND(A1486&lt;&gt;"",ISNUMBER(A1486)),VLOOKUP(A1486,Studies!A:BR,4,FALSE),"")</f>
        <v>po 200 mg solution female with water</v>
      </c>
      <c r="E1486" s="112" t="str">
        <f>IF(AND(A1486&lt;&gt;"",ISNUMBER(A1486)),VLOOKUP(A1486,Studies!A:BR,5,FALSE),"")</f>
        <v>Itraconazole</v>
      </c>
      <c r="F1486" s="114" t="str">
        <f>IF(AND(A1486&lt;&gt;"",ISNUMBER(A1486)),VLOOKUP(A1486,Studies!A:BR,6,FALSE),"")</f>
        <v>Plasma</v>
      </c>
      <c r="G1486" s="57">
        <v>72</v>
      </c>
      <c r="H1486" s="57" t="s">
        <v>54</v>
      </c>
      <c r="I1486" s="47">
        <v>26.096490859985352</v>
      </c>
      <c r="J1486" s="47" t="s">
        <v>321</v>
      </c>
      <c r="K1486" s="47" t="s">
        <v>50</v>
      </c>
      <c r="P1486" s="48" t="s">
        <v>1051</v>
      </c>
    </row>
    <row r="1487" spans="1:16" x14ac:dyDescent="0.2">
      <c r="A1487" s="36">
        <v>503</v>
      </c>
      <c r="B1487" s="112" t="str">
        <f>IF(AND(A1487&lt;&gt;"",ISNUMBER(A1487)),VLOOKUP(A1487,Studies!A:BR,2,FALSE),"")</f>
        <v>Gubbins 2007</v>
      </c>
      <c r="C1487" s="112" t="str">
        <f>IF(AND(A1487&lt;&gt;"",ISNUMBER(A1487)),VLOOKUP(A1487,Studies!A:BR,3,FALSE),"")</f>
        <v>https://www.ncbi.nlm.nih.gov/pubmed/18172627</v>
      </c>
      <c r="D1487" s="112" t="str">
        <f>IF(AND(A1487&lt;&gt;"",ISNUMBER(A1487)),VLOOKUP(A1487,Studies!A:BR,4,FALSE),"")</f>
        <v>po 200 mg solution female with water</v>
      </c>
      <c r="E1487" s="112" t="str">
        <f>IF(AND(A1487&lt;&gt;"",ISNUMBER(A1487)),VLOOKUP(A1487,Studies!A:BR,5,FALSE),"")</f>
        <v>Hydroxy-Itraconazole</v>
      </c>
      <c r="F1487" s="114" t="str">
        <f>IF(AND(A1487&lt;&gt;"",ISNUMBER(A1487)),VLOOKUP(A1487,Studies!A:BR,6,FALSE),"")</f>
        <v>Plasma</v>
      </c>
      <c r="G1487" s="57">
        <v>0.5</v>
      </c>
      <c r="H1487" s="57" t="s">
        <v>54</v>
      </c>
      <c r="I1487" s="47">
        <v>209.21052551269531</v>
      </c>
      <c r="J1487" s="47" t="s">
        <v>321</v>
      </c>
      <c r="K1487" s="47" t="s">
        <v>50</v>
      </c>
      <c r="P1487" s="48" t="s">
        <v>1051</v>
      </c>
    </row>
    <row r="1488" spans="1:16" x14ac:dyDescent="0.2">
      <c r="A1488" s="36">
        <v>503</v>
      </c>
      <c r="B1488" s="112" t="str">
        <f>IF(AND(A1488&lt;&gt;"",ISNUMBER(A1488)),VLOOKUP(A1488,Studies!A:BR,2,FALSE),"")</f>
        <v>Gubbins 2007</v>
      </c>
      <c r="C1488" s="112" t="str">
        <f>IF(AND(A1488&lt;&gt;"",ISNUMBER(A1488)),VLOOKUP(A1488,Studies!A:BR,3,FALSE),"")</f>
        <v>https://www.ncbi.nlm.nih.gov/pubmed/18172627</v>
      </c>
      <c r="D1488" s="112" t="str">
        <f>IF(AND(A1488&lt;&gt;"",ISNUMBER(A1488)),VLOOKUP(A1488,Studies!A:BR,4,FALSE),"")</f>
        <v>po 200 mg solution female with water</v>
      </c>
      <c r="E1488" s="112" t="str">
        <f>IF(AND(A1488&lt;&gt;"",ISNUMBER(A1488)),VLOOKUP(A1488,Studies!A:BR,5,FALSE),"")</f>
        <v>Hydroxy-Itraconazole</v>
      </c>
      <c r="F1488" s="114" t="str">
        <f>IF(AND(A1488&lt;&gt;"",ISNUMBER(A1488)),VLOOKUP(A1488,Studies!A:BR,6,FALSE),"")</f>
        <v>Plasma</v>
      </c>
      <c r="G1488" s="57">
        <v>1</v>
      </c>
      <c r="H1488" s="57" t="s">
        <v>54</v>
      </c>
      <c r="I1488" s="47">
        <v>493.42105102539062</v>
      </c>
      <c r="J1488" s="47" t="s">
        <v>321</v>
      </c>
      <c r="K1488" s="47" t="s">
        <v>50</v>
      </c>
      <c r="P1488" s="48" t="s">
        <v>1051</v>
      </c>
    </row>
    <row r="1489" spans="1:16" x14ac:dyDescent="0.2">
      <c r="A1489" s="36">
        <v>503</v>
      </c>
      <c r="B1489" s="112" t="str">
        <f>IF(AND(A1489&lt;&gt;"",ISNUMBER(A1489)),VLOOKUP(A1489,Studies!A:BR,2,FALSE),"")</f>
        <v>Gubbins 2007</v>
      </c>
      <c r="C1489" s="112" t="str">
        <f>IF(AND(A1489&lt;&gt;"",ISNUMBER(A1489)),VLOOKUP(A1489,Studies!A:BR,3,FALSE),"")</f>
        <v>https://www.ncbi.nlm.nih.gov/pubmed/18172627</v>
      </c>
      <c r="D1489" s="112" t="str">
        <f>IF(AND(A1489&lt;&gt;"",ISNUMBER(A1489)),VLOOKUP(A1489,Studies!A:BR,4,FALSE),"")</f>
        <v>po 200 mg solution female with water</v>
      </c>
      <c r="E1489" s="112" t="str">
        <f>IF(AND(A1489&lt;&gt;"",ISNUMBER(A1489)),VLOOKUP(A1489,Studies!A:BR,5,FALSE),"")</f>
        <v>Hydroxy-Itraconazole</v>
      </c>
      <c r="F1489" s="114" t="str">
        <f>IF(AND(A1489&lt;&gt;"",ISNUMBER(A1489)),VLOOKUP(A1489,Studies!A:BR,6,FALSE),"")</f>
        <v>Plasma</v>
      </c>
      <c r="G1489" s="57">
        <v>2</v>
      </c>
      <c r="H1489" s="57" t="s">
        <v>54</v>
      </c>
      <c r="I1489" s="47">
        <v>667.10528564453125</v>
      </c>
      <c r="J1489" s="47" t="s">
        <v>321</v>
      </c>
      <c r="K1489" s="47" t="s">
        <v>50</v>
      </c>
      <c r="P1489" s="48" t="s">
        <v>1051</v>
      </c>
    </row>
    <row r="1490" spans="1:16" x14ac:dyDescent="0.2">
      <c r="A1490" s="36">
        <v>503</v>
      </c>
      <c r="B1490" s="112" t="str">
        <f>IF(AND(A1490&lt;&gt;"",ISNUMBER(A1490)),VLOOKUP(A1490,Studies!A:BR,2,FALSE),"")</f>
        <v>Gubbins 2007</v>
      </c>
      <c r="C1490" s="112" t="str">
        <f>IF(AND(A1490&lt;&gt;"",ISNUMBER(A1490)),VLOOKUP(A1490,Studies!A:BR,3,FALSE),"")</f>
        <v>https://www.ncbi.nlm.nih.gov/pubmed/18172627</v>
      </c>
      <c r="D1490" s="112" t="str">
        <f>IF(AND(A1490&lt;&gt;"",ISNUMBER(A1490)),VLOOKUP(A1490,Studies!A:BR,4,FALSE),"")</f>
        <v>po 200 mg solution female with water</v>
      </c>
      <c r="E1490" s="112" t="str">
        <f>IF(AND(A1490&lt;&gt;"",ISNUMBER(A1490)),VLOOKUP(A1490,Studies!A:BR,5,FALSE),"")</f>
        <v>Hydroxy-Itraconazole</v>
      </c>
      <c r="F1490" s="114" t="str">
        <f>IF(AND(A1490&lt;&gt;"",ISNUMBER(A1490)),VLOOKUP(A1490,Studies!A:BR,6,FALSE),"")</f>
        <v>Plasma</v>
      </c>
      <c r="G1490" s="57">
        <v>3</v>
      </c>
      <c r="H1490" s="57" t="s">
        <v>54</v>
      </c>
      <c r="I1490" s="47">
        <v>753.9473876953125</v>
      </c>
      <c r="J1490" s="47" t="s">
        <v>321</v>
      </c>
      <c r="K1490" s="47" t="s">
        <v>50</v>
      </c>
      <c r="P1490" s="48" t="s">
        <v>1051</v>
      </c>
    </row>
    <row r="1491" spans="1:16" x14ac:dyDescent="0.2">
      <c r="A1491" s="36">
        <v>503</v>
      </c>
      <c r="B1491" s="112" t="str">
        <f>IF(AND(A1491&lt;&gt;"",ISNUMBER(A1491)),VLOOKUP(A1491,Studies!A:BR,2,FALSE),"")</f>
        <v>Gubbins 2007</v>
      </c>
      <c r="C1491" s="112" t="str">
        <f>IF(AND(A1491&lt;&gt;"",ISNUMBER(A1491)),VLOOKUP(A1491,Studies!A:BR,3,FALSE),"")</f>
        <v>https://www.ncbi.nlm.nih.gov/pubmed/18172627</v>
      </c>
      <c r="D1491" s="112" t="str">
        <f>IF(AND(A1491&lt;&gt;"",ISNUMBER(A1491)),VLOOKUP(A1491,Studies!A:BR,4,FALSE),"")</f>
        <v>po 200 mg solution female with water</v>
      </c>
      <c r="E1491" s="112" t="str">
        <f>IF(AND(A1491&lt;&gt;"",ISNUMBER(A1491)),VLOOKUP(A1491,Studies!A:BR,5,FALSE),"")</f>
        <v>Hydroxy-Itraconazole</v>
      </c>
      <c r="F1491" s="114" t="str">
        <f>IF(AND(A1491&lt;&gt;"",ISNUMBER(A1491)),VLOOKUP(A1491,Studies!A:BR,6,FALSE),"")</f>
        <v>Plasma</v>
      </c>
      <c r="G1491" s="57">
        <v>4</v>
      </c>
      <c r="H1491" s="57" t="s">
        <v>54</v>
      </c>
      <c r="I1491" s="47">
        <v>732.23681640625</v>
      </c>
      <c r="J1491" s="47" t="s">
        <v>321</v>
      </c>
      <c r="K1491" s="47" t="s">
        <v>50</v>
      </c>
      <c r="P1491" s="48" t="s">
        <v>1051</v>
      </c>
    </row>
    <row r="1492" spans="1:16" x14ac:dyDescent="0.2">
      <c r="A1492" s="36">
        <v>503</v>
      </c>
      <c r="B1492" s="112" t="str">
        <f>IF(AND(A1492&lt;&gt;"",ISNUMBER(A1492)),VLOOKUP(A1492,Studies!A:BR,2,FALSE),"")</f>
        <v>Gubbins 2007</v>
      </c>
      <c r="C1492" s="112" t="str">
        <f>IF(AND(A1492&lt;&gt;"",ISNUMBER(A1492)),VLOOKUP(A1492,Studies!A:BR,3,FALSE),"")</f>
        <v>https://www.ncbi.nlm.nih.gov/pubmed/18172627</v>
      </c>
      <c r="D1492" s="112" t="str">
        <f>IF(AND(A1492&lt;&gt;"",ISNUMBER(A1492)),VLOOKUP(A1492,Studies!A:BR,4,FALSE),"")</f>
        <v>po 200 mg solution female with water</v>
      </c>
      <c r="E1492" s="112" t="str">
        <f>IF(AND(A1492&lt;&gt;"",ISNUMBER(A1492)),VLOOKUP(A1492,Studies!A:BR,5,FALSE),"")</f>
        <v>Hydroxy-Itraconazole</v>
      </c>
      <c r="F1492" s="114" t="str">
        <f>IF(AND(A1492&lt;&gt;"",ISNUMBER(A1492)),VLOOKUP(A1492,Studies!A:BR,6,FALSE),"")</f>
        <v>Plasma</v>
      </c>
      <c r="G1492" s="57">
        <v>5</v>
      </c>
      <c r="H1492" s="57" t="s">
        <v>54</v>
      </c>
      <c r="I1492" s="47">
        <v>732.23681640625</v>
      </c>
      <c r="J1492" s="47" t="s">
        <v>321</v>
      </c>
      <c r="K1492" s="47" t="s">
        <v>50</v>
      </c>
      <c r="P1492" s="48" t="s">
        <v>1051</v>
      </c>
    </row>
    <row r="1493" spans="1:16" x14ac:dyDescent="0.2">
      <c r="A1493" s="36">
        <v>503</v>
      </c>
      <c r="B1493" s="112" t="str">
        <f>IF(AND(A1493&lt;&gt;"",ISNUMBER(A1493)),VLOOKUP(A1493,Studies!A:BR,2,FALSE),"")</f>
        <v>Gubbins 2007</v>
      </c>
      <c r="C1493" s="112" t="str">
        <f>IF(AND(A1493&lt;&gt;"",ISNUMBER(A1493)),VLOOKUP(A1493,Studies!A:BR,3,FALSE),"")</f>
        <v>https://www.ncbi.nlm.nih.gov/pubmed/18172627</v>
      </c>
      <c r="D1493" s="112" t="str">
        <f>IF(AND(A1493&lt;&gt;"",ISNUMBER(A1493)),VLOOKUP(A1493,Studies!A:BR,4,FALSE),"")</f>
        <v>po 200 mg solution female with water</v>
      </c>
      <c r="E1493" s="112" t="str">
        <f>IF(AND(A1493&lt;&gt;"",ISNUMBER(A1493)),VLOOKUP(A1493,Studies!A:BR,5,FALSE),"")</f>
        <v>Hydroxy-Itraconazole</v>
      </c>
      <c r="F1493" s="114" t="str">
        <f>IF(AND(A1493&lt;&gt;"",ISNUMBER(A1493)),VLOOKUP(A1493,Studies!A:BR,6,FALSE),"")</f>
        <v>Plasma</v>
      </c>
      <c r="G1493" s="57">
        <v>6</v>
      </c>
      <c r="H1493" s="57" t="s">
        <v>54</v>
      </c>
      <c r="I1493" s="47">
        <v>669.07891845703125</v>
      </c>
      <c r="J1493" s="47" t="s">
        <v>321</v>
      </c>
      <c r="K1493" s="47" t="s">
        <v>50</v>
      </c>
      <c r="P1493" s="48" t="s">
        <v>1051</v>
      </c>
    </row>
    <row r="1494" spans="1:16" x14ac:dyDescent="0.2">
      <c r="A1494" s="36">
        <v>503</v>
      </c>
      <c r="B1494" s="112" t="str">
        <f>IF(AND(A1494&lt;&gt;"",ISNUMBER(A1494)),VLOOKUP(A1494,Studies!A:BR,2,FALSE),"")</f>
        <v>Gubbins 2007</v>
      </c>
      <c r="C1494" s="112" t="str">
        <f>IF(AND(A1494&lt;&gt;"",ISNUMBER(A1494)),VLOOKUP(A1494,Studies!A:BR,3,FALSE),"")</f>
        <v>https://www.ncbi.nlm.nih.gov/pubmed/18172627</v>
      </c>
      <c r="D1494" s="112" t="str">
        <f>IF(AND(A1494&lt;&gt;"",ISNUMBER(A1494)),VLOOKUP(A1494,Studies!A:BR,4,FALSE),"")</f>
        <v>po 200 mg solution female with water</v>
      </c>
      <c r="E1494" s="112" t="str">
        <f>IF(AND(A1494&lt;&gt;"",ISNUMBER(A1494)),VLOOKUP(A1494,Studies!A:BR,5,FALSE),"")</f>
        <v>Hydroxy-Itraconazole</v>
      </c>
      <c r="F1494" s="114" t="str">
        <f>IF(AND(A1494&lt;&gt;"",ISNUMBER(A1494)),VLOOKUP(A1494,Studies!A:BR,6,FALSE),"")</f>
        <v>Plasma</v>
      </c>
      <c r="G1494" s="57">
        <v>8</v>
      </c>
      <c r="H1494" s="57" t="s">
        <v>54</v>
      </c>
      <c r="I1494" s="47">
        <v>625.65789794921875</v>
      </c>
      <c r="J1494" s="47" t="s">
        <v>321</v>
      </c>
      <c r="K1494" s="47" t="s">
        <v>50</v>
      </c>
      <c r="P1494" s="48" t="s">
        <v>1051</v>
      </c>
    </row>
    <row r="1495" spans="1:16" x14ac:dyDescent="0.2">
      <c r="A1495" s="36">
        <v>503</v>
      </c>
      <c r="B1495" s="112" t="str">
        <f>IF(AND(A1495&lt;&gt;"",ISNUMBER(A1495)),VLOOKUP(A1495,Studies!A:BR,2,FALSE),"")</f>
        <v>Gubbins 2007</v>
      </c>
      <c r="C1495" s="112" t="str">
        <f>IF(AND(A1495&lt;&gt;"",ISNUMBER(A1495)),VLOOKUP(A1495,Studies!A:BR,3,FALSE),"")</f>
        <v>https://www.ncbi.nlm.nih.gov/pubmed/18172627</v>
      </c>
      <c r="D1495" s="112" t="str">
        <f>IF(AND(A1495&lt;&gt;"",ISNUMBER(A1495)),VLOOKUP(A1495,Studies!A:BR,4,FALSE),"")</f>
        <v>po 200 mg solution female with water</v>
      </c>
      <c r="E1495" s="112" t="str">
        <f>IF(AND(A1495&lt;&gt;"",ISNUMBER(A1495)),VLOOKUP(A1495,Studies!A:BR,5,FALSE),"")</f>
        <v>Hydroxy-Itraconazole</v>
      </c>
      <c r="F1495" s="114" t="str">
        <f>IF(AND(A1495&lt;&gt;"",ISNUMBER(A1495)),VLOOKUP(A1495,Studies!A:BR,6,FALSE),"")</f>
        <v>Plasma</v>
      </c>
      <c r="G1495" s="57">
        <v>10</v>
      </c>
      <c r="H1495" s="57" t="s">
        <v>54</v>
      </c>
      <c r="I1495" s="47">
        <v>511.1842041015625</v>
      </c>
      <c r="J1495" s="47" t="s">
        <v>321</v>
      </c>
      <c r="K1495" s="47" t="s">
        <v>50</v>
      </c>
      <c r="P1495" s="48" t="s">
        <v>1051</v>
      </c>
    </row>
    <row r="1496" spans="1:16" x14ac:dyDescent="0.2">
      <c r="A1496" s="36">
        <v>503</v>
      </c>
      <c r="B1496" s="112" t="str">
        <f>IF(AND(A1496&lt;&gt;"",ISNUMBER(A1496)),VLOOKUP(A1496,Studies!A:BR,2,FALSE),"")</f>
        <v>Gubbins 2007</v>
      </c>
      <c r="C1496" s="112" t="str">
        <f>IF(AND(A1496&lt;&gt;"",ISNUMBER(A1496)),VLOOKUP(A1496,Studies!A:BR,3,FALSE),"")</f>
        <v>https://www.ncbi.nlm.nih.gov/pubmed/18172627</v>
      </c>
      <c r="D1496" s="112" t="str">
        <f>IF(AND(A1496&lt;&gt;"",ISNUMBER(A1496)),VLOOKUP(A1496,Studies!A:BR,4,FALSE),"")</f>
        <v>po 200 mg solution female with water</v>
      </c>
      <c r="E1496" s="112" t="str">
        <f>IF(AND(A1496&lt;&gt;"",ISNUMBER(A1496)),VLOOKUP(A1496,Studies!A:BR,5,FALSE),"")</f>
        <v>Hydroxy-Itraconazole</v>
      </c>
      <c r="F1496" s="114" t="str">
        <f>IF(AND(A1496&lt;&gt;"",ISNUMBER(A1496)),VLOOKUP(A1496,Studies!A:BR,6,FALSE),"")</f>
        <v>Plasma</v>
      </c>
      <c r="G1496" s="57">
        <v>12</v>
      </c>
      <c r="H1496" s="57" t="s">
        <v>54</v>
      </c>
      <c r="I1496" s="47">
        <v>491.44735717773437</v>
      </c>
      <c r="J1496" s="47" t="s">
        <v>321</v>
      </c>
      <c r="K1496" s="47" t="s">
        <v>50</v>
      </c>
      <c r="P1496" s="48" t="s">
        <v>1051</v>
      </c>
    </row>
    <row r="1497" spans="1:16" x14ac:dyDescent="0.2">
      <c r="A1497" s="36">
        <v>503</v>
      </c>
      <c r="B1497" s="112" t="str">
        <f>IF(AND(A1497&lt;&gt;"",ISNUMBER(A1497)),VLOOKUP(A1497,Studies!A:BR,2,FALSE),"")</f>
        <v>Gubbins 2007</v>
      </c>
      <c r="C1497" s="112" t="str">
        <f>IF(AND(A1497&lt;&gt;"",ISNUMBER(A1497)),VLOOKUP(A1497,Studies!A:BR,3,FALSE),"")</f>
        <v>https://www.ncbi.nlm.nih.gov/pubmed/18172627</v>
      </c>
      <c r="D1497" s="112" t="str">
        <f>IF(AND(A1497&lt;&gt;"",ISNUMBER(A1497)),VLOOKUP(A1497,Studies!A:BR,4,FALSE),"")</f>
        <v>po 200 mg solution female with water</v>
      </c>
      <c r="E1497" s="112" t="str">
        <f>IF(AND(A1497&lt;&gt;"",ISNUMBER(A1497)),VLOOKUP(A1497,Studies!A:BR,5,FALSE),"")</f>
        <v>Hydroxy-Itraconazole</v>
      </c>
      <c r="F1497" s="114" t="str">
        <f>IF(AND(A1497&lt;&gt;"",ISNUMBER(A1497)),VLOOKUP(A1497,Studies!A:BR,6,FALSE),"")</f>
        <v>Plasma</v>
      </c>
      <c r="G1497" s="57">
        <v>24</v>
      </c>
      <c r="H1497" s="57" t="s">
        <v>54</v>
      </c>
      <c r="I1497" s="47">
        <v>258.55264282226562</v>
      </c>
      <c r="J1497" s="47" t="s">
        <v>321</v>
      </c>
      <c r="K1497" s="47" t="s">
        <v>50</v>
      </c>
      <c r="P1497" s="48" t="s">
        <v>1051</v>
      </c>
    </row>
    <row r="1498" spans="1:16" x14ac:dyDescent="0.2">
      <c r="A1498" s="36">
        <v>503</v>
      </c>
      <c r="B1498" s="112" t="str">
        <f>IF(AND(A1498&lt;&gt;"",ISNUMBER(A1498)),VLOOKUP(A1498,Studies!A:BR,2,FALSE),"")</f>
        <v>Gubbins 2007</v>
      </c>
      <c r="C1498" s="112" t="str">
        <f>IF(AND(A1498&lt;&gt;"",ISNUMBER(A1498)),VLOOKUP(A1498,Studies!A:BR,3,FALSE),"")</f>
        <v>https://www.ncbi.nlm.nih.gov/pubmed/18172627</v>
      </c>
      <c r="D1498" s="112" t="str">
        <f>IF(AND(A1498&lt;&gt;"",ISNUMBER(A1498)),VLOOKUP(A1498,Studies!A:BR,4,FALSE),"")</f>
        <v>po 200 mg solution female with water</v>
      </c>
      <c r="E1498" s="112" t="str">
        <f>IF(AND(A1498&lt;&gt;"",ISNUMBER(A1498)),VLOOKUP(A1498,Studies!A:BR,5,FALSE),"")</f>
        <v>Hydroxy-Itraconazole</v>
      </c>
      <c r="F1498" s="114" t="str">
        <f>IF(AND(A1498&lt;&gt;"",ISNUMBER(A1498)),VLOOKUP(A1498,Studies!A:BR,6,FALSE),"")</f>
        <v>Plasma</v>
      </c>
      <c r="G1498" s="57">
        <v>36</v>
      </c>
      <c r="H1498" s="57" t="s">
        <v>54</v>
      </c>
      <c r="I1498" s="47">
        <v>146.05262756347656</v>
      </c>
      <c r="J1498" s="47" t="s">
        <v>321</v>
      </c>
      <c r="K1498" s="47" t="s">
        <v>50</v>
      </c>
      <c r="P1498" s="48" t="s">
        <v>1051</v>
      </c>
    </row>
    <row r="1499" spans="1:16" x14ac:dyDescent="0.2">
      <c r="A1499" s="36">
        <v>503</v>
      </c>
      <c r="B1499" s="112" t="str">
        <f>IF(AND(A1499&lt;&gt;"",ISNUMBER(A1499)),VLOOKUP(A1499,Studies!A:BR,2,FALSE),"")</f>
        <v>Gubbins 2007</v>
      </c>
      <c r="C1499" s="112" t="str">
        <f>IF(AND(A1499&lt;&gt;"",ISNUMBER(A1499)),VLOOKUP(A1499,Studies!A:BR,3,FALSE),"")</f>
        <v>https://www.ncbi.nlm.nih.gov/pubmed/18172627</v>
      </c>
      <c r="D1499" s="112" t="str">
        <f>IF(AND(A1499&lt;&gt;"",ISNUMBER(A1499)),VLOOKUP(A1499,Studies!A:BR,4,FALSE),"")</f>
        <v>po 200 mg solution female with water</v>
      </c>
      <c r="E1499" s="112" t="str">
        <f>IF(AND(A1499&lt;&gt;"",ISNUMBER(A1499)),VLOOKUP(A1499,Studies!A:BR,5,FALSE),"")</f>
        <v>Hydroxy-Itraconazole</v>
      </c>
      <c r="F1499" s="114" t="str">
        <f>IF(AND(A1499&lt;&gt;"",ISNUMBER(A1499)),VLOOKUP(A1499,Studies!A:BR,6,FALSE),"")</f>
        <v>Plasma</v>
      </c>
      <c r="G1499" s="57">
        <v>48</v>
      </c>
      <c r="H1499" s="57" t="s">
        <v>54</v>
      </c>
      <c r="I1499" s="47">
        <v>69.078948974609375</v>
      </c>
      <c r="J1499" s="47" t="s">
        <v>321</v>
      </c>
      <c r="K1499" s="47" t="s">
        <v>50</v>
      </c>
      <c r="P1499" s="48" t="s">
        <v>1051</v>
      </c>
    </row>
    <row r="1500" spans="1:16" x14ac:dyDescent="0.2">
      <c r="A1500" s="36">
        <v>503</v>
      </c>
      <c r="B1500" s="112" t="str">
        <f>IF(AND(A1500&lt;&gt;"",ISNUMBER(A1500)),VLOOKUP(A1500,Studies!A:BR,2,FALSE),"")</f>
        <v>Gubbins 2007</v>
      </c>
      <c r="C1500" s="112" t="str">
        <f>IF(AND(A1500&lt;&gt;"",ISNUMBER(A1500)),VLOOKUP(A1500,Studies!A:BR,3,FALSE),"")</f>
        <v>https://www.ncbi.nlm.nih.gov/pubmed/18172627</v>
      </c>
      <c r="D1500" s="112" t="str">
        <f>IF(AND(A1500&lt;&gt;"",ISNUMBER(A1500)),VLOOKUP(A1500,Studies!A:BR,4,FALSE),"")</f>
        <v>po 200 mg solution female with water</v>
      </c>
      <c r="E1500" s="112" t="str">
        <f>IF(AND(A1500&lt;&gt;"",ISNUMBER(A1500)),VLOOKUP(A1500,Studies!A:BR,5,FALSE),"")</f>
        <v>Hydroxy-Itraconazole</v>
      </c>
      <c r="F1500" s="114" t="str">
        <f>IF(AND(A1500&lt;&gt;"",ISNUMBER(A1500)),VLOOKUP(A1500,Studies!A:BR,6,FALSE),"")</f>
        <v>Plasma</v>
      </c>
      <c r="G1500" s="57">
        <v>60</v>
      </c>
      <c r="H1500" s="57" t="s">
        <v>54</v>
      </c>
      <c r="I1500" s="47">
        <v>49.342105865478516</v>
      </c>
      <c r="J1500" s="47" t="s">
        <v>321</v>
      </c>
      <c r="K1500" s="47" t="s">
        <v>50</v>
      </c>
      <c r="P1500" s="48" t="s">
        <v>1051</v>
      </c>
    </row>
    <row r="1501" spans="1:16" x14ac:dyDescent="0.2">
      <c r="A1501" s="36">
        <v>503</v>
      </c>
      <c r="B1501" s="112" t="str">
        <f>IF(AND(A1501&lt;&gt;"",ISNUMBER(A1501)),VLOOKUP(A1501,Studies!A:BR,2,FALSE),"")</f>
        <v>Gubbins 2007</v>
      </c>
      <c r="C1501" s="112" t="str">
        <f>IF(AND(A1501&lt;&gt;"",ISNUMBER(A1501)),VLOOKUP(A1501,Studies!A:BR,3,FALSE),"")</f>
        <v>https://www.ncbi.nlm.nih.gov/pubmed/18172627</v>
      </c>
      <c r="D1501" s="112" t="str">
        <f>IF(AND(A1501&lt;&gt;"",ISNUMBER(A1501)),VLOOKUP(A1501,Studies!A:BR,4,FALSE),"")</f>
        <v>po 200 mg solution female with water</v>
      </c>
      <c r="E1501" s="112" t="str">
        <f>IF(AND(A1501&lt;&gt;"",ISNUMBER(A1501)),VLOOKUP(A1501,Studies!A:BR,5,FALSE),"")</f>
        <v>Hydroxy-Itraconazole</v>
      </c>
      <c r="F1501" s="114" t="str">
        <f>IF(AND(A1501&lt;&gt;"",ISNUMBER(A1501)),VLOOKUP(A1501,Studies!A:BR,6,FALSE),"")</f>
        <v>Plasma</v>
      </c>
      <c r="G1501" s="57">
        <v>72</v>
      </c>
      <c r="H1501" s="57" t="s">
        <v>54</v>
      </c>
      <c r="I1501" s="47">
        <v>23.684209823608398</v>
      </c>
      <c r="J1501" s="47" t="s">
        <v>321</v>
      </c>
      <c r="K1501" s="47" t="s">
        <v>50</v>
      </c>
      <c r="P1501" s="48" t="s">
        <v>1051</v>
      </c>
    </row>
    <row r="1502" spans="1:16" x14ac:dyDescent="0.2">
      <c r="A1502" s="36">
        <v>504</v>
      </c>
      <c r="B1502" s="112" t="str">
        <f>IF(AND(A1502&lt;&gt;"",ISNUMBER(A1502)),VLOOKUP(A1502,Studies!A:BR,2,FALSE),"")</f>
        <v>Gubbins 2007</v>
      </c>
      <c r="C1502" s="112" t="str">
        <f>IF(AND(A1502&lt;&gt;"",ISNUMBER(A1502)),VLOOKUP(A1502,Studies!A:BR,3,FALSE),"")</f>
        <v>https://www.ncbi.nlm.nih.gov/pubmed/18172627</v>
      </c>
      <c r="D1502" s="112" t="str">
        <f>IF(AND(A1502&lt;&gt;"",ISNUMBER(A1502)),VLOOKUP(A1502,Studies!A:BR,4,FALSE),"")</f>
        <v>po 200 mg solution male with water</v>
      </c>
      <c r="E1502" s="112" t="str">
        <f>IF(AND(A1502&lt;&gt;"",ISNUMBER(A1502)),VLOOKUP(A1502,Studies!A:BR,5,FALSE),"")</f>
        <v>Itraconazole</v>
      </c>
      <c r="F1502" s="114" t="str">
        <f>IF(AND(A1502&lt;&gt;"",ISNUMBER(A1502)),VLOOKUP(A1502,Studies!A:BR,6,FALSE),"")</f>
        <v>Plasma</v>
      </c>
      <c r="G1502" s="57">
        <v>0.5</v>
      </c>
      <c r="H1502" s="57" t="s">
        <v>54</v>
      </c>
      <c r="I1502" s="47">
        <v>436.34359741210937</v>
      </c>
      <c r="J1502" s="47" t="s">
        <v>321</v>
      </c>
      <c r="K1502" s="47" t="s">
        <v>50</v>
      </c>
      <c r="P1502" s="48" t="s">
        <v>1051</v>
      </c>
    </row>
    <row r="1503" spans="1:16" x14ac:dyDescent="0.2">
      <c r="A1503" s="36">
        <v>504</v>
      </c>
      <c r="B1503" s="112" t="str">
        <f>IF(AND(A1503&lt;&gt;"",ISNUMBER(A1503)),VLOOKUP(A1503,Studies!A:BR,2,FALSE),"")</f>
        <v>Gubbins 2007</v>
      </c>
      <c r="C1503" s="112" t="str">
        <f>IF(AND(A1503&lt;&gt;"",ISNUMBER(A1503)),VLOOKUP(A1503,Studies!A:BR,3,FALSE),"")</f>
        <v>https://www.ncbi.nlm.nih.gov/pubmed/18172627</v>
      </c>
      <c r="D1503" s="112" t="str">
        <f>IF(AND(A1503&lt;&gt;"",ISNUMBER(A1503)),VLOOKUP(A1503,Studies!A:BR,4,FALSE),"")</f>
        <v>po 200 mg solution male with water</v>
      </c>
      <c r="E1503" s="112" t="str">
        <f>IF(AND(A1503&lt;&gt;"",ISNUMBER(A1503)),VLOOKUP(A1503,Studies!A:BR,5,FALSE),"")</f>
        <v>Itraconazole</v>
      </c>
      <c r="F1503" s="114" t="str">
        <f>IF(AND(A1503&lt;&gt;"",ISNUMBER(A1503)),VLOOKUP(A1503,Studies!A:BR,6,FALSE),"")</f>
        <v>Plasma</v>
      </c>
      <c r="G1503" s="57">
        <v>1</v>
      </c>
      <c r="H1503" s="57" t="s">
        <v>54</v>
      </c>
      <c r="I1503" s="47">
        <v>539.6475830078125</v>
      </c>
      <c r="J1503" s="47" t="s">
        <v>321</v>
      </c>
      <c r="K1503" s="47" t="s">
        <v>50</v>
      </c>
      <c r="P1503" s="48" t="s">
        <v>1051</v>
      </c>
    </row>
    <row r="1504" spans="1:16" x14ac:dyDescent="0.2">
      <c r="A1504" s="36">
        <v>504</v>
      </c>
      <c r="B1504" s="112" t="str">
        <f>IF(AND(A1504&lt;&gt;"",ISNUMBER(A1504)),VLOOKUP(A1504,Studies!A:BR,2,FALSE),"")</f>
        <v>Gubbins 2007</v>
      </c>
      <c r="C1504" s="112" t="str">
        <f>IF(AND(A1504&lt;&gt;"",ISNUMBER(A1504)),VLOOKUP(A1504,Studies!A:BR,3,FALSE),"")</f>
        <v>https://www.ncbi.nlm.nih.gov/pubmed/18172627</v>
      </c>
      <c r="D1504" s="112" t="str">
        <f>IF(AND(A1504&lt;&gt;"",ISNUMBER(A1504)),VLOOKUP(A1504,Studies!A:BR,4,FALSE),"")</f>
        <v>po 200 mg solution male with water</v>
      </c>
      <c r="E1504" s="112" t="str">
        <f>IF(AND(A1504&lt;&gt;"",ISNUMBER(A1504)),VLOOKUP(A1504,Studies!A:BR,5,FALSE),"")</f>
        <v>Itraconazole</v>
      </c>
      <c r="F1504" s="114" t="str">
        <f>IF(AND(A1504&lt;&gt;"",ISNUMBER(A1504)),VLOOKUP(A1504,Studies!A:BR,6,FALSE),"")</f>
        <v>Plasma</v>
      </c>
      <c r="G1504" s="57">
        <v>2</v>
      </c>
      <c r="H1504" s="57" t="s">
        <v>54</v>
      </c>
      <c r="I1504" s="47">
        <v>445.59469604492187</v>
      </c>
      <c r="J1504" s="47" t="s">
        <v>321</v>
      </c>
      <c r="K1504" s="47" t="s">
        <v>50</v>
      </c>
      <c r="P1504" s="48" t="s">
        <v>1051</v>
      </c>
    </row>
    <row r="1505" spans="1:16" x14ac:dyDescent="0.2">
      <c r="A1505" s="36">
        <v>504</v>
      </c>
      <c r="B1505" s="112" t="str">
        <f>IF(AND(A1505&lt;&gt;"",ISNUMBER(A1505)),VLOOKUP(A1505,Studies!A:BR,2,FALSE),"")</f>
        <v>Gubbins 2007</v>
      </c>
      <c r="C1505" s="112" t="str">
        <f>IF(AND(A1505&lt;&gt;"",ISNUMBER(A1505)),VLOOKUP(A1505,Studies!A:BR,3,FALSE),"")</f>
        <v>https://www.ncbi.nlm.nih.gov/pubmed/18172627</v>
      </c>
      <c r="D1505" s="112" t="str">
        <f>IF(AND(A1505&lt;&gt;"",ISNUMBER(A1505)),VLOOKUP(A1505,Studies!A:BR,4,FALSE),"")</f>
        <v>po 200 mg solution male with water</v>
      </c>
      <c r="E1505" s="112" t="str">
        <f>IF(AND(A1505&lt;&gt;"",ISNUMBER(A1505)),VLOOKUP(A1505,Studies!A:BR,5,FALSE),"")</f>
        <v>Itraconazole</v>
      </c>
      <c r="F1505" s="114" t="str">
        <f>IF(AND(A1505&lt;&gt;"",ISNUMBER(A1505)),VLOOKUP(A1505,Studies!A:BR,6,FALSE),"")</f>
        <v>Plasma</v>
      </c>
      <c r="G1505" s="57">
        <v>3</v>
      </c>
      <c r="H1505" s="57" t="s">
        <v>54</v>
      </c>
      <c r="I1505" s="47">
        <v>417.84140014648437</v>
      </c>
      <c r="J1505" s="47" t="s">
        <v>321</v>
      </c>
      <c r="K1505" s="47" t="s">
        <v>50</v>
      </c>
      <c r="P1505" s="48" t="s">
        <v>1051</v>
      </c>
    </row>
    <row r="1506" spans="1:16" x14ac:dyDescent="0.2">
      <c r="A1506" s="36">
        <v>504</v>
      </c>
      <c r="B1506" s="112" t="str">
        <f>IF(AND(A1506&lt;&gt;"",ISNUMBER(A1506)),VLOOKUP(A1506,Studies!A:BR,2,FALSE),"")</f>
        <v>Gubbins 2007</v>
      </c>
      <c r="C1506" s="112" t="str">
        <f>IF(AND(A1506&lt;&gt;"",ISNUMBER(A1506)),VLOOKUP(A1506,Studies!A:BR,3,FALSE),"")</f>
        <v>https://www.ncbi.nlm.nih.gov/pubmed/18172627</v>
      </c>
      <c r="D1506" s="112" t="str">
        <f>IF(AND(A1506&lt;&gt;"",ISNUMBER(A1506)),VLOOKUP(A1506,Studies!A:BR,4,FALSE),"")</f>
        <v>po 200 mg solution male with water</v>
      </c>
      <c r="E1506" s="112" t="str">
        <f>IF(AND(A1506&lt;&gt;"",ISNUMBER(A1506)),VLOOKUP(A1506,Studies!A:BR,5,FALSE),"")</f>
        <v>Itraconazole</v>
      </c>
      <c r="F1506" s="114" t="str">
        <f>IF(AND(A1506&lt;&gt;"",ISNUMBER(A1506)),VLOOKUP(A1506,Studies!A:BR,6,FALSE),"")</f>
        <v>Plasma</v>
      </c>
      <c r="G1506" s="57">
        <v>4</v>
      </c>
      <c r="H1506" s="57" t="s">
        <v>54</v>
      </c>
      <c r="I1506" s="47">
        <v>382.37884521484375</v>
      </c>
      <c r="J1506" s="47" t="s">
        <v>321</v>
      </c>
      <c r="K1506" s="47" t="s">
        <v>50</v>
      </c>
      <c r="P1506" s="48" t="s">
        <v>1051</v>
      </c>
    </row>
    <row r="1507" spans="1:16" x14ac:dyDescent="0.2">
      <c r="A1507" s="36">
        <v>504</v>
      </c>
      <c r="B1507" s="112" t="str">
        <f>IF(AND(A1507&lt;&gt;"",ISNUMBER(A1507)),VLOOKUP(A1507,Studies!A:BR,2,FALSE),"")</f>
        <v>Gubbins 2007</v>
      </c>
      <c r="C1507" s="112" t="str">
        <f>IF(AND(A1507&lt;&gt;"",ISNUMBER(A1507)),VLOOKUP(A1507,Studies!A:BR,3,FALSE),"")</f>
        <v>https://www.ncbi.nlm.nih.gov/pubmed/18172627</v>
      </c>
      <c r="D1507" s="112" t="str">
        <f>IF(AND(A1507&lt;&gt;"",ISNUMBER(A1507)),VLOOKUP(A1507,Studies!A:BR,4,FALSE),"")</f>
        <v>po 200 mg solution male with water</v>
      </c>
      <c r="E1507" s="112" t="str">
        <f>IF(AND(A1507&lt;&gt;"",ISNUMBER(A1507)),VLOOKUP(A1507,Studies!A:BR,5,FALSE),"")</f>
        <v>Itraconazole</v>
      </c>
      <c r="F1507" s="114" t="str">
        <f>IF(AND(A1507&lt;&gt;"",ISNUMBER(A1507)),VLOOKUP(A1507,Studies!A:BR,6,FALSE),"")</f>
        <v>Plasma</v>
      </c>
      <c r="G1507" s="57">
        <v>5</v>
      </c>
      <c r="H1507" s="57" t="s">
        <v>54</v>
      </c>
      <c r="I1507" s="47">
        <v>305.28634643554687</v>
      </c>
      <c r="J1507" s="47" t="s">
        <v>321</v>
      </c>
      <c r="K1507" s="47" t="s">
        <v>50</v>
      </c>
      <c r="P1507" s="48" t="s">
        <v>1051</v>
      </c>
    </row>
    <row r="1508" spans="1:16" x14ac:dyDescent="0.2">
      <c r="A1508" s="36">
        <v>504</v>
      </c>
      <c r="B1508" s="112" t="str">
        <f>IF(AND(A1508&lt;&gt;"",ISNUMBER(A1508)),VLOOKUP(A1508,Studies!A:BR,2,FALSE),"")</f>
        <v>Gubbins 2007</v>
      </c>
      <c r="C1508" s="112" t="str">
        <f>IF(AND(A1508&lt;&gt;"",ISNUMBER(A1508)),VLOOKUP(A1508,Studies!A:BR,3,FALSE),"")</f>
        <v>https://www.ncbi.nlm.nih.gov/pubmed/18172627</v>
      </c>
      <c r="D1508" s="112" t="str">
        <f>IF(AND(A1508&lt;&gt;"",ISNUMBER(A1508)),VLOOKUP(A1508,Studies!A:BR,4,FALSE),"")</f>
        <v>po 200 mg solution male with water</v>
      </c>
      <c r="E1508" s="112" t="str">
        <f>IF(AND(A1508&lt;&gt;"",ISNUMBER(A1508)),VLOOKUP(A1508,Studies!A:BR,5,FALSE),"")</f>
        <v>Itraconazole</v>
      </c>
      <c r="F1508" s="114" t="str">
        <f>IF(AND(A1508&lt;&gt;"",ISNUMBER(A1508)),VLOOKUP(A1508,Studies!A:BR,6,FALSE),"")</f>
        <v>Plasma</v>
      </c>
      <c r="G1508" s="57">
        <v>6</v>
      </c>
      <c r="H1508" s="57" t="s">
        <v>54</v>
      </c>
      <c r="I1508" s="47">
        <v>248.23788452148437</v>
      </c>
      <c r="J1508" s="47" t="s">
        <v>321</v>
      </c>
      <c r="K1508" s="47" t="s">
        <v>50</v>
      </c>
      <c r="P1508" s="48" t="s">
        <v>1051</v>
      </c>
    </row>
    <row r="1509" spans="1:16" x14ac:dyDescent="0.2">
      <c r="A1509" s="36">
        <v>504</v>
      </c>
      <c r="B1509" s="112" t="str">
        <f>IF(AND(A1509&lt;&gt;"",ISNUMBER(A1509)),VLOOKUP(A1509,Studies!A:BR,2,FALSE),"")</f>
        <v>Gubbins 2007</v>
      </c>
      <c r="C1509" s="112" t="str">
        <f>IF(AND(A1509&lt;&gt;"",ISNUMBER(A1509)),VLOOKUP(A1509,Studies!A:BR,3,FALSE),"")</f>
        <v>https://www.ncbi.nlm.nih.gov/pubmed/18172627</v>
      </c>
      <c r="D1509" s="112" t="str">
        <f>IF(AND(A1509&lt;&gt;"",ISNUMBER(A1509)),VLOOKUP(A1509,Studies!A:BR,4,FALSE),"")</f>
        <v>po 200 mg solution male with water</v>
      </c>
      <c r="E1509" s="112" t="str">
        <f>IF(AND(A1509&lt;&gt;"",ISNUMBER(A1509)),VLOOKUP(A1509,Studies!A:BR,5,FALSE),"")</f>
        <v>Itraconazole</v>
      </c>
      <c r="F1509" s="114" t="str">
        <f>IF(AND(A1509&lt;&gt;"",ISNUMBER(A1509)),VLOOKUP(A1509,Studies!A:BR,6,FALSE),"")</f>
        <v>Plasma</v>
      </c>
      <c r="G1509" s="57">
        <v>8</v>
      </c>
      <c r="H1509" s="57" t="s">
        <v>54</v>
      </c>
      <c r="I1509" s="47">
        <v>195.81497192382812</v>
      </c>
      <c r="J1509" s="47" t="s">
        <v>321</v>
      </c>
      <c r="K1509" s="47" t="s">
        <v>50</v>
      </c>
      <c r="P1509" s="48" t="s">
        <v>1051</v>
      </c>
    </row>
    <row r="1510" spans="1:16" x14ac:dyDescent="0.2">
      <c r="A1510" s="36">
        <v>504</v>
      </c>
      <c r="B1510" s="112" t="str">
        <f>IF(AND(A1510&lt;&gt;"",ISNUMBER(A1510)),VLOOKUP(A1510,Studies!A:BR,2,FALSE),"")</f>
        <v>Gubbins 2007</v>
      </c>
      <c r="C1510" s="112" t="str">
        <f>IF(AND(A1510&lt;&gt;"",ISNUMBER(A1510)),VLOOKUP(A1510,Studies!A:BR,3,FALSE),"")</f>
        <v>https://www.ncbi.nlm.nih.gov/pubmed/18172627</v>
      </c>
      <c r="D1510" s="112" t="str">
        <f>IF(AND(A1510&lt;&gt;"",ISNUMBER(A1510)),VLOOKUP(A1510,Studies!A:BR,4,FALSE),"")</f>
        <v>po 200 mg solution male with water</v>
      </c>
      <c r="E1510" s="112" t="str">
        <f>IF(AND(A1510&lt;&gt;"",ISNUMBER(A1510)),VLOOKUP(A1510,Studies!A:BR,5,FALSE),"")</f>
        <v>Itraconazole</v>
      </c>
      <c r="F1510" s="114" t="str">
        <f>IF(AND(A1510&lt;&gt;"",ISNUMBER(A1510)),VLOOKUP(A1510,Studies!A:BR,6,FALSE),"")</f>
        <v>Plasma</v>
      </c>
      <c r="G1510" s="57">
        <v>10</v>
      </c>
      <c r="H1510" s="57" t="s">
        <v>54</v>
      </c>
      <c r="I1510" s="47">
        <v>169.603515625</v>
      </c>
      <c r="J1510" s="47" t="s">
        <v>321</v>
      </c>
      <c r="K1510" s="47" t="s">
        <v>50</v>
      </c>
      <c r="P1510" s="48" t="s">
        <v>1051</v>
      </c>
    </row>
    <row r="1511" spans="1:16" x14ac:dyDescent="0.2">
      <c r="A1511" s="36">
        <v>504</v>
      </c>
      <c r="B1511" s="112" t="str">
        <f>IF(AND(A1511&lt;&gt;"",ISNUMBER(A1511)),VLOOKUP(A1511,Studies!A:BR,2,FALSE),"")</f>
        <v>Gubbins 2007</v>
      </c>
      <c r="C1511" s="112" t="str">
        <f>IF(AND(A1511&lt;&gt;"",ISNUMBER(A1511)),VLOOKUP(A1511,Studies!A:BR,3,FALSE),"")</f>
        <v>https://www.ncbi.nlm.nih.gov/pubmed/18172627</v>
      </c>
      <c r="D1511" s="112" t="str">
        <f>IF(AND(A1511&lt;&gt;"",ISNUMBER(A1511)),VLOOKUP(A1511,Studies!A:BR,4,FALSE),"")</f>
        <v>po 200 mg solution male with water</v>
      </c>
      <c r="E1511" s="112" t="str">
        <f>IF(AND(A1511&lt;&gt;"",ISNUMBER(A1511)),VLOOKUP(A1511,Studies!A:BR,5,FALSE),"")</f>
        <v>Itraconazole</v>
      </c>
      <c r="F1511" s="114" t="str">
        <f>IF(AND(A1511&lt;&gt;"",ISNUMBER(A1511)),VLOOKUP(A1511,Studies!A:BR,6,FALSE),"")</f>
        <v>Plasma</v>
      </c>
      <c r="G1511" s="57">
        <v>12</v>
      </c>
      <c r="H1511" s="57" t="s">
        <v>54</v>
      </c>
      <c r="I1511" s="47">
        <v>148.01762390136719</v>
      </c>
      <c r="J1511" s="47" t="s">
        <v>321</v>
      </c>
      <c r="K1511" s="47" t="s">
        <v>50</v>
      </c>
      <c r="P1511" s="48" t="s">
        <v>1051</v>
      </c>
    </row>
    <row r="1512" spans="1:16" x14ac:dyDescent="0.2">
      <c r="A1512" s="36">
        <v>504</v>
      </c>
      <c r="B1512" s="112" t="str">
        <f>IF(AND(A1512&lt;&gt;"",ISNUMBER(A1512)),VLOOKUP(A1512,Studies!A:BR,2,FALSE),"")</f>
        <v>Gubbins 2007</v>
      </c>
      <c r="C1512" s="112" t="str">
        <f>IF(AND(A1512&lt;&gt;"",ISNUMBER(A1512)),VLOOKUP(A1512,Studies!A:BR,3,FALSE),"")</f>
        <v>https://www.ncbi.nlm.nih.gov/pubmed/18172627</v>
      </c>
      <c r="D1512" s="112" t="str">
        <f>IF(AND(A1512&lt;&gt;"",ISNUMBER(A1512)),VLOOKUP(A1512,Studies!A:BR,4,FALSE),"")</f>
        <v>po 200 mg solution male with water</v>
      </c>
      <c r="E1512" s="112" t="str">
        <f>IF(AND(A1512&lt;&gt;"",ISNUMBER(A1512)),VLOOKUP(A1512,Studies!A:BR,5,FALSE),"")</f>
        <v>Itraconazole</v>
      </c>
      <c r="F1512" s="114" t="str">
        <f>IF(AND(A1512&lt;&gt;"",ISNUMBER(A1512)),VLOOKUP(A1512,Studies!A:BR,6,FALSE),"")</f>
        <v>Plasma</v>
      </c>
      <c r="G1512" s="57">
        <v>24</v>
      </c>
      <c r="H1512" s="57" t="s">
        <v>54</v>
      </c>
      <c r="I1512" s="47">
        <v>75.5506591796875</v>
      </c>
      <c r="J1512" s="47" t="s">
        <v>321</v>
      </c>
      <c r="K1512" s="47" t="s">
        <v>50</v>
      </c>
      <c r="P1512" s="48" t="s">
        <v>1051</v>
      </c>
    </row>
    <row r="1513" spans="1:16" x14ac:dyDescent="0.2">
      <c r="A1513" s="36">
        <v>504</v>
      </c>
      <c r="B1513" s="112" t="str">
        <f>IF(AND(A1513&lt;&gt;"",ISNUMBER(A1513)),VLOOKUP(A1513,Studies!A:BR,2,FALSE),"")</f>
        <v>Gubbins 2007</v>
      </c>
      <c r="C1513" s="112" t="str">
        <f>IF(AND(A1513&lt;&gt;"",ISNUMBER(A1513)),VLOOKUP(A1513,Studies!A:BR,3,FALSE),"")</f>
        <v>https://www.ncbi.nlm.nih.gov/pubmed/18172627</v>
      </c>
      <c r="D1513" s="112" t="str">
        <f>IF(AND(A1513&lt;&gt;"",ISNUMBER(A1513)),VLOOKUP(A1513,Studies!A:BR,4,FALSE),"")</f>
        <v>po 200 mg solution male with water</v>
      </c>
      <c r="E1513" s="112" t="str">
        <f>IF(AND(A1513&lt;&gt;"",ISNUMBER(A1513)),VLOOKUP(A1513,Studies!A:BR,5,FALSE),"")</f>
        <v>Itraconazole</v>
      </c>
      <c r="F1513" s="114" t="str">
        <f>IF(AND(A1513&lt;&gt;"",ISNUMBER(A1513)),VLOOKUP(A1513,Studies!A:BR,6,FALSE),"")</f>
        <v>Plasma</v>
      </c>
      <c r="G1513" s="57">
        <v>36</v>
      </c>
      <c r="H1513" s="57" t="s">
        <v>54</v>
      </c>
      <c r="I1513" s="47">
        <v>47.797355651855469</v>
      </c>
      <c r="J1513" s="47" t="s">
        <v>321</v>
      </c>
      <c r="K1513" s="47" t="s">
        <v>50</v>
      </c>
      <c r="P1513" s="48" t="s">
        <v>1051</v>
      </c>
    </row>
    <row r="1514" spans="1:16" x14ac:dyDescent="0.2">
      <c r="A1514" s="36">
        <v>504</v>
      </c>
      <c r="B1514" s="112" t="str">
        <f>IF(AND(A1514&lt;&gt;"",ISNUMBER(A1514)),VLOOKUP(A1514,Studies!A:BR,2,FALSE),"")</f>
        <v>Gubbins 2007</v>
      </c>
      <c r="C1514" s="112" t="str">
        <f>IF(AND(A1514&lt;&gt;"",ISNUMBER(A1514)),VLOOKUP(A1514,Studies!A:BR,3,FALSE),"")</f>
        <v>https://www.ncbi.nlm.nih.gov/pubmed/18172627</v>
      </c>
      <c r="D1514" s="112" t="str">
        <f>IF(AND(A1514&lt;&gt;"",ISNUMBER(A1514)),VLOOKUP(A1514,Studies!A:BR,4,FALSE),"")</f>
        <v>po 200 mg solution male with water</v>
      </c>
      <c r="E1514" s="112" t="str">
        <f>IF(AND(A1514&lt;&gt;"",ISNUMBER(A1514)),VLOOKUP(A1514,Studies!A:BR,5,FALSE),"")</f>
        <v>Itraconazole</v>
      </c>
      <c r="F1514" s="114" t="str">
        <f>IF(AND(A1514&lt;&gt;"",ISNUMBER(A1514)),VLOOKUP(A1514,Studies!A:BR,6,FALSE),"")</f>
        <v>Plasma</v>
      </c>
      <c r="G1514" s="57">
        <v>48</v>
      </c>
      <c r="H1514" s="57" t="s">
        <v>54</v>
      </c>
      <c r="I1514" s="47">
        <v>37.004405975341797</v>
      </c>
      <c r="J1514" s="47" t="s">
        <v>321</v>
      </c>
      <c r="K1514" s="47" t="s">
        <v>50</v>
      </c>
      <c r="P1514" s="48" t="s">
        <v>1051</v>
      </c>
    </row>
    <row r="1515" spans="1:16" x14ac:dyDescent="0.2">
      <c r="A1515" s="36">
        <v>504</v>
      </c>
      <c r="B1515" s="112" t="str">
        <f>IF(AND(A1515&lt;&gt;"",ISNUMBER(A1515)),VLOOKUP(A1515,Studies!A:BR,2,FALSE),"")</f>
        <v>Gubbins 2007</v>
      </c>
      <c r="C1515" s="112" t="str">
        <f>IF(AND(A1515&lt;&gt;"",ISNUMBER(A1515)),VLOOKUP(A1515,Studies!A:BR,3,FALSE),"")</f>
        <v>https://www.ncbi.nlm.nih.gov/pubmed/18172627</v>
      </c>
      <c r="D1515" s="112" t="str">
        <f>IF(AND(A1515&lt;&gt;"",ISNUMBER(A1515)),VLOOKUP(A1515,Studies!A:BR,4,FALSE),"")</f>
        <v>po 200 mg solution male with water</v>
      </c>
      <c r="E1515" s="112" t="str">
        <f>IF(AND(A1515&lt;&gt;"",ISNUMBER(A1515)),VLOOKUP(A1515,Studies!A:BR,5,FALSE),"")</f>
        <v>Itraconazole</v>
      </c>
      <c r="F1515" s="114" t="str">
        <f>IF(AND(A1515&lt;&gt;"",ISNUMBER(A1515)),VLOOKUP(A1515,Studies!A:BR,6,FALSE),"")</f>
        <v>Plasma</v>
      </c>
      <c r="G1515" s="57">
        <v>60</v>
      </c>
      <c r="H1515" s="57" t="s">
        <v>54</v>
      </c>
      <c r="I1515" s="47">
        <v>30.837003707885742</v>
      </c>
      <c r="J1515" s="47" t="s">
        <v>321</v>
      </c>
      <c r="K1515" s="47" t="s">
        <v>50</v>
      </c>
      <c r="P1515" s="48" t="s">
        <v>1051</v>
      </c>
    </row>
    <row r="1516" spans="1:16" x14ac:dyDescent="0.2">
      <c r="A1516" s="36">
        <v>504</v>
      </c>
      <c r="B1516" s="112" t="str">
        <f>IF(AND(A1516&lt;&gt;"",ISNUMBER(A1516)),VLOOKUP(A1516,Studies!A:BR,2,FALSE),"")</f>
        <v>Gubbins 2007</v>
      </c>
      <c r="C1516" s="112" t="str">
        <f>IF(AND(A1516&lt;&gt;"",ISNUMBER(A1516)),VLOOKUP(A1516,Studies!A:BR,3,FALSE),"")</f>
        <v>https://www.ncbi.nlm.nih.gov/pubmed/18172627</v>
      </c>
      <c r="D1516" s="112" t="str">
        <f>IF(AND(A1516&lt;&gt;"",ISNUMBER(A1516)),VLOOKUP(A1516,Studies!A:BR,4,FALSE),"")</f>
        <v>po 200 mg solution male with water</v>
      </c>
      <c r="E1516" s="112" t="str">
        <f>IF(AND(A1516&lt;&gt;"",ISNUMBER(A1516)),VLOOKUP(A1516,Studies!A:BR,5,FALSE),"")</f>
        <v>Itraconazole</v>
      </c>
      <c r="F1516" s="114" t="str">
        <f>IF(AND(A1516&lt;&gt;"",ISNUMBER(A1516)),VLOOKUP(A1516,Studies!A:BR,6,FALSE),"")</f>
        <v>Plasma</v>
      </c>
      <c r="G1516" s="57">
        <v>72</v>
      </c>
      <c r="H1516" s="57" t="s">
        <v>54</v>
      </c>
      <c r="I1516" s="47">
        <v>27.753303527832031</v>
      </c>
      <c r="J1516" s="47" t="s">
        <v>321</v>
      </c>
      <c r="K1516" s="47" t="s">
        <v>50</v>
      </c>
      <c r="P1516" s="48" t="s">
        <v>1051</v>
      </c>
    </row>
    <row r="1517" spans="1:16" x14ac:dyDescent="0.2">
      <c r="A1517" s="36">
        <v>505</v>
      </c>
      <c r="B1517" s="112" t="str">
        <f>IF(AND(A1517&lt;&gt;"",ISNUMBER(A1517)),VLOOKUP(A1517,Studies!A:BR,2,FALSE),"")</f>
        <v>Gubbins 2007</v>
      </c>
      <c r="C1517" s="112" t="str">
        <f>IF(AND(A1517&lt;&gt;"",ISNUMBER(A1517)),VLOOKUP(A1517,Studies!A:BR,3,FALSE),"")</f>
        <v>https://www.ncbi.nlm.nih.gov/pubmed/18172627</v>
      </c>
      <c r="D1517" s="112" t="str">
        <f>IF(AND(A1517&lt;&gt;"",ISNUMBER(A1517)),VLOOKUP(A1517,Studies!A:BR,4,FALSE),"")</f>
        <v>po 200 mg solution male with water</v>
      </c>
      <c r="E1517" s="112" t="str">
        <f>IF(AND(A1517&lt;&gt;"",ISNUMBER(A1517)),VLOOKUP(A1517,Studies!A:BR,5,FALSE),"")</f>
        <v>Hydroxy-Itraconazole</v>
      </c>
      <c r="F1517" s="114" t="str">
        <f>IF(AND(A1517&lt;&gt;"",ISNUMBER(A1517)),VLOOKUP(A1517,Studies!A:BR,6,FALSE),"")</f>
        <v>Plasma</v>
      </c>
      <c r="G1517" s="57">
        <v>0.5</v>
      </c>
      <c r="H1517" s="57" t="s">
        <v>54</v>
      </c>
      <c r="I1517" s="47">
        <v>332.60870361328125</v>
      </c>
      <c r="J1517" s="47" t="s">
        <v>321</v>
      </c>
      <c r="K1517" s="47" t="s">
        <v>50</v>
      </c>
      <c r="P1517" s="48" t="s">
        <v>1051</v>
      </c>
    </row>
    <row r="1518" spans="1:16" x14ac:dyDescent="0.2">
      <c r="A1518" s="36">
        <v>505</v>
      </c>
      <c r="B1518" s="112" t="str">
        <f>IF(AND(A1518&lt;&gt;"",ISNUMBER(A1518)),VLOOKUP(A1518,Studies!A:BR,2,FALSE),"")</f>
        <v>Gubbins 2007</v>
      </c>
      <c r="C1518" s="112" t="str">
        <f>IF(AND(A1518&lt;&gt;"",ISNUMBER(A1518)),VLOOKUP(A1518,Studies!A:BR,3,FALSE),"")</f>
        <v>https://www.ncbi.nlm.nih.gov/pubmed/18172627</v>
      </c>
      <c r="D1518" s="112" t="str">
        <f>IF(AND(A1518&lt;&gt;"",ISNUMBER(A1518)),VLOOKUP(A1518,Studies!A:BR,4,FALSE),"")</f>
        <v>po 200 mg solution male with water</v>
      </c>
      <c r="E1518" s="112" t="str">
        <f>IF(AND(A1518&lt;&gt;"",ISNUMBER(A1518)),VLOOKUP(A1518,Studies!A:BR,5,FALSE),"")</f>
        <v>Hydroxy-Itraconazole</v>
      </c>
      <c r="F1518" s="114" t="str">
        <f>IF(AND(A1518&lt;&gt;"",ISNUMBER(A1518)),VLOOKUP(A1518,Studies!A:BR,6,FALSE),"")</f>
        <v>Plasma</v>
      </c>
      <c r="G1518" s="57">
        <v>1</v>
      </c>
      <c r="H1518" s="57" t="s">
        <v>54</v>
      </c>
      <c r="I1518" s="47">
        <v>540</v>
      </c>
      <c r="J1518" s="47" t="s">
        <v>321</v>
      </c>
      <c r="K1518" s="47" t="s">
        <v>50</v>
      </c>
      <c r="P1518" s="48" t="s">
        <v>1051</v>
      </c>
    </row>
    <row r="1519" spans="1:16" x14ac:dyDescent="0.2">
      <c r="A1519" s="36">
        <v>505</v>
      </c>
      <c r="B1519" s="112" t="str">
        <f>IF(AND(A1519&lt;&gt;"",ISNUMBER(A1519)),VLOOKUP(A1519,Studies!A:BR,2,FALSE),"")</f>
        <v>Gubbins 2007</v>
      </c>
      <c r="C1519" s="112" t="str">
        <f>IF(AND(A1519&lt;&gt;"",ISNUMBER(A1519)),VLOOKUP(A1519,Studies!A:BR,3,FALSE),"")</f>
        <v>https://www.ncbi.nlm.nih.gov/pubmed/18172627</v>
      </c>
      <c r="D1519" s="112" t="str">
        <f>IF(AND(A1519&lt;&gt;"",ISNUMBER(A1519)),VLOOKUP(A1519,Studies!A:BR,4,FALSE),"")</f>
        <v>po 200 mg solution male with water</v>
      </c>
      <c r="E1519" s="112" t="str">
        <f>IF(AND(A1519&lt;&gt;"",ISNUMBER(A1519)),VLOOKUP(A1519,Studies!A:BR,5,FALSE),"")</f>
        <v>Hydroxy-Itraconazole</v>
      </c>
      <c r="F1519" s="114" t="str">
        <f>IF(AND(A1519&lt;&gt;"",ISNUMBER(A1519)),VLOOKUP(A1519,Studies!A:BR,6,FALSE),"")</f>
        <v>Plasma</v>
      </c>
      <c r="G1519" s="57">
        <v>2</v>
      </c>
      <c r="H1519" s="57" t="s">
        <v>54</v>
      </c>
      <c r="I1519" s="47">
        <v>630</v>
      </c>
      <c r="J1519" s="47" t="s">
        <v>321</v>
      </c>
      <c r="K1519" s="47" t="s">
        <v>50</v>
      </c>
      <c r="P1519" s="48" t="s">
        <v>1051</v>
      </c>
    </row>
    <row r="1520" spans="1:16" x14ac:dyDescent="0.2">
      <c r="A1520" s="36">
        <v>505</v>
      </c>
      <c r="B1520" s="112" t="str">
        <f>IF(AND(A1520&lt;&gt;"",ISNUMBER(A1520)),VLOOKUP(A1520,Studies!A:BR,2,FALSE),"")</f>
        <v>Gubbins 2007</v>
      </c>
      <c r="C1520" s="112" t="str">
        <f>IF(AND(A1520&lt;&gt;"",ISNUMBER(A1520)),VLOOKUP(A1520,Studies!A:BR,3,FALSE),"")</f>
        <v>https://www.ncbi.nlm.nih.gov/pubmed/18172627</v>
      </c>
      <c r="D1520" s="112" t="str">
        <f>IF(AND(A1520&lt;&gt;"",ISNUMBER(A1520)),VLOOKUP(A1520,Studies!A:BR,4,FALSE),"")</f>
        <v>po 200 mg solution male with water</v>
      </c>
      <c r="E1520" s="112" t="str">
        <f>IF(AND(A1520&lt;&gt;"",ISNUMBER(A1520)),VLOOKUP(A1520,Studies!A:BR,5,FALSE),"")</f>
        <v>Hydroxy-Itraconazole</v>
      </c>
      <c r="F1520" s="114" t="str">
        <f>IF(AND(A1520&lt;&gt;"",ISNUMBER(A1520)),VLOOKUP(A1520,Studies!A:BR,6,FALSE),"")</f>
        <v>Plasma</v>
      </c>
      <c r="G1520" s="57">
        <v>3</v>
      </c>
      <c r="H1520" s="57" t="s">
        <v>54</v>
      </c>
      <c r="I1520" s="47">
        <v>675</v>
      </c>
      <c r="J1520" s="47" t="s">
        <v>321</v>
      </c>
      <c r="K1520" s="47" t="s">
        <v>50</v>
      </c>
      <c r="P1520" s="48" t="s">
        <v>1051</v>
      </c>
    </row>
    <row r="1521" spans="1:16" x14ac:dyDescent="0.2">
      <c r="A1521" s="36">
        <v>505</v>
      </c>
      <c r="B1521" s="112" t="str">
        <f>IF(AND(A1521&lt;&gt;"",ISNUMBER(A1521)),VLOOKUP(A1521,Studies!A:BR,2,FALSE),"")</f>
        <v>Gubbins 2007</v>
      </c>
      <c r="C1521" s="112" t="str">
        <f>IF(AND(A1521&lt;&gt;"",ISNUMBER(A1521)),VLOOKUP(A1521,Studies!A:BR,3,FALSE),"")</f>
        <v>https://www.ncbi.nlm.nih.gov/pubmed/18172627</v>
      </c>
      <c r="D1521" s="112" t="str">
        <f>IF(AND(A1521&lt;&gt;"",ISNUMBER(A1521)),VLOOKUP(A1521,Studies!A:BR,4,FALSE),"")</f>
        <v>po 200 mg solution male with water</v>
      </c>
      <c r="E1521" s="112" t="str">
        <f>IF(AND(A1521&lt;&gt;"",ISNUMBER(A1521)),VLOOKUP(A1521,Studies!A:BR,5,FALSE),"")</f>
        <v>Hydroxy-Itraconazole</v>
      </c>
      <c r="F1521" s="114" t="str">
        <f>IF(AND(A1521&lt;&gt;"",ISNUMBER(A1521)),VLOOKUP(A1521,Studies!A:BR,6,FALSE),"")</f>
        <v>Plasma</v>
      </c>
      <c r="G1521" s="57">
        <v>4</v>
      </c>
      <c r="H1521" s="57" t="s">
        <v>54</v>
      </c>
      <c r="I1521" s="47">
        <v>688.6956787109375</v>
      </c>
      <c r="J1521" s="47" t="s">
        <v>321</v>
      </c>
      <c r="K1521" s="47" t="s">
        <v>50</v>
      </c>
      <c r="P1521" s="48" t="s">
        <v>1051</v>
      </c>
    </row>
    <row r="1522" spans="1:16" x14ac:dyDescent="0.2">
      <c r="A1522" s="36">
        <v>505</v>
      </c>
      <c r="B1522" s="112" t="str">
        <f>IF(AND(A1522&lt;&gt;"",ISNUMBER(A1522)),VLOOKUP(A1522,Studies!A:BR,2,FALSE),"")</f>
        <v>Gubbins 2007</v>
      </c>
      <c r="C1522" s="112" t="str">
        <f>IF(AND(A1522&lt;&gt;"",ISNUMBER(A1522)),VLOOKUP(A1522,Studies!A:BR,3,FALSE),"")</f>
        <v>https://www.ncbi.nlm.nih.gov/pubmed/18172627</v>
      </c>
      <c r="D1522" s="112" t="str">
        <f>IF(AND(A1522&lt;&gt;"",ISNUMBER(A1522)),VLOOKUP(A1522,Studies!A:BR,4,FALSE),"")</f>
        <v>po 200 mg solution male with water</v>
      </c>
      <c r="E1522" s="112" t="str">
        <f>IF(AND(A1522&lt;&gt;"",ISNUMBER(A1522)),VLOOKUP(A1522,Studies!A:BR,5,FALSE),"")</f>
        <v>Hydroxy-Itraconazole</v>
      </c>
      <c r="F1522" s="114" t="str">
        <f>IF(AND(A1522&lt;&gt;"",ISNUMBER(A1522)),VLOOKUP(A1522,Studies!A:BR,6,FALSE),"")</f>
        <v>Plasma</v>
      </c>
      <c r="G1522" s="57">
        <v>5</v>
      </c>
      <c r="H1522" s="57" t="s">
        <v>54</v>
      </c>
      <c r="I1522" s="47">
        <v>628.04345703125</v>
      </c>
      <c r="J1522" s="47" t="s">
        <v>321</v>
      </c>
      <c r="K1522" s="47" t="s">
        <v>50</v>
      </c>
      <c r="P1522" s="48" t="s">
        <v>1051</v>
      </c>
    </row>
    <row r="1523" spans="1:16" x14ac:dyDescent="0.2">
      <c r="A1523" s="36">
        <v>505</v>
      </c>
      <c r="B1523" s="112" t="str">
        <f>IF(AND(A1523&lt;&gt;"",ISNUMBER(A1523)),VLOOKUP(A1523,Studies!A:BR,2,FALSE),"")</f>
        <v>Gubbins 2007</v>
      </c>
      <c r="C1523" s="112" t="str">
        <f>IF(AND(A1523&lt;&gt;"",ISNUMBER(A1523)),VLOOKUP(A1523,Studies!A:BR,3,FALSE),"")</f>
        <v>https://www.ncbi.nlm.nih.gov/pubmed/18172627</v>
      </c>
      <c r="D1523" s="112" t="str">
        <f>IF(AND(A1523&lt;&gt;"",ISNUMBER(A1523)),VLOOKUP(A1523,Studies!A:BR,4,FALSE),"")</f>
        <v>po 200 mg solution male with water</v>
      </c>
      <c r="E1523" s="112" t="str">
        <f>IF(AND(A1523&lt;&gt;"",ISNUMBER(A1523)),VLOOKUP(A1523,Studies!A:BR,5,FALSE),"")</f>
        <v>Hydroxy-Itraconazole</v>
      </c>
      <c r="F1523" s="114" t="str">
        <f>IF(AND(A1523&lt;&gt;"",ISNUMBER(A1523)),VLOOKUP(A1523,Studies!A:BR,6,FALSE),"")</f>
        <v>Plasma</v>
      </c>
      <c r="G1523" s="57">
        <v>6</v>
      </c>
      <c r="H1523" s="57" t="s">
        <v>54</v>
      </c>
      <c r="I1523" s="47">
        <v>592.82611083984375</v>
      </c>
      <c r="J1523" s="47" t="s">
        <v>321</v>
      </c>
      <c r="K1523" s="47" t="s">
        <v>50</v>
      </c>
      <c r="P1523" s="48" t="s">
        <v>1051</v>
      </c>
    </row>
    <row r="1524" spans="1:16" x14ac:dyDescent="0.2">
      <c r="A1524" s="36">
        <v>505</v>
      </c>
      <c r="B1524" s="112" t="str">
        <f>IF(AND(A1524&lt;&gt;"",ISNUMBER(A1524)),VLOOKUP(A1524,Studies!A:BR,2,FALSE),"")</f>
        <v>Gubbins 2007</v>
      </c>
      <c r="C1524" s="112" t="str">
        <f>IF(AND(A1524&lt;&gt;"",ISNUMBER(A1524)),VLOOKUP(A1524,Studies!A:BR,3,FALSE),"")</f>
        <v>https://www.ncbi.nlm.nih.gov/pubmed/18172627</v>
      </c>
      <c r="D1524" s="112" t="str">
        <f>IF(AND(A1524&lt;&gt;"",ISNUMBER(A1524)),VLOOKUP(A1524,Studies!A:BR,4,FALSE),"")</f>
        <v>po 200 mg solution male with water</v>
      </c>
      <c r="E1524" s="112" t="str">
        <f>IF(AND(A1524&lt;&gt;"",ISNUMBER(A1524)),VLOOKUP(A1524,Studies!A:BR,5,FALSE),"")</f>
        <v>Hydroxy-Itraconazole</v>
      </c>
      <c r="F1524" s="114" t="str">
        <f>IF(AND(A1524&lt;&gt;"",ISNUMBER(A1524)),VLOOKUP(A1524,Studies!A:BR,6,FALSE),"")</f>
        <v>Plasma</v>
      </c>
      <c r="G1524" s="57">
        <v>8</v>
      </c>
      <c r="H1524" s="57" t="s">
        <v>54</v>
      </c>
      <c r="I1524" s="47">
        <v>538.04345703125</v>
      </c>
      <c r="J1524" s="47" t="s">
        <v>321</v>
      </c>
      <c r="K1524" s="47" t="s">
        <v>50</v>
      </c>
      <c r="P1524" s="48" t="s">
        <v>1051</v>
      </c>
    </row>
    <row r="1525" spans="1:16" x14ac:dyDescent="0.2">
      <c r="A1525" s="36">
        <v>505</v>
      </c>
      <c r="B1525" s="112" t="str">
        <f>IF(AND(A1525&lt;&gt;"",ISNUMBER(A1525)),VLOOKUP(A1525,Studies!A:BR,2,FALSE),"")</f>
        <v>Gubbins 2007</v>
      </c>
      <c r="C1525" s="112" t="str">
        <f>IF(AND(A1525&lt;&gt;"",ISNUMBER(A1525)),VLOOKUP(A1525,Studies!A:BR,3,FALSE),"")</f>
        <v>https://www.ncbi.nlm.nih.gov/pubmed/18172627</v>
      </c>
      <c r="D1525" s="112" t="str">
        <f>IF(AND(A1525&lt;&gt;"",ISNUMBER(A1525)),VLOOKUP(A1525,Studies!A:BR,4,FALSE),"")</f>
        <v>po 200 mg solution male with water</v>
      </c>
      <c r="E1525" s="112" t="str">
        <f>IF(AND(A1525&lt;&gt;"",ISNUMBER(A1525)),VLOOKUP(A1525,Studies!A:BR,5,FALSE),"")</f>
        <v>Hydroxy-Itraconazole</v>
      </c>
      <c r="F1525" s="114" t="str">
        <f>IF(AND(A1525&lt;&gt;"",ISNUMBER(A1525)),VLOOKUP(A1525,Studies!A:BR,6,FALSE),"")</f>
        <v>Plasma</v>
      </c>
      <c r="G1525" s="57">
        <v>10</v>
      </c>
      <c r="H1525" s="57" t="s">
        <v>54</v>
      </c>
      <c r="I1525" s="47">
        <v>502.82608032226562</v>
      </c>
      <c r="J1525" s="47" t="s">
        <v>321</v>
      </c>
      <c r="K1525" s="47" t="s">
        <v>50</v>
      </c>
      <c r="P1525" s="48" t="s">
        <v>1051</v>
      </c>
    </row>
    <row r="1526" spans="1:16" x14ac:dyDescent="0.2">
      <c r="A1526" s="36">
        <v>505</v>
      </c>
      <c r="B1526" s="112" t="str">
        <f>IF(AND(A1526&lt;&gt;"",ISNUMBER(A1526)),VLOOKUP(A1526,Studies!A:BR,2,FALSE),"")</f>
        <v>Gubbins 2007</v>
      </c>
      <c r="C1526" s="112" t="str">
        <f>IF(AND(A1526&lt;&gt;"",ISNUMBER(A1526)),VLOOKUP(A1526,Studies!A:BR,3,FALSE),"")</f>
        <v>https://www.ncbi.nlm.nih.gov/pubmed/18172627</v>
      </c>
      <c r="D1526" s="112" t="str">
        <f>IF(AND(A1526&lt;&gt;"",ISNUMBER(A1526)),VLOOKUP(A1526,Studies!A:BR,4,FALSE),"")</f>
        <v>po 200 mg solution male with water</v>
      </c>
      <c r="E1526" s="112" t="str">
        <f>IF(AND(A1526&lt;&gt;"",ISNUMBER(A1526)),VLOOKUP(A1526,Studies!A:BR,5,FALSE),"")</f>
        <v>Hydroxy-Itraconazole</v>
      </c>
      <c r="F1526" s="114" t="str">
        <f>IF(AND(A1526&lt;&gt;"",ISNUMBER(A1526)),VLOOKUP(A1526,Studies!A:BR,6,FALSE),"")</f>
        <v>Plasma</v>
      </c>
      <c r="G1526" s="57">
        <v>12</v>
      </c>
      <c r="H1526" s="57" t="s">
        <v>54</v>
      </c>
      <c r="I1526" s="47">
        <v>461.7391357421875</v>
      </c>
      <c r="J1526" s="47" t="s">
        <v>321</v>
      </c>
      <c r="K1526" s="47" t="s">
        <v>50</v>
      </c>
      <c r="P1526" s="48" t="s">
        <v>1051</v>
      </c>
    </row>
    <row r="1527" spans="1:16" x14ac:dyDescent="0.2">
      <c r="A1527" s="36">
        <v>505</v>
      </c>
      <c r="B1527" s="112" t="str">
        <f>IF(AND(A1527&lt;&gt;"",ISNUMBER(A1527)),VLOOKUP(A1527,Studies!A:BR,2,FALSE),"")</f>
        <v>Gubbins 2007</v>
      </c>
      <c r="C1527" s="112" t="str">
        <f>IF(AND(A1527&lt;&gt;"",ISNUMBER(A1527)),VLOOKUP(A1527,Studies!A:BR,3,FALSE),"")</f>
        <v>https://www.ncbi.nlm.nih.gov/pubmed/18172627</v>
      </c>
      <c r="D1527" s="112" t="str">
        <f>IF(AND(A1527&lt;&gt;"",ISNUMBER(A1527)),VLOOKUP(A1527,Studies!A:BR,4,FALSE),"")</f>
        <v>po 200 mg solution male with water</v>
      </c>
      <c r="E1527" s="112" t="str">
        <f>IF(AND(A1527&lt;&gt;"",ISNUMBER(A1527)),VLOOKUP(A1527,Studies!A:BR,5,FALSE),"")</f>
        <v>Hydroxy-Itraconazole</v>
      </c>
      <c r="F1527" s="114" t="str">
        <f>IF(AND(A1527&lt;&gt;"",ISNUMBER(A1527)),VLOOKUP(A1527,Studies!A:BR,6,FALSE),"")</f>
        <v>Plasma</v>
      </c>
      <c r="G1527" s="57">
        <v>24</v>
      </c>
      <c r="H1527" s="57" t="s">
        <v>54</v>
      </c>
      <c r="I1527" s="47">
        <v>279.78262329101562</v>
      </c>
      <c r="J1527" s="47" t="s">
        <v>321</v>
      </c>
      <c r="K1527" s="47" t="s">
        <v>50</v>
      </c>
      <c r="P1527" s="48" t="s">
        <v>1051</v>
      </c>
    </row>
    <row r="1528" spans="1:16" x14ac:dyDescent="0.2">
      <c r="A1528" s="36">
        <v>505</v>
      </c>
      <c r="B1528" s="112" t="str">
        <f>IF(AND(A1528&lt;&gt;"",ISNUMBER(A1528)),VLOOKUP(A1528,Studies!A:BR,2,FALSE),"")</f>
        <v>Gubbins 2007</v>
      </c>
      <c r="C1528" s="112" t="str">
        <f>IF(AND(A1528&lt;&gt;"",ISNUMBER(A1528)),VLOOKUP(A1528,Studies!A:BR,3,FALSE),"")</f>
        <v>https://www.ncbi.nlm.nih.gov/pubmed/18172627</v>
      </c>
      <c r="D1528" s="112" t="str">
        <f>IF(AND(A1528&lt;&gt;"",ISNUMBER(A1528)),VLOOKUP(A1528,Studies!A:BR,4,FALSE),"")</f>
        <v>po 200 mg solution male with water</v>
      </c>
      <c r="E1528" s="112" t="str">
        <f>IF(AND(A1528&lt;&gt;"",ISNUMBER(A1528)),VLOOKUP(A1528,Studies!A:BR,5,FALSE),"")</f>
        <v>Hydroxy-Itraconazole</v>
      </c>
      <c r="F1528" s="114" t="str">
        <f>IF(AND(A1528&lt;&gt;"",ISNUMBER(A1528)),VLOOKUP(A1528,Studies!A:BR,6,FALSE),"")</f>
        <v>Plasma</v>
      </c>
      <c r="G1528" s="57">
        <v>36</v>
      </c>
      <c r="H1528" s="57" t="s">
        <v>54</v>
      </c>
      <c r="I1528" s="47">
        <v>150.65217590332031</v>
      </c>
      <c r="J1528" s="47" t="s">
        <v>321</v>
      </c>
      <c r="K1528" s="47" t="s">
        <v>50</v>
      </c>
      <c r="P1528" s="48" t="s">
        <v>1051</v>
      </c>
    </row>
    <row r="1529" spans="1:16" x14ac:dyDescent="0.2">
      <c r="A1529" s="36">
        <v>505</v>
      </c>
      <c r="B1529" s="112" t="str">
        <f>IF(AND(A1529&lt;&gt;"",ISNUMBER(A1529)),VLOOKUP(A1529,Studies!A:BR,2,FALSE),"")</f>
        <v>Gubbins 2007</v>
      </c>
      <c r="C1529" s="112" t="str">
        <f>IF(AND(A1529&lt;&gt;"",ISNUMBER(A1529)),VLOOKUP(A1529,Studies!A:BR,3,FALSE),"")</f>
        <v>https://www.ncbi.nlm.nih.gov/pubmed/18172627</v>
      </c>
      <c r="D1529" s="112" t="str">
        <f>IF(AND(A1529&lt;&gt;"",ISNUMBER(A1529)),VLOOKUP(A1529,Studies!A:BR,4,FALSE),"")</f>
        <v>po 200 mg solution male with water</v>
      </c>
      <c r="E1529" s="112" t="str">
        <f>IF(AND(A1529&lt;&gt;"",ISNUMBER(A1529)),VLOOKUP(A1529,Studies!A:BR,5,FALSE),"")</f>
        <v>Hydroxy-Itraconazole</v>
      </c>
      <c r="F1529" s="114" t="str">
        <f>IF(AND(A1529&lt;&gt;"",ISNUMBER(A1529)),VLOOKUP(A1529,Studies!A:BR,6,FALSE),"")</f>
        <v>Plasma</v>
      </c>
      <c r="G1529" s="57">
        <v>48</v>
      </c>
      <c r="H1529" s="57" t="s">
        <v>54</v>
      </c>
      <c r="I1529" s="47">
        <v>86.086959838867187</v>
      </c>
      <c r="J1529" s="47" t="s">
        <v>321</v>
      </c>
      <c r="K1529" s="47" t="s">
        <v>50</v>
      </c>
      <c r="P1529" s="48" t="s">
        <v>1051</v>
      </c>
    </row>
    <row r="1530" spans="1:16" x14ac:dyDescent="0.2">
      <c r="A1530" s="36">
        <v>505</v>
      </c>
      <c r="B1530" s="112" t="str">
        <f>IF(AND(A1530&lt;&gt;"",ISNUMBER(A1530)),VLOOKUP(A1530,Studies!A:BR,2,FALSE),"")</f>
        <v>Gubbins 2007</v>
      </c>
      <c r="C1530" s="112" t="str">
        <f>IF(AND(A1530&lt;&gt;"",ISNUMBER(A1530)),VLOOKUP(A1530,Studies!A:BR,3,FALSE),"")</f>
        <v>https://www.ncbi.nlm.nih.gov/pubmed/18172627</v>
      </c>
      <c r="D1530" s="112" t="str">
        <f>IF(AND(A1530&lt;&gt;"",ISNUMBER(A1530)),VLOOKUP(A1530,Studies!A:BR,4,FALSE),"")</f>
        <v>po 200 mg solution male with water</v>
      </c>
      <c r="E1530" s="112" t="str">
        <f>IF(AND(A1530&lt;&gt;"",ISNUMBER(A1530)),VLOOKUP(A1530,Studies!A:BR,5,FALSE),"")</f>
        <v>Hydroxy-Itraconazole</v>
      </c>
      <c r="F1530" s="114" t="str">
        <f>IF(AND(A1530&lt;&gt;"",ISNUMBER(A1530)),VLOOKUP(A1530,Studies!A:BR,6,FALSE),"")</f>
        <v>Plasma</v>
      </c>
      <c r="G1530" s="57">
        <v>60</v>
      </c>
      <c r="H1530" s="57" t="s">
        <v>54</v>
      </c>
      <c r="I1530" s="47">
        <v>50.869564056396484</v>
      </c>
      <c r="J1530" s="47" t="s">
        <v>321</v>
      </c>
      <c r="K1530" s="47" t="s">
        <v>50</v>
      </c>
      <c r="P1530" s="48" t="s">
        <v>1051</v>
      </c>
    </row>
    <row r="1531" spans="1:16" x14ac:dyDescent="0.2">
      <c r="A1531" s="36">
        <v>505</v>
      </c>
      <c r="B1531" s="112" t="str">
        <f>IF(AND(A1531&lt;&gt;"",ISNUMBER(A1531)),VLOOKUP(A1531,Studies!A:BR,2,FALSE),"")</f>
        <v>Gubbins 2007</v>
      </c>
      <c r="C1531" s="112" t="str">
        <f>IF(AND(A1531&lt;&gt;"",ISNUMBER(A1531)),VLOOKUP(A1531,Studies!A:BR,3,FALSE),"")</f>
        <v>https://www.ncbi.nlm.nih.gov/pubmed/18172627</v>
      </c>
      <c r="D1531" s="112" t="str">
        <f>IF(AND(A1531&lt;&gt;"",ISNUMBER(A1531)),VLOOKUP(A1531,Studies!A:BR,4,FALSE),"")</f>
        <v>po 200 mg solution male with water</v>
      </c>
      <c r="E1531" s="112" t="str">
        <f>IF(AND(A1531&lt;&gt;"",ISNUMBER(A1531)),VLOOKUP(A1531,Studies!A:BR,5,FALSE),"")</f>
        <v>Hydroxy-Itraconazole</v>
      </c>
      <c r="F1531" s="114" t="str">
        <f>IF(AND(A1531&lt;&gt;"",ISNUMBER(A1531)),VLOOKUP(A1531,Studies!A:BR,6,FALSE),"")</f>
        <v>Plasma</v>
      </c>
      <c r="G1531" s="57">
        <v>72</v>
      </c>
      <c r="H1531" s="57" t="s">
        <v>54</v>
      </c>
      <c r="I1531" s="47">
        <v>39.130435943603516</v>
      </c>
      <c r="J1531" s="47" t="s">
        <v>321</v>
      </c>
      <c r="K1531" s="47" t="s">
        <v>50</v>
      </c>
      <c r="P1531" s="48" t="s">
        <v>1051</v>
      </c>
    </row>
    <row r="1532" spans="1:16" x14ac:dyDescent="0.2">
      <c r="A1532" s="105">
        <v>510</v>
      </c>
      <c r="B1532" s="112" t="str">
        <f>IF(AND(A1532&lt;&gt;"",ISNUMBER(A1532)),VLOOKUP(A1532,Studies!A:BR,2,FALSE),"")</f>
        <v>Uno 2006</v>
      </c>
      <c r="C1532" s="112" t="str">
        <f>IF(AND(A1532&lt;&gt;"",ISNUMBER(A1532)),VLOOKUP(A1532,Studies!A:BR,3,FALSE),"")</f>
        <v>https://www.ncbi.nlm.nih.gov/pubmed/16885720</v>
      </c>
      <c r="D1532" s="112" t="str">
        <f>IF(AND(A1532&lt;&gt;"",ISNUMBER(A1532)),VLOOKUP(A1532,Studies!A:BR,4,FALSE),"")</f>
        <v>day 1 (Japanese)</v>
      </c>
      <c r="E1532" s="112" t="str">
        <f>IF(AND(A1532&lt;&gt;"",ISNUMBER(A1532)),VLOOKUP(A1532,Studies!A:BR,5,FALSE),"")</f>
        <v>Itraconazole</v>
      </c>
      <c r="F1532" s="114" t="str">
        <f>IF(AND(A1532&lt;&gt;"",ISNUMBER(A1532)),VLOOKUP(A1532,Studies!A:BR,6,FALSE),"")</f>
        <v>Plasma</v>
      </c>
      <c r="G1532" s="57">
        <v>0.5</v>
      </c>
      <c r="H1532" s="57" t="s">
        <v>54</v>
      </c>
      <c r="I1532" s="47">
        <v>1.2820513248443604</v>
      </c>
      <c r="J1532" s="47" t="s">
        <v>321</v>
      </c>
      <c r="K1532" s="47" t="s">
        <v>50</v>
      </c>
      <c r="P1532" s="48" t="s">
        <v>999</v>
      </c>
    </row>
    <row r="1533" spans="1:16" x14ac:dyDescent="0.2">
      <c r="A1533" s="105">
        <v>510</v>
      </c>
      <c r="B1533" s="112" t="str">
        <f>IF(AND(A1533&lt;&gt;"",ISNUMBER(A1533)),VLOOKUP(A1533,Studies!A:BR,2,FALSE),"")</f>
        <v>Uno 2006</v>
      </c>
      <c r="C1533" s="112" t="str">
        <f>IF(AND(A1533&lt;&gt;"",ISNUMBER(A1533)),VLOOKUP(A1533,Studies!A:BR,3,FALSE),"")</f>
        <v>https://www.ncbi.nlm.nih.gov/pubmed/16885720</v>
      </c>
      <c r="D1533" s="112" t="str">
        <f>IF(AND(A1533&lt;&gt;"",ISNUMBER(A1533)),VLOOKUP(A1533,Studies!A:BR,4,FALSE),"")</f>
        <v>day 1 (Japanese)</v>
      </c>
      <c r="E1533" s="112" t="str">
        <f>IF(AND(A1533&lt;&gt;"",ISNUMBER(A1533)),VLOOKUP(A1533,Studies!A:BR,5,FALSE),"")</f>
        <v>Itraconazole</v>
      </c>
      <c r="F1533" s="114" t="str">
        <f>IF(AND(A1533&lt;&gt;"",ISNUMBER(A1533)),VLOOKUP(A1533,Studies!A:BR,6,FALSE),"")</f>
        <v>Plasma</v>
      </c>
      <c r="G1533" s="57">
        <v>1</v>
      </c>
      <c r="H1533" s="57" t="s">
        <v>54</v>
      </c>
      <c r="I1533" s="47">
        <v>12.820512771606445</v>
      </c>
      <c r="J1533" s="47" t="s">
        <v>321</v>
      </c>
      <c r="K1533" s="47" t="s">
        <v>50</v>
      </c>
      <c r="P1533" s="48" t="s">
        <v>999</v>
      </c>
    </row>
    <row r="1534" spans="1:16" x14ac:dyDescent="0.2">
      <c r="A1534" s="105">
        <v>510</v>
      </c>
      <c r="B1534" s="112" t="str">
        <f>IF(AND(A1534&lt;&gt;"",ISNUMBER(A1534)),VLOOKUP(A1534,Studies!A:BR,2,FALSE),"")</f>
        <v>Uno 2006</v>
      </c>
      <c r="C1534" s="112" t="str">
        <f>IF(AND(A1534&lt;&gt;"",ISNUMBER(A1534)),VLOOKUP(A1534,Studies!A:BR,3,FALSE),"")</f>
        <v>https://www.ncbi.nlm.nih.gov/pubmed/16885720</v>
      </c>
      <c r="D1534" s="112" t="str">
        <f>IF(AND(A1534&lt;&gt;"",ISNUMBER(A1534)),VLOOKUP(A1534,Studies!A:BR,4,FALSE),"")</f>
        <v>day 1 (Japanese)</v>
      </c>
      <c r="E1534" s="112" t="str">
        <f>IF(AND(A1534&lt;&gt;"",ISNUMBER(A1534)),VLOOKUP(A1534,Studies!A:BR,5,FALSE),"")</f>
        <v>Itraconazole</v>
      </c>
      <c r="F1534" s="114" t="str">
        <f>IF(AND(A1534&lt;&gt;"",ISNUMBER(A1534)),VLOOKUP(A1534,Studies!A:BR,6,FALSE),"")</f>
        <v>Plasma</v>
      </c>
      <c r="G1534" s="57">
        <v>1.5</v>
      </c>
      <c r="H1534" s="57" t="s">
        <v>54</v>
      </c>
      <c r="I1534" s="47">
        <v>39.74359130859375</v>
      </c>
      <c r="J1534" s="47" t="s">
        <v>321</v>
      </c>
      <c r="K1534" s="47" t="s">
        <v>50</v>
      </c>
      <c r="P1534" s="48" t="s">
        <v>999</v>
      </c>
    </row>
    <row r="1535" spans="1:16" x14ac:dyDescent="0.2">
      <c r="A1535" s="105">
        <v>510</v>
      </c>
      <c r="B1535" s="112" t="str">
        <f>IF(AND(A1535&lt;&gt;"",ISNUMBER(A1535)),VLOOKUP(A1535,Studies!A:BR,2,FALSE),"")</f>
        <v>Uno 2006</v>
      </c>
      <c r="C1535" s="112" t="str">
        <f>IF(AND(A1535&lt;&gt;"",ISNUMBER(A1535)),VLOOKUP(A1535,Studies!A:BR,3,FALSE),"")</f>
        <v>https://www.ncbi.nlm.nih.gov/pubmed/16885720</v>
      </c>
      <c r="D1535" s="112" t="str">
        <f>IF(AND(A1535&lt;&gt;"",ISNUMBER(A1535)),VLOOKUP(A1535,Studies!A:BR,4,FALSE),"")</f>
        <v>day 1 (Japanese)</v>
      </c>
      <c r="E1535" s="112" t="str">
        <f>IF(AND(A1535&lt;&gt;"",ISNUMBER(A1535)),VLOOKUP(A1535,Studies!A:BR,5,FALSE),"")</f>
        <v>Itraconazole</v>
      </c>
      <c r="F1535" s="114" t="str">
        <f>IF(AND(A1535&lt;&gt;"",ISNUMBER(A1535)),VLOOKUP(A1535,Studies!A:BR,6,FALSE),"")</f>
        <v>Plasma</v>
      </c>
      <c r="G1535" s="57">
        <v>2</v>
      </c>
      <c r="H1535" s="57" t="s">
        <v>54</v>
      </c>
      <c r="I1535" s="47">
        <v>60.256412506103516</v>
      </c>
      <c r="J1535" s="47" t="s">
        <v>321</v>
      </c>
      <c r="K1535" s="47" t="s">
        <v>50</v>
      </c>
      <c r="P1535" s="48" t="s">
        <v>999</v>
      </c>
    </row>
    <row r="1536" spans="1:16" x14ac:dyDescent="0.2">
      <c r="A1536" s="105">
        <v>510</v>
      </c>
      <c r="B1536" s="112" t="str">
        <f>IF(AND(A1536&lt;&gt;"",ISNUMBER(A1536)),VLOOKUP(A1536,Studies!A:BR,2,FALSE),"")</f>
        <v>Uno 2006</v>
      </c>
      <c r="C1536" s="112" t="str">
        <f>IF(AND(A1536&lt;&gt;"",ISNUMBER(A1536)),VLOOKUP(A1536,Studies!A:BR,3,FALSE),"")</f>
        <v>https://www.ncbi.nlm.nih.gov/pubmed/16885720</v>
      </c>
      <c r="D1536" s="112" t="str">
        <f>IF(AND(A1536&lt;&gt;"",ISNUMBER(A1536)),VLOOKUP(A1536,Studies!A:BR,4,FALSE),"")</f>
        <v>day 1 (Japanese)</v>
      </c>
      <c r="E1536" s="112" t="str">
        <f>IF(AND(A1536&lt;&gt;"",ISNUMBER(A1536)),VLOOKUP(A1536,Studies!A:BR,5,FALSE),"")</f>
        <v>Itraconazole</v>
      </c>
      <c r="F1536" s="114" t="str">
        <f>IF(AND(A1536&lt;&gt;"",ISNUMBER(A1536)),VLOOKUP(A1536,Studies!A:BR,6,FALSE),"")</f>
        <v>Plasma</v>
      </c>
      <c r="G1536" s="57">
        <v>3</v>
      </c>
      <c r="H1536" s="57" t="s">
        <v>54</v>
      </c>
      <c r="I1536" s="47">
        <v>92.307693481445313</v>
      </c>
      <c r="J1536" s="47" t="s">
        <v>321</v>
      </c>
      <c r="K1536" s="47" t="s">
        <v>50</v>
      </c>
      <c r="P1536" s="48" t="s">
        <v>999</v>
      </c>
    </row>
    <row r="1537" spans="1:16" x14ac:dyDescent="0.2">
      <c r="A1537" s="105">
        <v>510</v>
      </c>
      <c r="B1537" s="112" t="str">
        <f>IF(AND(A1537&lt;&gt;"",ISNUMBER(A1537)),VLOOKUP(A1537,Studies!A:BR,2,FALSE),"")</f>
        <v>Uno 2006</v>
      </c>
      <c r="C1537" s="112" t="str">
        <f>IF(AND(A1537&lt;&gt;"",ISNUMBER(A1537)),VLOOKUP(A1537,Studies!A:BR,3,FALSE),"")</f>
        <v>https://www.ncbi.nlm.nih.gov/pubmed/16885720</v>
      </c>
      <c r="D1537" s="112" t="str">
        <f>IF(AND(A1537&lt;&gt;"",ISNUMBER(A1537)),VLOOKUP(A1537,Studies!A:BR,4,FALSE),"")</f>
        <v>day 1 (Japanese)</v>
      </c>
      <c r="E1537" s="112" t="str">
        <f>IF(AND(A1537&lt;&gt;"",ISNUMBER(A1537)),VLOOKUP(A1537,Studies!A:BR,5,FALSE),"")</f>
        <v>Itraconazole</v>
      </c>
      <c r="F1537" s="114" t="str">
        <f>IF(AND(A1537&lt;&gt;"",ISNUMBER(A1537)),VLOOKUP(A1537,Studies!A:BR,6,FALSE),"")</f>
        <v>Plasma</v>
      </c>
      <c r="G1537" s="57">
        <v>4</v>
      </c>
      <c r="H1537" s="57" t="s">
        <v>54</v>
      </c>
      <c r="I1537" s="47">
        <v>97.435897827148438</v>
      </c>
      <c r="J1537" s="47" t="s">
        <v>321</v>
      </c>
      <c r="K1537" s="47" t="s">
        <v>50</v>
      </c>
      <c r="P1537" s="48" t="s">
        <v>999</v>
      </c>
    </row>
    <row r="1538" spans="1:16" x14ac:dyDescent="0.2">
      <c r="A1538" s="105">
        <v>510</v>
      </c>
      <c r="B1538" s="112" t="str">
        <f>IF(AND(A1538&lt;&gt;"",ISNUMBER(A1538)),VLOOKUP(A1538,Studies!A:BR,2,FALSE),"")</f>
        <v>Uno 2006</v>
      </c>
      <c r="C1538" s="112" t="str">
        <f>IF(AND(A1538&lt;&gt;"",ISNUMBER(A1538)),VLOOKUP(A1538,Studies!A:BR,3,FALSE),"")</f>
        <v>https://www.ncbi.nlm.nih.gov/pubmed/16885720</v>
      </c>
      <c r="D1538" s="112" t="str">
        <f>IF(AND(A1538&lt;&gt;"",ISNUMBER(A1538)),VLOOKUP(A1538,Studies!A:BR,4,FALSE),"")</f>
        <v>day 1 (Japanese)</v>
      </c>
      <c r="E1538" s="112" t="str">
        <f>IF(AND(A1538&lt;&gt;"",ISNUMBER(A1538)),VLOOKUP(A1538,Studies!A:BR,5,FALSE),"")</f>
        <v>Itraconazole</v>
      </c>
      <c r="F1538" s="114" t="str">
        <f>IF(AND(A1538&lt;&gt;"",ISNUMBER(A1538)),VLOOKUP(A1538,Studies!A:BR,6,FALSE),"")</f>
        <v>Plasma</v>
      </c>
      <c r="G1538" s="57">
        <v>6</v>
      </c>
      <c r="H1538" s="57" t="s">
        <v>54</v>
      </c>
      <c r="I1538" s="47">
        <v>67.948722839355469</v>
      </c>
      <c r="J1538" s="47" t="s">
        <v>321</v>
      </c>
      <c r="K1538" s="47" t="s">
        <v>50</v>
      </c>
      <c r="P1538" s="48" t="s">
        <v>999</v>
      </c>
    </row>
    <row r="1539" spans="1:16" x14ac:dyDescent="0.2">
      <c r="A1539" s="105">
        <v>510</v>
      </c>
      <c r="B1539" s="112" t="str">
        <f>IF(AND(A1539&lt;&gt;"",ISNUMBER(A1539)),VLOOKUP(A1539,Studies!A:BR,2,FALSE),"")</f>
        <v>Uno 2006</v>
      </c>
      <c r="C1539" s="112" t="str">
        <f>IF(AND(A1539&lt;&gt;"",ISNUMBER(A1539)),VLOOKUP(A1539,Studies!A:BR,3,FALSE),"")</f>
        <v>https://www.ncbi.nlm.nih.gov/pubmed/16885720</v>
      </c>
      <c r="D1539" s="112" t="str">
        <f>IF(AND(A1539&lt;&gt;"",ISNUMBER(A1539)),VLOOKUP(A1539,Studies!A:BR,4,FALSE),"")</f>
        <v>day 1 (Japanese)</v>
      </c>
      <c r="E1539" s="112" t="str">
        <f>IF(AND(A1539&lt;&gt;"",ISNUMBER(A1539)),VLOOKUP(A1539,Studies!A:BR,5,FALSE),"")</f>
        <v>Itraconazole</v>
      </c>
      <c r="F1539" s="114" t="str">
        <f>IF(AND(A1539&lt;&gt;"",ISNUMBER(A1539)),VLOOKUP(A1539,Studies!A:BR,6,FALSE),"")</f>
        <v>Plasma</v>
      </c>
      <c r="G1539" s="57">
        <v>8</v>
      </c>
      <c r="H1539" s="57" t="s">
        <v>54</v>
      </c>
      <c r="I1539" s="47">
        <v>42.307693481445313</v>
      </c>
      <c r="J1539" s="47" t="s">
        <v>321</v>
      </c>
      <c r="K1539" s="47" t="s">
        <v>50</v>
      </c>
      <c r="P1539" s="48" t="s">
        <v>999</v>
      </c>
    </row>
    <row r="1540" spans="1:16" x14ac:dyDescent="0.2">
      <c r="A1540" s="105">
        <v>510</v>
      </c>
      <c r="B1540" s="112" t="str">
        <f>IF(AND(A1540&lt;&gt;"",ISNUMBER(A1540)),VLOOKUP(A1540,Studies!A:BR,2,FALSE),"")</f>
        <v>Uno 2006</v>
      </c>
      <c r="C1540" s="112" t="str">
        <f>IF(AND(A1540&lt;&gt;"",ISNUMBER(A1540)),VLOOKUP(A1540,Studies!A:BR,3,FALSE),"")</f>
        <v>https://www.ncbi.nlm.nih.gov/pubmed/16885720</v>
      </c>
      <c r="D1540" s="112" t="str">
        <f>IF(AND(A1540&lt;&gt;"",ISNUMBER(A1540)),VLOOKUP(A1540,Studies!A:BR,4,FALSE),"")</f>
        <v>day 1 (Japanese)</v>
      </c>
      <c r="E1540" s="112" t="str">
        <f>IF(AND(A1540&lt;&gt;"",ISNUMBER(A1540)),VLOOKUP(A1540,Studies!A:BR,5,FALSE),"")</f>
        <v>Itraconazole</v>
      </c>
      <c r="F1540" s="114" t="str">
        <f>IF(AND(A1540&lt;&gt;"",ISNUMBER(A1540)),VLOOKUP(A1540,Studies!A:BR,6,FALSE),"")</f>
        <v>Plasma</v>
      </c>
      <c r="G1540" s="57">
        <v>12</v>
      </c>
      <c r="H1540" s="57" t="s">
        <v>54</v>
      </c>
      <c r="I1540" s="47">
        <v>34.615386962890625</v>
      </c>
      <c r="J1540" s="47" t="s">
        <v>321</v>
      </c>
      <c r="K1540" s="47" t="s">
        <v>50</v>
      </c>
      <c r="P1540" s="48" t="s">
        <v>999</v>
      </c>
    </row>
    <row r="1541" spans="1:16" x14ac:dyDescent="0.2">
      <c r="A1541" s="105">
        <v>510</v>
      </c>
      <c r="B1541" s="112" t="str">
        <f>IF(AND(A1541&lt;&gt;"",ISNUMBER(A1541)),VLOOKUP(A1541,Studies!A:BR,2,FALSE),"")</f>
        <v>Uno 2006</v>
      </c>
      <c r="C1541" s="112" t="str">
        <f>IF(AND(A1541&lt;&gt;"",ISNUMBER(A1541)),VLOOKUP(A1541,Studies!A:BR,3,FALSE),"")</f>
        <v>https://www.ncbi.nlm.nih.gov/pubmed/16885720</v>
      </c>
      <c r="D1541" s="112" t="str">
        <f>IF(AND(A1541&lt;&gt;"",ISNUMBER(A1541)),VLOOKUP(A1541,Studies!A:BR,4,FALSE),"")</f>
        <v>day 1 (Japanese)</v>
      </c>
      <c r="E1541" s="112" t="str">
        <f>IF(AND(A1541&lt;&gt;"",ISNUMBER(A1541)),VLOOKUP(A1541,Studies!A:BR,5,FALSE),"")</f>
        <v>Itraconazole</v>
      </c>
      <c r="F1541" s="114" t="str">
        <f>IF(AND(A1541&lt;&gt;"",ISNUMBER(A1541)),VLOOKUP(A1541,Studies!A:BR,6,FALSE),"")</f>
        <v>Plasma</v>
      </c>
      <c r="G1541" s="57">
        <v>24</v>
      </c>
      <c r="H1541" s="57" t="s">
        <v>54</v>
      </c>
      <c r="I1541" s="47">
        <v>17.948719024658203</v>
      </c>
      <c r="J1541" s="47" t="s">
        <v>321</v>
      </c>
      <c r="K1541" s="47" t="s">
        <v>50</v>
      </c>
      <c r="P1541" s="48" t="s">
        <v>999</v>
      </c>
    </row>
    <row r="1542" spans="1:16" x14ac:dyDescent="0.2">
      <c r="A1542" s="36">
        <v>511</v>
      </c>
      <c r="B1542" s="112" t="str">
        <f>IF(AND(A1542&lt;&gt;"",ISNUMBER(A1542)),VLOOKUP(A1542,Studies!A:BR,2,FALSE),"")</f>
        <v>Uno 2006</v>
      </c>
      <c r="C1542" s="112" t="str">
        <f>IF(AND(A1542&lt;&gt;"",ISNUMBER(A1542)),VLOOKUP(A1542,Studies!A:BR,3,FALSE),"")</f>
        <v>https://www.ncbi.nlm.nih.gov/pubmed/16885720</v>
      </c>
      <c r="D1542" s="112" t="str">
        <f>IF(AND(A1542&lt;&gt;"",ISNUMBER(A1542)),VLOOKUP(A1542,Studies!A:BR,4,FALSE),"")</f>
        <v>day 1 (Japanese)</v>
      </c>
      <c r="E1542" s="112" t="str">
        <f>IF(AND(A1542&lt;&gt;"",ISNUMBER(A1542)),VLOOKUP(A1542,Studies!A:BR,5,FALSE),"")</f>
        <v>Hydroxy-Itraconazole</v>
      </c>
      <c r="F1542" s="114" t="str">
        <f>IF(AND(A1542&lt;&gt;"",ISNUMBER(A1542)),VLOOKUP(A1542,Studies!A:BR,6,FALSE),"")</f>
        <v>Plasma</v>
      </c>
      <c r="G1542" s="57">
        <v>0.5</v>
      </c>
      <c r="H1542" s="57" t="s">
        <v>54</v>
      </c>
      <c r="I1542" s="47">
        <v>1.2958962917327881</v>
      </c>
      <c r="J1542" s="47" t="s">
        <v>321</v>
      </c>
      <c r="K1542" s="47" t="s">
        <v>50</v>
      </c>
      <c r="P1542" s="48" t="s">
        <v>999</v>
      </c>
    </row>
    <row r="1543" spans="1:16" x14ac:dyDescent="0.2">
      <c r="A1543" s="36">
        <v>511</v>
      </c>
      <c r="B1543" s="112" t="str">
        <f>IF(AND(A1543&lt;&gt;"",ISNUMBER(A1543)),VLOOKUP(A1543,Studies!A:BR,2,FALSE),"")</f>
        <v>Uno 2006</v>
      </c>
      <c r="C1543" s="112" t="str">
        <f>IF(AND(A1543&lt;&gt;"",ISNUMBER(A1543)),VLOOKUP(A1543,Studies!A:BR,3,FALSE),"")</f>
        <v>https://www.ncbi.nlm.nih.gov/pubmed/16885720</v>
      </c>
      <c r="D1543" s="112" t="str">
        <f>IF(AND(A1543&lt;&gt;"",ISNUMBER(A1543)),VLOOKUP(A1543,Studies!A:BR,4,FALSE),"")</f>
        <v>day 1 (Japanese)</v>
      </c>
      <c r="E1543" s="112" t="str">
        <f>IF(AND(A1543&lt;&gt;"",ISNUMBER(A1543)),VLOOKUP(A1543,Studies!A:BR,5,FALSE),"")</f>
        <v>Hydroxy-Itraconazole</v>
      </c>
      <c r="F1543" s="114" t="str">
        <f>IF(AND(A1543&lt;&gt;"",ISNUMBER(A1543)),VLOOKUP(A1543,Studies!A:BR,6,FALSE),"")</f>
        <v>Plasma</v>
      </c>
      <c r="G1543" s="57">
        <v>1</v>
      </c>
      <c r="H1543" s="57" t="s">
        <v>54</v>
      </c>
      <c r="I1543" s="47">
        <v>23.326133728027344</v>
      </c>
      <c r="J1543" s="47" t="s">
        <v>321</v>
      </c>
      <c r="K1543" s="47" t="s">
        <v>50</v>
      </c>
      <c r="P1543" s="48" t="s">
        <v>999</v>
      </c>
    </row>
    <row r="1544" spans="1:16" x14ac:dyDescent="0.2">
      <c r="A1544" s="36">
        <v>511</v>
      </c>
      <c r="B1544" s="112" t="str">
        <f>IF(AND(A1544&lt;&gt;"",ISNUMBER(A1544)),VLOOKUP(A1544,Studies!A:BR,2,FALSE),"")</f>
        <v>Uno 2006</v>
      </c>
      <c r="C1544" s="112" t="str">
        <f>IF(AND(A1544&lt;&gt;"",ISNUMBER(A1544)),VLOOKUP(A1544,Studies!A:BR,3,FALSE),"")</f>
        <v>https://www.ncbi.nlm.nih.gov/pubmed/16885720</v>
      </c>
      <c r="D1544" s="112" t="str">
        <f>IF(AND(A1544&lt;&gt;"",ISNUMBER(A1544)),VLOOKUP(A1544,Studies!A:BR,4,FALSE),"")</f>
        <v>day 1 (Japanese)</v>
      </c>
      <c r="E1544" s="112" t="str">
        <f>IF(AND(A1544&lt;&gt;"",ISNUMBER(A1544)),VLOOKUP(A1544,Studies!A:BR,5,FALSE),"")</f>
        <v>Hydroxy-Itraconazole</v>
      </c>
      <c r="F1544" s="114" t="str">
        <f>IF(AND(A1544&lt;&gt;"",ISNUMBER(A1544)),VLOOKUP(A1544,Studies!A:BR,6,FALSE),"")</f>
        <v>Plasma</v>
      </c>
      <c r="G1544" s="57">
        <v>1.5</v>
      </c>
      <c r="H1544" s="57" t="s">
        <v>54</v>
      </c>
      <c r="I1544" s="47">
        <v>64.794815063476563</v>
      </c>
      <c r="J1544" s="47" t="s">
        <v>321</v>
      </c>
      <c r="K1544" s="47" t="s">
        <v>50</v>
      </c>
      <c r="P1544" s="48" t="s">
        <v>999</v>
      </c>
    </row>
    <row r="1545" spans="1:16" x14ac:dyDescent="0.2">
      <c r="A1545" s="36">
        <v>511</v>
      </c>
      <c r="B1545" s="112" t="str">
        <f>IF(AND(A1545&lt;&gt;"",ISNUMBER(A1545)),VLOOKUP(A1545,Studies!A:BR,2,FALSE),"")</f>
        <v>Uno 2006</v>
      </c>
      <c r="C1545" s="112" t="str">
        <f>IF(AND(A1545&lt;&gt;"",ISNUMBER(A1545)),VLOOKUP(A1545,Studies!A:BR,3,FALSE),"")</f>
        <v>https://www.ncbi.nlm.nih.gov/pubmed/16885720</v>
      </c>
      <c r="D1545" s="112" t="str">
        <f>IF(AND(A1545&lt;&gt;"",ISNUMBER(A1545)),VLOOKUP(A1545,Studies!A:BR,4,FALSE),"")</f>
        <v>day 1 (Japanese)</v>
      </c>
      <c r="E1545" s="112" t="str">
        <f>IF(AND(A1545&lt;&gt;"",ISNUMBER(A1545)),VLOOKUP(A1545,Studies!A:BR,5,FALSE),"")</f>
        <v>Hydroxy-Itraconazole</v>
      </c>
      <c r="F1545" s="114" t="str">
        <f>IF(AND(A1545&lt;&gt;"",ISNUMBER(A1545)),VLOOKUP(A1545,Studies!A:BR,6,FALSE),"")</f>
        <v>Plasma</v>
      </c>
      <c r="G1545" s="57">
        <v>2</v>
      </c>
      <c r="H1545" s="57" t="s">
        <v>54</v>
      </c>
      <c r="I1545" s="47">
        <v>108.85528564453125</v>
      </c>
      <c r="J1545" s="47" t="s">
        <v>321</v>
      </c>
      <c r="K1545" s="47" t="s">
        <v>50</v>
      </c>
      <c r="P1545" s="48" t="s">
        <v>999</v>
      </c>
    </row>
    <row r="1546" spans="1:16" x14ac:dyDescent="0.2">
      <c r="A1546" s="36">
        <v>511</v>
      </c>
      <c r="B1546" s="112" t="str">
        <f>IF(AND(A1546&lt;&gt;"",ISNUMBER(A1546)),VLOOKUP(A1546,Studies!A:BR,2,FALSE),"")</f>
        <v>Uno 2006</v>
      </c>
      <c r="C1546" s="112" t="str">
        <f>IF(AND(A1546&lt;&gt;"",ISNUMBER(A1546)),VLOOKUP(A1546,Studies!A:BR,3,FALSE),"")</f>
        <v>https://www.ncbi.nlm.nih.gov/pubmed/16885720</v>
      </c>
      <c r="D1546" s="112" t="str">
        <f>IF(AND(A1546&lt;&gt;"",ISNUMBER(A1546)),VLOOKUP(A1546,Studies!A:BR,4,FALSE),"")</f>
        <v>day 1 (Japanese)</v>
      </c>
      <c r="E1546" s="112" t="str">
        <f>IF(AND(A1546&lt;&gt;"",ISNUMBER(A1546)),VLOOKUP(A1546,Studies!A:BR,5,FALSE),"")</f>
        <v>Hydroxy-Itraconazole</v>
      </c>
      <c r="F1546" s="114" t="str">
        <f>IF(AND(A1546&lt;&gt;"",ISNUMBER(A1546)),VLOOKUP(A1546,Studies!A:BR,6,FALSE),"")</f>
        <v>Plasma</v>
      </c>
      <c r="G1546" s="57">
        <v>3</v>
      </c>
      <c r="H1546" s="57" t="s">
        <v>54</v>
      </c>
      <c r="I1546" s="47">
        <v>176.24189758300781</v>
      </c>
      <c r="J1546" s="47" t="s">
        <v>321</v>
      </c>
      <c r="K1546" s="47" t="s">
        <v>50</v>
      </c>
      <c r="P1546" s="48" t="s">
        <v>999</v>
      </c>
    </row>
    <row r="1547" spans="1:16" x14ac:dyDescent="0.2">
      <c r="A1547" s="36">
        <v>511</v>
      </c>
      <c r="B1547" s="112" t="str">
        <f>IF(AND(A1547&lt;&gt;"",ISNUMBER(A1547)),VLOOKUP(A1547,Studies!A:BR,2,FALSE),"")</f>
        <v>Uno 2006</v>
      </c>
      <c r="C1547" s="112" t="str">
        <f>IF(AND(A1547&lt;&gt;"",ISNUMBER(A1547)),VLOOKUP(A1547,Studies!A:BR,3,FALSE),"")</f>
        <v>https://www.ncbi.nlm.nih.gov/pubmed/16885720</v>
      </c>
      <c r="D1547" s="112" t="str">
        <f>IF(AND(A1547&lt;&gt;"",ISNUMBER(A1547)),VLOOKUP(A1547,Studies!A:BR,4,FALSE),"")</f>
        <v>day 1 (Japanese)</v>
      </c>
      <c r="E1547" s="112" t="str">
        <f>IF(AND(A1547&lt;&gt;"",ISNUMBER(A1547)),VLOOKUP(A1547,Studies!A:BR,5,FALSE),"")</f>
        <v>Hydroxy-Itraconazole</v>
      </c>
      <c r="F1547" s="114" t="str">
        <f>IF(AND(A1547&lt;&gt;"",ISNUMBER(A1547)),VLOOKUP(A1547,Studies!A:BR,6,FALSE),"")</f>
        <v>Plasma</v>
      </c>
      <c r="G1547" s="57">
        <v>4</v>
      </c>
      <c r="H1547" s="57" t="s">
        <v>54</v>
      </c>
      <c r="I1547" s="47">
        <v>195.68034362792969</v>
      </c>
      <c r="J1547" s="47" t="s">
        <v>321</v>
      </c>
      <c r="K1547" s="47" t="s">
        <v>50</v>
      </c>
      <c r="P1547" s="48" t="s">
        <v>999</v>
      </c>
    </row>
    <row r="1548" spans="1:16" x14ac:dyDescent="0.2">
      <c r="A1548" s="36">
        <v>511</v>
      </c>
      <c r="B1548" s="112" t="str">
        <f>IF(AND(A1548&lt;&gt;"",ISNUMBER(A1548)),VLOOKUP(A1548,Studies!A:BR,2,FALSE),"")</f>
        <v>Uno 2006</v>
      </c>
      <c r="C1548" s="112" t="str">
        <f>IF(AND(A1548&lt;&gt;"",ISNUMBER(A1548)),VLOOKUP(A1548,Studies!A:BR,3,FALSE),"")</f>
        <v>https://www.ncbi.nlm.nih.gov/pubmed/16885720</v>
      </c>
      <c r="D1548" s="112" t="str">
        <f>IF(AND(A1548&lt;&gt;"",ISNUMBER(A1548)),VLOOKUP(A1548,Studies!A:BR,4,FALSE),"")</f>
        <v>day 1 (Japanese)</v>
      </c>
      <c r="E1548" s="112" t="str">
        <f>IF(AND(A1548&lt;&gt;"",ISNUMBER(A1548)),VLOOKUP(A1548,Studies!A:BR,5,FALSE),"")</f>
        <v>Hydroxy-Itraconazole</v>
      </c>
      <c r="F1548" s="114" t="str">
        <f>IF(AND(A1548&lt;&gt;"",ISNUMBER(A1548)),VLOOKUP(A1548,Studies!A:BR,6,FALSE),"")</f>
        <v>Plasma</v>
      </c>
      <c r="G1548" s="57">
        <v>6</v>
      </c>
      <c r="H1548" s="57" t="s">
        <v>54</v>
      </c>
      <c r="I1548" s="47">
        <v>184.01727294921875</v>
      </c>
      <c r="J1548" s="47" t="s">
        <v>321</v>
      </c>
      <c r="K1548" s="47" t="s">
        <v>50</v>
      </c>
      <c r="P1548" s="48" t="s">
        <v>999</v>
      </c>
    </row>
    <row r="1549" spans="1:16" x14ac:dyDescent="0.2">
      <c r="A1549" s="36">
        <v>511</v>
      </c>
      <c r="B1549" s="112" t="str">
        <f>IF(AND(A1549&lt;&gt;"",ISNUMBER(A1549)),VLOOKUP(A1549,Studies!A:BR,2,FALSE),"")</f>
        <v>Uno 2006</v>
      </c>
      <c r="C1549" s="112" t="str">
        <f>IF(AND(A1549&lt;&gt;"",ISNUMBER(A1549)),VLOOKUP(A1549,Studies!A:BR,3,FALSE),"")</f>
        <v>https://www.ncbi.nlm.nih.gov/pubmed/16885720</v>
      </c>
      <c r="D1549" s="112" t="str">
        <f>IF(AND(A1549&lt;&gt;"",ISNUMBER(A1549)),VLOOKUP(A1549,Studies!A:BR,4,FALSE),"")</f>
        <v>day 1 (Japanese)</v>
      </c>
      <c r="E1549" s="112" t="str">
        <f>IF(AND(A1549&lt;&gt;"",ISNUMBER(A1549)),VLOOKUP(A1549,Studies!A:BR,5,FALSE),"")</f>
        <v>Hydroxy-Itraconazole</v>
      </c>
      <c r="F1549" s="114" t="str">
        <f>IF(AND(A1549&lt;&gt;"",ISNUMBER(A1549)),VLOOKUP(A1549,Studies!A:BR,6,FALSE),"")</f>
        <v>Plasma</v>
      </c>
      <c r="G1549" s="57">
        <v>8</v>
      </c>
      <c r="H1549" s="57" t="s">
        <v>54</v>
      </c>
      <c r="I1549" s="47">
        <v>154.21165466308594</v>
      </c>
      <c r="J1549" s="47" t="s">
        <v>321</v>
      </c>
      <c r="K1549" s="47" t="s">
        <v>50</v>
      </c>
      <c r="P1549" s="48" t="s">
        <v>999</v>
      </c>
    </row>
    <row r="1550" spans="1:16" x14ac:dyDescent="0.2">
      <c r="A1550" s="36">
        <v>511</v>
      </c>
      <c r="B1550" s="112" t="str">
        <f>IF(AND(A1550&lt;&gt;"",ISNUMBER(A1550)),VLOOKUP(A1550,Studies!A:BR,2,FALSE),"")</f>
        <v>Uno 2006</v>
      </c>
      <c r="C1550" s="112" t="str">
        <f>IF(AND(A1550&lt;&gt;"",ISNUMBER(A1550)),VLOOKUP(A1550,Studies!A:BR,3,FALSE),"")</f>
        <v>https://www.ncbi.nlm.nih.gov/pubmed/16885720</v>
      </c>
      <c r="D1550" s="112" t="str">
        <f>IF(AND(A1550&lt;&gt;"",ISNUMBER(A1550)),VLOOKUP(A1550,Studies!A:BR,4,FALSE),"")</f>
        <v>day 1 (Japanese)</v>
      </c>
      <c r="E1550" s="112" t="str">
        <f>IF(AND(A1550&lt;&gt;"",ISNUMBER(A1550)),VLOOKUP(A1550,Studies!A:BR,5,FALSE),"")</f>
        <v>Hydroxy-Itraconazole</v>
      </c>
      <c r="F1550" s="114" t="str">
        <f>IF(AND(A1550&lt;&gt;"",ISNUMBER(A1550)),VLOOKUP(A1550,Studies!A:BR,6,FALSE),"")</f>
        <v>Plasma</v>
      </c>
      <c r="G1550" s="57">
        <v>12</v>
      </c>
      <c r="H1550" s="57" t="s">
        <v>54</v>
      </c>
      <c r="I1550" s="47">
        <v>112.74298095703125</v>
      </c>
      <c r="J1550" s="47" t="s">
        <v>321</v>
      </c>
      <c r="K1550" s="47" t="s">
        <v>50</v>
      </c>
      <c r="P1550" s="48" t="s">
        <v>999</v>
      </c>
    </row>
    <row r="1551" spans="1:16" x14ac:dyDescent="0.2">
      <c r="A1551" s="36">
        <v>511</v>
      </c>
      <c r="B1551" s="112" t="str">
        <f>IF(AND(A1551&lt;&gt;"",ISNUMBER(A1551)),VLOOKUP(A1551,Studies!A:BR,2,FALSE),"")</f>
        <v>Uno 2006</v>
      </c>
      <c r="C1551" s="112" t="str">
        <f>IF(AND(A1551&lt;&gt;"",ISNUMBER(A1551)),VLOOKUP(A1551,Studies!A:BR,3,FALSE),"")</f>
        <v>https://www.ncbi.nlm.nih.gov/pubmed/16885720</v>
      </c>
      <c r="D1551" s="112" t="str">
        <f>IF(AND(A1551&lt;&gt;"",ISNUMBER(A1551)),VLOOKUP(A1551,Studies!A:BR,4,FALSE),"")</f>
        <v>day 1 (Japanese)</v>
      </c>
      <c r="E1551" s="112" t="str">
        <f>IF(AND(A1551&lt;&gt;"",ISNUMBER(A1551)),VLOOKUP(A1551,Studies!A:BR,5,FALSE),"")</f>
        <v>Hydroxy-Itraconazole</v>
      </c>
      <c r="F1551" s="114" t="str">
        <f>IF(AND(A1551&lt;&gt;"",ISNUMBER(A1551)),VLOOKUP(A1551,Studies!A:BR,6,FALSE),"")</f>
        <v>Plasma</v>
      </c>
      <c r="G1551" s="57">
        <v>24</v>
      </c>
      <c r="H1551" s="57" t="s">
        <v>54</v>
      </c>
      <c r="I1551" s="47">
        <v>51.835853576660156</v>
      </c>
      <c r="J1551" s="47" t="s">
        <v>321</v>
      </c>
      <c r="K1551" s="47" t="s">
        <v>50</v>
      </c>
      <c r="P1551" s="48" t="s">
        <v>999</v>
      </c>
    </row>
    <row r="1552" spans="1:16" x14ac:dyDescent="0.2">
      <c r="A1552" s="36">
        <v>512</v>
      </c>
      <c r="B1552" s="112" t="str">
        <f>IF(AND(A1552&lt;&gt;"",ISNUMBER(A1552)),VLOOKUP(A1552,Studies!A:BR,2,FALSE),"")</f>
        <v>Uno 2006</v>
      </c>
      <c r="C1552" s="112" t="str">
        <f>IF(AND(A1552&lt;&gt;"",ISNUMBER(A1552)),VLOOKUP(A1552,Studies!A:BR,3,FALSE),"")</f>
        <v>https://www.ncbi.nlm.nih.gov/pubmed/16885720</v>
      </c>
      <c r="D1552" s="112" t="str">
        <f>IF(AND(A1552&lt;&gt;"",ISNUMBER(A1552)),VLOOKUP(A1552,Studies!A:BR,4,FALSE),"")</f>
        <v>day 6 (Japanese)</v>
      </c>
      <c r="E1552" s="112" t="str">
        <f>IF(AND(A1552&lt;&gt;"",ISNUMBER(A1552)),VLOOKUP(A1552,Studies!A:BR,5,FALSE),"")</f>
        <v>Itraconazole</v>
      </c>
      <c r="F1552" s="114" t="str">
        <f>IF(AND(A1552&lt;&gt;"",ISNUMBER(A1552)),VLOOKUP(A1552,Studies!A:BR,6,FALSE),"")</f>
        <v>Plasma</v>
      </c>
      <c r="G1552" s="57">
        <v>120</v>
      </c>
      <c r="H1552" s="57" t="s">
        <v>54</v>
      </c>
      <c r="I1552" s="47">
        <v>91.025642395019531</v>
      </c>
      <c r="J1552" s="47" t="s">
        <v>321</v>
      </c>
      <c r="K1552" s="47" t="s">
        <v>50</v>
      </c>
      <c r="P1552" s="48" t="s">
        <v>999</v>
      </c>
    </row>
    <row r="1553" spans="1:16" x14ac:dyDescent="0.2">
      <c r="A1553" s="36">
        <v>512</v>
      </c>
      <c r="B1553" s="112" t="str">
        <f>IF(AND(A1553&lt;&gt;"",ISNUMBER(A1553)),VLOOKUP(A1553,Studies!A:BR,2,FALSE),"")</f>
        <v>Uno 2006</v>
      </c>
      <c r="C1553" s="112" t="str">
        <f>IF(AND(A1553&lt;&gt;"",ISNUMBER(A1553)),VLOOKUP(A1553,Studies!A:BR,3,FALSE),"")</f>
        <v>https://www.ncbi.nlm.nih.gov/pubmed/16885720</v>
      </c>
      <c r="D1553" s="112" t="str">
        <f>IF(AND(A1553&lt;&gt;"",ISNUMBER(A1553)),VLOOKUP(A1553,Studies!A:BR,4,FALSE),"")</f>
        <v>day 6 (Japanese)</v>
      </c>
      <c r="E1553" s="112" t="str">
        <f>IF(AND(A1553&lt;&gt;"",ISNUMBER(A1553)),VLOOKUP(A1553,Studies!A:BR,5,FALSE),"")</f>
        <v>Itraconazole</v>
      </c>
      <c r="F1553" s="114" t="str">
        <f>IF(AND(A1553&lt;&gt;"",ISNUMBER(A1553)),VLOOKUP(A1553,Studies!A:BR,6,FALSE),"")</f>
        <v>Plasma</v>
      </c>
      <c r="G1553" s="57">
        <v>120.5</v>
      </c>
      <c r="H1553" s="57" t="s">
        <v>54</v>
      </c>
      <c r="I1553" s="47">
        <v>87.179489135742187</v>
      </c>
      <c r="J1553" s="47" t="s">
        <v>321</v>
      </c>
      <c r="K1553" s="47" t="s">
        <v>50</v>
      </c>
      <c r="P1553" s="48" t="s">
        <v>999</v>
      </c>
    </row>
    <row r="1554" spans="1:16" x14ac:dyDescent="0.2">
      <c r="A1554" s="36">
        <v>512</v>
      </c>
      <c r="B1554" s="112" t="str">
        <f>IF(AND(A1554&lt;&gt;"",ISNUMBER(A1554)),VLOOKUP(A1554,Studies!A:BR,2,FALSE),"")</f>
        <v>Uno 2006</v>
      </c>
      <c r="C1554" s="112" t="str">
        <f>IF(AND(A1554&lt;&gt;"",ISNUMBER(A1554)),VLOOKUP(A1554,Studies!A:BR,3,FALSE),"")</f>
        <v>https://www.ncbi.nlm.nih.gov/pubmed/16885720</v>
      </c>
      <c r="D1554" s="112" t="str">
        <f>IF(AND(A1554&lt;&gt;"",ISNUMBER(A1554)),VLOOKUP(A1554,Studies!A:BR,4,FALSE),"")</f>
        <v>day 6 (Japanese)</v>
      </c>
      <c r="E1554" s="112" t="str">
        <f>IF(AND(A1554&lt;&gt;"",ISNUMBER(A1554)),VLOOKUP(A1554,Studies!A:BR,5,FALSE),"")</f>
        <v>Itraconazole</v>
      </c>
      <c r="F1554" s="114" t="str">
        <f>IF(AND(A1554&lt;&gt;"",ISNUMBER(A1554)),VLOOKUP(A1554,Studies!A:BR,6,FALSE),"")</f>
        <v>Plasma</v>
      </c>
      <c r="G1554" s="57">
        <v>121</v>
      </c>
      <c r="H1554" s="57" t="s">
        <v>54</v>
      </c>
      <c r="I1554" s="47">
        <v>111.53846740722656</v>
      </c>
      <c r="J1554" s="47" t="s">
        <v>321</v>
      </c>
      <c r="K1554" s="47" t="s">
        <v>50</v>
      </c>
      <c r="P1554" s="48" t="s">
        <v>999</v>
      </c>
    </row>
    <row r="1555" spans="1:16" x14ac:dyDescent="0.2">
      <c r="A1555" s="36">
        <v>512</v>
      </c>
      <c r="B1555" s="112" t="str">
        <f>IF(AND(A1555&lt;&gt;"",ISNUMBER(A1555)),VLOOKUP(A1555,Studies!A:BR,2,FALSE),"")</f>
        <v>Uno 2006</v>
      </c>
      <c r="C1555" s="112" t="str">
        <f>IF(AND(A1555&lt;&gt;"",ISNUMBER(A1555)),VLOOKUP(A1555,Studies!A:BR,3,FALSE),"")</f>
        <v>https://www.ncbi.nlm.nih.gov/pubmed/16885720</v>
      </c>
      <c r="D1555" s="112" t="str">
        <f>IF(AND(A1555&lt;&gt;"",ISNUMBER(A1555)),VLOOKUP(A1555,Studies!A:BR,4,FALSE),"")</f>
        <v>day 6 (Japanese)</v>
      </c>
      <c r="E1555" s="112" t="str">
        <f>IF(AND(A1555&lt;&gt;"",ISNUMBER(A1555)),VLOOKUP(A1555,Studies!A:BR,5,FALSE),"")</f>
        <v>Itraconazole</v>
      </c>
      <c r="F1555" s="114" t="str">
        <f>IF(AND(A1555&lt;&gt;"",ISNUMBER(A1555)),VLOOKUP(A1555,Studies!A:BR,6,FALSE),"")</f>
        <v>Plasma</v>
      </c>
      <c r="G1555" s="57">
        <v>121.5</v>
      </c>
      <c r="H1555" s="57" t="s">
        <v>54</v>
      </c>
      <c r="I1555" s="47">
        <v>164.10256958007812</v>
      </c>
      <c r="J1555" s="47" t="s">
        <v>321</v>
      </c>
      <c r="K1555" s="47" t="s">
        <v>50</v>
      </c>
      <c r="P1555" s="48" t="s">
        <v>999</v>
      </c>
    </row>
    <row r="1556" spans="1:16" x14ac:dyDescent="0.2">
      <c r="A1556" s="36">
        <v>512</v>
      </c>
      <c r="B1556" s="112" t="str">
        <f>IF(AND(A1556&lt;&gt;"",ISNUMBER(A1556)),VLOOKUP(A1556,Studies!A:BR,2,FALSE),"")</f>
        <v>Uno 2006</v>
      </c>
      <c r="C1556" s="112" t="str">
        <f>IF(AND(A1556&lt;&gt;"",ISNUMBER(A1556)),VLOOKUP(A1556,Studies!A:BR,3,FALSE),"")</f>
        <v>https://www.ncbi.nlm.nih.gov/pubmed/16885720</v>
      </c>
      <c r="D1556" s="112" t="str">
        <f>IF(AND(A1556&lt;&gt;"",ISNUMBER(A1556)),VLOOKUP(A1556,Studies!A:BR,4,FALSE),"")</f>
        <v>day 6 (Japanese)</v>
      </c>
      <c r="E1556" s="112" t="str">
        <f>IF(AND(A1556&lt;&gt;"",ISNUMBER(A1556)),VLOOKUP(A1556,Studies!A:BR,5,FALSE),"")</f>
        <v>Itraconazole</v>
      </c>
      <c r="F1556" s="114" t="str">
        <f>IF(AND(A1556&lt;&gt;"",ISNUMBER(A1556)),VLOOKUP(A1556,Studies!A:BR,6,FALSE),"")</f>
        <v>Plasma</v>
      </c>
      <c r="G1556" s="57">
        <v>122</v>
      </c>
      <c r="H1556" s="57" t="s">
        <v>54</v>
      </c>
      <c r="I1556" s="47">
        <v>216.66667175292969</v>
      </c>
      <c r="J1556" s="47" t="s">
        <v>321</v>
      </c>
      <c r="K1556" s="47" t="s">
        <v>50</v>
      </c>
      <c r="P1556" s="48" t="s">
        <v>999</v>
      </c>
    </row>
    <row r="1557" spans="1:16" x14ac:dyDescent="0.2">
      <c r="A1557" s="36">
        <v>512</v>
      </c>
      <c r="B1557" s="112" t="str">
        <f>IF(AND(A1557&lt;&gt;"",ISNUMBER(A1557)),VLOOKUP(A1557,Studies!A:BR,2,FALSE),"")</f>
        <v>Uno 2006</v>
      </c>
      <c r="C1557" s="112" t="str">
        <f>IF(AND(A1557&lt;&gt;"",ISNUMBER(A1557)),VLOOKUP(A1557,Studies!A:BR,3,FALSE),"")</f>
        <v>https://www.ncbi.nlm.nih.gov/pubmed/16885720</v>
      </c>
      <c r="D1557" s="112" t="str">
        <f>IF(AND(A1557&lt;&gt;"",ISNUMBER(A1557)),VLOOKUP(A1557,Studies!A:BR,4,FALSE),"")</f>
        <v>day 6 (Japanese)</v>
      </c>
      <c r="E1557" s="112" t="str">
        <f>IF(AND(A1557&lt;&gt;"",ISNUMBER(A1557)),VLOOKUP(A1557,Studies!A:BR,5,FALSE),"")</f>
        <v>Itraconazole</v>
      </c>
      <c r="F1557" s="114" t="str">
        <f>IF(AND(A1557&lt;&gt;"",ISNUMBER(A1557)),VLOOKUP(A1557,Studies!A:BR,6,FALSE),"")</f>
        <v>Plasma</v>
      </c>
      <c r="G1557" s="57">
        <v>123</v>
      </c>
      <c r="H1557" s="57" t="s">
        <v>54</v>
      </c>
      <c r="I1557" s="47">
        <v>234.61538696289062</v>
      </c>
      <c r="J1557" s="47" t="s">
        <v>321</v>
      </c>
      <c r="K1557" s="47" t="s">
        <v>50</v>
      </c>
      <c r="P1557" s="48" t="s">
        <v>999</v>
      </c>
    </row>
    <row r="1558" spans="1:16" x14ac:dyDescent="0.2">
      <c r="A1558" s="36">
        <v>512</v>
      </c>
      <c r="B1558" s="112" t="str">
        <f>IF(AND(A1558&lt;&gt;"",ISNUMBER(A1558)),VLOOKUP(A1558,Studies!A:BR,2,FALSE),"")</f>
        <v>Uno 2006</v>
      </c>
      <c r="C1558" s="112" t="str">
        <f>IF(AND(A1558&lt;&gt;"",ISNUMBER(A1558)),VLOOKUP(A1558,Studies!A:BR,3,FALSE),"")</f>
        <v>https://www.ncbi.nlm.nih.gov/pubmed/16885720</v>
      </c>
      <c r="D1558" s="112" t="str">
        <f>IF(AND(A1558&lt;&gt;"",ISNUMBER(A1558)),VLOOKUP(A1558,Studies!A:BR,4,FALSE),"")</f>
        <v>day 6 (Japanese)</v>
      </c>
      <c r="E1558" s="112" t="str">
        <f>IF(AND(A1558&lt;&gt;"",ISNUMBER(A1558)),VLOOKUP(A1558,Studies!A:BR,5,FALSE),"")</f>
        <v>Itraconazole</v>
      </c>
      <c r="F1558" s="114" t="str">
        <f>IF(AND(A1558&lt;&gt;"",ISNUMBER(A1558)),VLOOKUP(A1558,Studies!A:BR,6,FALSE),"")</f>
        <v>Plasma</v>
      </c>
      <c r="G1558" s="57">
        <v>124</v>
      </c>
      <c r="H1558" s="57" t="s">
        <v>54</v>
      </c>
      <c r="I1558" s="47">
        <v>258.974365234375</v>
      </c>
      <c r="J1558" s="47" t="s">
        <v>321</v>
      </c>
      <c r="K1558" s="47" t="s">
        <v>50</v>
      </c>
      <c r="P1558" s="48" t="s">
        <v>999</v>
      </c>
    </row>
    <row r="1559" spans="1:16" x14ac:dyDescent="0.2">
      <c r="A1559" s="36">
        <v>512</v>
      </c>
      <c r="B1559" s="112" t="str">
        <f>IF(AND(A1559&lt;&gt;"",ISNUMBER(A1559)),VLOOKUP(A1559,Studies!A:BR,2,FALSE),"")</f>
        <v>Uno 2006</v>
      </c>
      <c r="C1559" s="112" t="str">
        <f>IF(AND(A1559&lt;&gt;"",ISNUMBER(A1559)),VLOOKUP(A1559,Studies!A:BR,3,FALSE),"")</f>
        <v>https://www.ncbi.nlm.nih.gov/pubmed/16885720</v>
      </c>
      <c r="D1559" s="112" t="str">
        <f>IF(AND(A1559&lt;&gt;"",ISNUMBER(A1559)),VLOOKUP(A1559,Studies!A:BR,4,FALSE),"")</f>
        <v>day 6 (Japanese)</v>
      </c>
      <c r="E1559" s="112" t="str">
        <f>IF(AND(A1559&lt;&gt;"",ISNUMBER(A1559)),VLOOKUP(A1559,Studies!A:BR,5,FALSE),"")</f>
        <v>Itraconazole</v>
      </c>
      <c r="F1559" s="114" t="str">
        <f>IF(AND(A1559&lt;&gt;"",ISNUMBER(A1559)),VLOOKUP(A1559,Studies!A:BR,6,FALSE),"")</f>
        <v>Plasma</v>
      </c>
      <c r="G1559" s="57">
        <v>126</v>
      </c>
      <c r="H1559" s="57" t="s">
        <v>54</v>
      </c>
      <c r="I1559" s="47">
        <v>202.56410217285156</v>
      </c>
      <c r="J1559" s="47" t="s">
        <v>321</v>
      </c>
      <c r="K1559" s="47" t="s">
        <v>50</v>
      </c>
      <c r="P1559" s="48" t="s">
        <v>999</v>
      </c>
    </row>
    <row r="1560" spans="1:16" x14ac:dyDescent="0.2">
      <c r="A1560" s="36">
        <v>512</v>
      </c>
      <c r="B1560" s="112" t="str">
        <f>IF(AND(A1560&lt;&gt;"",ISNUMBER(A1560)),VLOOKUP(A1560,Studies!A:BR,2,FALSE),"")</f>
        <v>Uno 2006</v>
      </c>
      <c r="C1560" s="112" t="str">
        <f>IF(AND(A1560&lt;&gt;"",ISNUMBER(A1560)),VLOOKUP(A1560,Studies!A:BR,3,FALSE),"")</f>
        <v>https://www.ncbi.nlm.nih.gov/pubmed/16885720</v>
      </c>
      <c r="D1560" s="112" t="str">
        <f>IF(AND(A1560&lt;&gt;"",ISNUMBER(A1560)),VLOOKUP(A1560,Studies!A:BR,4,FALSE),"")</f>
        <v>day 6 (Japanese)</v>
      </c>
      <c r="E1560" s="112" t="str">
        <f>IF(AND(A1560&lt;&gt;"",ISNUMBER(A1560)),VLOOKUP(A1560,Studies!A:BR,5,FALSE),"")</f>
        <v>Itraconazole</v>
      </c>
      <c r="F1560" s="114" t="str">
        <f>IF(AND(A1560&lt;&gt;"",ISNUMBER(A1560)),VLOOKUP(A1560,Studies!A:BR,6,FALSE),"")</f>
        <v>Plasma</v>
      </c>
      <c r="G1560" s="57">
        <v>128</v>
      </c>
      <c r="H1560" s="57" t="s">
        <v>54</v>
      </c>
      <c r="I1560" s="47">
        <v>160.25640869140625</v>
      </c>
      <c r="J1560" s="47" t="s">
        <v>321</v>
      </c>
      <c r="K1560" s="47" t="s">
        <v>50</v>
      </c>
      <c r="P1560" s="48" t="s">
        <v>999</v>
      </c>
    </row>
    <row r="1561" spans="1:16" x14ac:dyDescent="0.2">
      <c r="A1561" s="36">
        <v>512</v>
      </c>
      <c r="B1561" s="112" t="str">
        <f>IF(AND(A1561&lt;&gt;"",ISNUMBER(A1561)),VLOOKUP(A1561,Studies!A:BR,2,FALSE),"")</f>
        <v>Uno 2006</v>
      </c>
      <c r="C1561" s="112" t="str">
        <f>IF(AND(A1561&lt;&gt;"",ISNUMBER(A1561)),VLOOKUP(A1561,Studies!A:BR,3,FALSE),"")</f>
        <v>https://www.ncbi.nlm.nih.gov/pubmed/16885720</v>
      </c>
      <c r="D1561" s="112" t="str">
        <f>IF(AND(A1561&lt;&gt;"",ISNUMBER(A1561)),VLOOKUP(A1561,Studies!A:BR,4,FALSE),"")</f>
        <v>day 6 (Japanese)</v>
      </c>
      <c r="E1561" s="112" t="str">
        <f>IF(AND(A1561&lt;&gt;"",ISNUMBER(A1561)),VLOOKUP(A1561,Studies!A:BR,5,FALSE),"")</f>
        <v>Itraconazole</v>
      </c>
      <c r="F1561" s="114" t="str">
        <f>IF(AND(A1561&lt;&gt;"",ISNUMBER(A1561)),VLOOKUP(A1561,Studies!A:BR,6,FALSE),"")</f>
        <v>Plasma</v>
      </c>
      <c r="G1561" s="57">
        <v>132</v>
      </c>
      <c r="H1561" s="57" t="s">
        <v>54</v>
      </c>
      <c r="I1561" s="47">
        <v>123.07692718505859</v>
      </c>
      <c r="J1561" s="47" t="s">
        <v>321</v>
      </c>
      <c r="K1561" s="47" t="s">
        <v>50</v>
      </c>
      <c r="P1561" s="48" t="s">
        <v>999</v>
      </c>
    </row>
    <row r="1562" spans="1:16" x14ac:dyDescent="0.2">
      <c r="A1562" s="36">
        <v>512</v>
      </c>
      <c r="B1562" s="112" t="str">
        <f>IF(AND(A1562&lt;&gt;"",ISNUMBER(A1562)),VLOOKUP(A1562,Studies!A:BR,2,FALSE),"")</f>
        <v>Uno 2006</v>
      </c>
      <c r="C1562" s="112" t="str">
        <f>IF(AND(A1562&lt;&gt;"",ISNUMBER(A1562)),VLOOKUP(A1562,Studies!A:BR,3,FALSE),"")</f>
        <v>https://www.ncbi.nlm.nih.gov/pubmed/16885720</v>
      </c>
      <c r="D1562" s="112" t="str">
        <f>IF(AND(A1562&lt;&gt;"",ISNUMBER(A1562)),VLOOKUP(A1562,Studies!A:BR,4,FALSE),"")</f>
        <v>day 6 (Japanese)</v>
      </c>
      <c r="E1562" s="112" t="str">
        <f>IF(AND(A1562&lt;&gt;"",ISNUMBER(A1562)),VLOOKUP(A1562,Studies!A:BR,5,FALSE),"")</f>
        <v>Itraconazole</v>
      </c>
      <c r="F1562" s="114" t="str">
        <f>IF(AND(A1562&lt;&gt;"",ISNUMBER(A1562)),VLOOKUP(A1562,Studies!A:BR,6,FALSE),"")</f>
        <v>Plasma</v>
      </c>
      <c r="G1562" s="57">
        <v>144</v>
      </c>
      <c r="H1562" s="57" t="s">
        <v>54</v>
      </c>
      <c r="I1562" s="47">
        <v>88.461540222167969</v>
      </c>
      <c r="J1562" s="47" t="s">
        <v>321</v>
      </c>
      <c r="K1562" s="47" t="s">
        <v>50</v>
      </c>
      <c r="P1562" s="48" t="s">
        <v>999</v>
      </c>
    </row>
    <row r="1563" spans="1:16" x14ac:dyDescent="0.2">
      <c r="A1563" s="36">
        <v>513</v>
      </c>
      <c r="B1563" s="112" t="str">
        <f>IF(AND(A1563&lt;&gt;"",ISNUMBER(A1563)),VLOOKUP(A1563,Studies!A:BR,2,FALSE),"")</f>
        <v>Uno 2006</v>
      </c>
      <c r="C1563" s="112" t="str">
        <f>IF(AND(A1563&lt;&gt;"",ISNUMBER(A1563)),VLOOKUP(A1563,Studies!A:BR,3,FALSE),"")</f>
        <v>https://www.ncbi.nlm.nih.gov/pubmed/16885720</v>
      </c>
      <c r="D1563" s="112" t="str">
        <f>IF(AND(A1563&lt;&gt;"",ISNUMBER(A1563)),VLOOKUP(A1563,Studies!A:BR,4,FALSE),"")</f>
        <v>day 6 (Japanese)</v>
      </c>
      <c r="E1563" s="112" t="str">
        <f>IF(AND(A1563&lt;&gt;"",ISNUMBER(A1563)),VLOOKUP(A1563,Studies!A:BR,5,FALSE),"")</f>
        <v>Hydroxy-Itraconazole</v>
      </c>
      <c r="F1563" s="114" t="str">
        <f>IF(AND(A1563&lt;&gt;"",ISNUMBER(A1563)),VLOOKUP(A1563,Studies!A:BR,6,FALSE),"")</f>
        <v>Plasma</v>
      </c>
      <c r="G1563" s="57">
        <v>120</v>
      </c>
      <c r="H1563" s="57" t="s">
        <v>54</v>
      </c>
      <c r="I1563" s="47">
        <v>229.37364196777344</v>
      </c>
      <c r="J1563" s="47" t="s">
        <v>321</v>
      </c>
      <c r="K1563" s="47" t="s">
        <v>50</v>
      </c>
      <c r="P1563" s="48" t="s">
        <v>999</v>
      </c>
    </row>
    <row r="1564" spans="1:16" x14ac:dyDescent="0.2">
      <c r="A1564" s="36">
        <v>513</v>
      </c>
      <c r="B1564" s="112" t="str">
        <f>IF(AND(A1564&lt;&gt;"",ISNUMBER(A1564)),VLOOKUP(A1564,Studies!A:BR,2,FALSE),"")</f>
        <v>Uno 2006</v>
      </c>
      <c r="C1564" s="112" t="str">
        <f>IF(AND(A1564&lt;&gt;"",ISNUMBER(A1564)),VLOOKUP(A1564,Studies!A:BR,3,FALSE),"")</f>
        <v>https://www.ncbi.nlm.nih.gov/pubmed/16885720</v>
      </c>
      <c r="D1564" s="112" t="str">
        <f>IF(AND(A1564&lt;&gt;"",ISNUMBER(A1564)),VLOOKUP(A1564,Studies!A:BR,4,FALSE),"")</f>
        <v>day 6 (Japanese)</v>
      </c>
      <c r="E1564" s="112" t="str">
        <f>IF(AND(A1564&lt;&gt;"",ISNUMBER(A1564)),VLOOKUP(A1564,Studies!A:BR,5,FALSE),"")</f>
        <v>Hydroxy-Itraconazole</v>
      </c>
      <c r="F1564" s="114" t="str">
        <f>IF(AND(A1564&lt;&gt;"",ISNUMBER(A1564)),VLOOKUP(A1564,Studies!A:BR,6,FALSE),"")</f>
        <v>Plasma</v>
      </c>
      <c r="G1564" s="57">
        <v>120.5</v>
      </c>
      <c r="H1564" s="57" t="s">
        <v>54</v>
      </c>
      <c r="I1564" s="47">
        <v>220.3023681640625</v>
      </c>
      <c r="J1564" s="47" t="s">
        <v>321</v>
      </c>
      <c r="K1564" s="47" t="s">
        <v>50</v>
      </c>
      <c r="P1564" s="48" t="s">
        <v>999</v>
      </c>
    </row>
    <row r="1565" spans="1:16" x14ac:dyDescent="0.2">
      <c r="A1565" s="36">
        <v>513</v>
      </c>
      <c r="B1565" s="112" t="str">
        <f>IF(AND(A1565&lt;&gt;"",ISNUMBER(A1565)),VLOOKUP(A1565,Studies!A:BR,2,FALSE),"")</f>
        <v>Uno 2006</v>
      </c>
      <c r="C1565" s="112" t="str">
        <f>IF(AND(A1565&lt;&gt;"",ISNUMBER(A1565)),VLOOKUP(A1565,Studies!A:BR,3,FALSE),"")</f>
        <v>https://www.ncbi.nlm.nih.gov/pubmed/16885720</v>
      </c>
      <c r="D1565" s="112" t="str">
        <f>IF(AND(A1565&lt;&gt;"",ISNUMBER(A1565)),VLOOKUP(A1565,Studies!A:BR,4,FALSE),"")</f>
        <v>day 6 (Japanese)</v>
      </c>
      <c r="E1565" s="112" t="str">
        <f>IF(AND(A1565&lt;&gt;"",ISNUMBER(A1565)),VLOOKUP(A1565,Studies!A:BR,5,FALSE),"")</f>
        <v>Hydroxy-Itraconazole</v>
      </c>
      <c r="F1565" s="114" t="str">
        <f>IF(AND(A1565&lt;&gt;"",ISNUMBER(A1565)),VLOOKUP(A1565,Studies!A:BR,6,FALSE),"")</f>
        <v>Plasma</v>
      </c>
      <c r="G1565" s="57">
        <v>121</v>
      </c>
      <c r="H1565" s="57" t="s">
        <v>54</v>
      </c>
      <c r="I1565" s="47">
        <v>237.14901733398437</v>
      </c>
      <c r="J1565" s="47" t="s">
        <v>321</v>
      </c>
      <c r="K1565" s="47" t="s">
        <v>50</v>
      </c>
      <c r="P1565" s="48" t="s">
        <v>999</v>
      </c>
    </row>
    <row r="1566" spans="1:16" x14ac:dyDescent="0.2">
      <c r="A1566" s="36">
        <v>513</v>
      </c>
      <c r="B1566" s="112" t="str">
        <f>IF(AND(A1566&lt;&gt;"",ISNUMBER(A1566)),VLOOKUP(A1566,Studies!A:BR,2,FALSE),"")</f>
        <v>Uno 2006</v>
      </c>
      <c r="C1566" s="112" t="str">
        <f>IF(AND(A1566&lt;&gt;"",ISNUMBER(A1566)),VLOOKUP(A1566,Studies!A:BR,3,FALSE),"")</f>
        <v>https://www.ncbi.nlm.nih.gov/pubmed/16885720</v>
      </c>
      <c r="D1566" s="112" t="str">
        <f>IF(AND(A1566&lt;&gt;"",ISNUMBER(A1566)),VLOOKUP(A1566,Studies!A:BR,4,FALSE),"")</f>
        <v>day 6 (Japanese)</v>
      </c>
      <c r="E1566" s="112" t="str">
        <f>IF(AND(A1566&lt;&gt;"",ISNUMBER(A1566)),VLOOKUP(A1566,Studies!A:BR,5,FALSE),"")</f>
        <v>Hydroxy-Itraconazole</v>
      </c>
      <c r="F1566" s="114" t="str">
        <f>IF(AND(A1566&lt;&gt;"",ISNUMBER(A1566)),VLOOKUP(A1566,Studies!A:BR,6,FALSE),"")</f>
        <v>Plasma</v>
      </c>
      <c r="G1566" s="57">
        <v>121.5</v>
      </c>
      <c r="H1566" s="57" t="s">
        <v>54</v>
      </c>
      <c r="I1566" s="47">
        <v>279.91360473632812</v>
      </c>
      <c r="J1566" s="47" t="s">
        <v>321</v>
      </c>
      <c r="K1566" s="47" t="s">
        <v>50</v>
      </c>
      <c r="P1566" s="48" t="s">
        <v>999</v>
      </c>
    </row>
    <row r="1567" spans="1:16" x14ac:dyDescent="0.2">
      <c r="A1567" s="36">
        <v>513</v>
      </c>
      <c r="B1567" s="112" t="str">
        <f>IF(AND(A1567&lt;&gt;"",ISNUMBER(A1567)),VLOOKUP(A1567,Studies!A:BR,2,FALSE),"")</f>
        <v>Uno 2006</v>
      </c>
      <c r="C1567" s="112" t="str">
        <f>IF(AND(A1567&lt;&gt;"",ISNUMBER(A1567)),VLOOKUP(A1567,Studies!A:BR,3,FALSE),"")</f>
        <v>https://www.ncbi.nlm.nih.gov/pubmed/16885720</v>
      </c>
      <c r="D1567" s="112" t="str">
        <f>IF(AND(A1567&lt;&gt;"",ISNUMBER(A1567)),VLOOKUP(A1567,Studies!A:BR,4,FALSE),"")</f>
        <v>day 6 (Japanese)</v>
      </c>
      <c r="E1567" s="112" t="str">
        <f>IF(AND(A1567&lt;&gt;"",ISNUMBER(A1567)),VLOOKUP(A1567,Studies!A:BR,5,FALSE),"")</f>
        <v>Hydroxy-Itraconazole</v>
      </c>
      <c r="F1567" s="114" t="str">
        <f>IF(AND(A1567&lt;&gt;"",ISNUMBER(A1567)),VLOOKUP(A1567,Studies!A:BR,6,FALSE),"")</f>
        <v>Plasma</v>
      </c>
      <c r="G1567" s="57">
        <v>122</v>
      </c>
      <c r="H1567" s="57" t="s">
        <v>54</v>
      </c>
      <c r="I1567" s="47">
        <v>347.30020141601562</v>
      </c>
      <c r="J1567" s="47" t="s">
        <v>321</v>
      </c>
      <c r="K1567" s="47" t="s">
        <v>50</v>
      </c>
      <c r="P1567" s="48" t="s">
        <v>999</v>
      </c>
    </row>
    <row r="1568" spans="1:16" x14ac:dyDescent="0.2">
      <c r="A1568" s="36">
        <v>513</v>
      </c>
      <c r="B1568" s="112" t="str">
        <f>IF(AND(A1568&lt;&gt;"",ISNUMBER(A1568)),VLOOKUP(A1568,Studies!A:BR,2,FALSE),"")</f>
        <v>Uno 2006</v>
      </c>
      <c r="C1568" s="112" t="str">
        <f>IF(AND(A1568&lt;&gt;"",ISNUMBER(A1568)),VLOOKUP(A1568,Studies!A:BR,3,FALSE),"")</f>
        <v>https://www.ncbi.nlm.nih.gov/pubmed/16885720</v>
      </c>
      <c r="D1568" s="112" t="str">
        <f>IF(AND(A1568&lt;&gt;"",ISNUMBER(A1568)),VLOOKUP(A1568,Studies!A:BR,4,FALSE),"")</f>
        <v>day 6 (Japanese)</v>
      </c>
      <c r="E1568" s="112" t="str">
        <f>IF(AND(A1568&lt;&gt;"",ISNUMBER(A1568)),VLOOKUP(A1568,Studies!A:BR,5,FALSE),"")</f>
        <v>Hydroxy-Itraconazole</v>
      </c>
      <c r="F1568" s="114" t="str">
        <f>IF(AND(A1568&lt;&gt;"",ISNUMBER(A1568)),VLOOKUP(A1568,Studies!A:BR,6,FALSE),"")</f>
        <v>Plasma</v>
      </c>
      <c r="G1568" s="57">
        <v>123</v>
      </c>
      <c r="H1568" s="57" t="s">
        <v>54</v>
      </c>
      <c r="I1568" s="47">
        <v>399.13604736328125</v>
      </c>
      <c r="J1568" s="47" t="s">
        <v>321</v>
      </c>
      <c r="K1568" s="47" t="s">
        <v>50</v>
      </c>
      <c r="P1568" s="48" t="s">
        <v>999</v>
      </c>
    </row>
    <row r="1569" spans="1:16" x14ac:dyDescent="0.2">
      <c r="A1569" s="36">
        <v>513</v>
      </c>
      <c r="B1569" s="112" t="str">
        <f>IF(AND(A1569&lt;&gt;"",ISNUMBER(A1569)),VLOOKUP(A1569,Studies!A:BR,2,FALSE),"")</f>
        <v>Uno 2006</v>
      </c>
      <c r="C1569" s="112" t="str">
        <f>IF(AND(A1569&lt;&gt;"",ISNUMBER(A1569)),VLOOKUP(A1569,Studies!A:BR,3,FALSE),"")</f>
        <v>https://www.ncbi.nlm.nih.gov/pubmed/16885720</v>
      </c>
      <c r="D1569" s="112" t="str">
        <f>IF(AND(A1569&lt;&gt;"",ISNUMBER(A1569)),VLOOKUP(A1569,Studies!A:BR,4,FALSE),"")</f>
        <v>day 6 (Japanese)</v>
      </c>
      <c r="E1569" s="112" t="str">
        <f>IF(AND(A1569&lt;&gt;"",ISNUMBER(A1569)),VLOOKUP(A1569,Studies!A:BR,5,FALSE),"")</f>
        <v>Hydroxy-Itraconazole</v>
      </c>
      <c r="F1569" s="114" t="str">
        <f>IF(AND(A1569&lt;&gt;"",ISNUMBER(A1569)),VLOOKUP(A1569,Studies!A:BR,6,FALSE),"")</f>
        <v>Plasma</v>
      </c>
      <c r="G1569" s="57">
        <v>124</v>
      </c>
      <c r="H1569" s="57" t="s">
        <v>54</v>
      </c>
      <c r="I1569" s="47">
        <v>400.43194580078125</v>
      </c>
      <c r="J1569" s="47" t="s">
        <v>321</v>
      </c>
      <c r="K1569" s="47" t="s">
        <v>50</v>
      </c>
      <c r="P1569" s="48" t="s">
        <v>999</v>
      </c>
    </row>
    <row r="1570" spans="1:16" x14ac:dyDescent="0.2">
      <c r="A1570" s="36">
        <v>513</v>
      </c>
      <c r="B1570" s="112" t="str">
        <f>IF(AND(A1570&lt;&gt;"",ISNUMBER(A1570)),VLOOKUP(A1570,Studies!A:BR,2,FALSE),"")</f>
        <v>Uno 2006</v>
      </c>
      <c r="C1570" s="112" t="str">
        <f>IF(AND(A1570&lt;&gt;"",ISNUMBER(A1570)),VLOOKUP(A1570,Studies!A:BR,3,FALSE),"")</f>
        <v>https://www.ncbi.nlm.nih.gov/pubmed/16885720</v>
      </c>
      <c r="D1570" s="112" t="str">
        <f>IF(AND(A1570&lt;&gt;"",ISNUMBER(A1570)),VLOOKUP(A1570,Studies!A:BR,4,FALSE),"")</f>
        <v>day 6 (Japanese)</v>
      </c>
      <c r="E1570" s="112" t="str">
        <f>IF(AND(A1570&lt;&gt;"",ISNUMBER(A1570)),VLOOKUP(A1570,Studies!A:BR,5,FALSE),"")</f>
        <v>Hydroxy-Itraconazole</v>
      </c>
      <c r="F1570" s="114" t="str">
        <f>IF(AND(A1570&lt;&gt;"",ISNUMBER(A1570)),VLOOKUP(A1570,Studies!A:BR,6,FALSE),"")</f>
        <v>Plasma</v>
      </c>
      <c r="G1570" s="57">
        <v>126</v>
      </c>
      <c r="H1570" s="57" t="s">
        <v>54</v>
      </c>
      <c r="I1570" s="47">
        <v>422.46218872070313</v>
      </c>
      <c r="J1570" s="47" t="s">
        <v>321</v>
      </c>
      <c r="K1570" s="47" t="s">
        <v>50</v>
      </c>
      <c r="P1570" s="48" t="s">
        <v>999</v>
      </c>
    </row>
    <row r="1571" spans="1:16" x14ac:dyDescent="0.2">
      <c r="A1571" s="36">
        <v>513</v>
      </c>
      <c r="B1571" s="112" t="str">
        <f>IF(AND(A1571&lt;&gt;"",ISNUMBER(A1571)),VLOOKUP(A1571,Studies!A:BR,2,FALSE),"")</f>
        <v>Uno 2006</v>
      </c>
      <c r="C1571" s="112" t="str">
        <f>IF(AND(A1571&lt;&gt;"",ISNUMBER(A1571)),VLOOKUP(A1571,Studies!A:BR,3,FALSE),"")</f>
        <v>https://www.ncbi.nlm.nih.gov/pubmed/16885720</v>
      </c>
      <c r="D1571" s="112" t="str">
        <f>IF(AND(A1571&lt;&gt;"",ISNUMBER(A1571)),VLOOKUP(A1571,Studies!A:BR,4,FALSE),"")</f>
        <v>day 6 (Japanese)</v>
      </c>
      <c r="E1571" s="112" t="str">
        <f>IF(AND(A1571&lt;&gt;"",ISNUMBER(A1571)),VLOOKUP(A1571,Studies!A:BR,5,FALSE),"")</f>
        <v>Hydroxy-Itraconazole</v>
      </c>
      <c r="F1571" s="114" t="str">
        <f>IF(AND(A1571&lt;&gt;"",ISNUMBER(A1571)),VLOOKUP(A1571,Studies!A:BR,6,FALSE),"")</f>
        <v>Plasma</v>
      </c>
      <c r="G1571" s="57">
        <v>128</v>
      </c>
      <c r="H1571" s="57" t="s">
        <v>54</v>
      </c>
      <c r="I1571" s="47">
        <v>369.3304443359375</v>
      </c>
      <c r="J1571" s="47" t="s">
        <v>321</v>
      </c>
      <c r="K1571" s="47" t="s">
        <v>50</v>
      </c>
      <c r="P1571" s="48" t="s">
        <v>999</v>
      </c>
    </row>
    <row r="1572" spans="1:16" x14ac:dyDescent="0.2">
      <c r="A1572" s="36">
        <v>513</v>
      </c>
      <c r="B1572" s="112" t="str">
        <f>IF(AND(A1572&lt;&gt;"",ISNUMBER(A1572)),VLOOKUP(A1572,Studies!A:BR,2,FALSE),"")</f>
        <v>Uno 2006</v>
      </c>
      <c r="C1572" s="112" t="str">
        <f>IF(AND(A1572&lt;&gt;"",ISNUMBER(A1572)),VLOOKUP(A1572,Studies!A:BR,3,FALSE),"")</f>
        <v>https://www.ncbi.nlm.nih.gov/pubmed/16885720</v>
      </c>
      <c r="D1572" s="112" t="str">
        <f>IF(AND(A1572&lt;&gt;"",ISNUMBER(A1572)),VLOOKUP(A1572,Studies!A:BR,4,FALSE),"")</f>
        <v>day 6 (Japanese)</v>
      </c>
      <c r="E1572" s="112" t="str">
        <f>IF(AND(A1572&lt;&gt;"",ISNUMBER(A1572)),VLOOKUP(A1572,Studies!A:BR,5,FALSE),"")</f>
        <v>Hydroxy-Itraconazole</v>
      </c>
      <c r="F1572" s="114" t="str">
        <f>IF(AND(A1572&lt;&gt;"",ISNUMBER(A1572)),VLOOKUP(A1572,Studies!A:BR,6,FALSE),"")</f>
        <v>Plasma</v>
      </c>
      <c r="G1572" s="57">
        <v>132</v>
      </c>
      <c r="H1572" s="57" t="s">
        <v>54</v>
      </c>
      <c r="I1572" s="47">
        <v>338.22894287109375</v>
      </c>
      <c r="J1572" s="47" t="s">
        <v>321</v>
      </c>
      <c r="K1572" s="47" t="s">
        <v>50</v>
      </c>
      <c r="P1572" s="48" t="s">
        <v>999</v>
      </c>
    </row>
    <row r="1573" spans="1:16" x14ac:dyDescent="0.2">
      <c r="A1573" s="36">
        <v>513</v>
      </c>
      <c r="B1573" s="112" t="str">
        <f>IF(AND(A1573&lt;&gt;"",ISNUMBER(A1573)),VLOOKUP(A1573,Studies!A:BR,2,FALSE),"")</f>
        <v>Uno 2006</v>
      </c>
      <c r="C1573" s="112" t="str">
        <f>IF(AND(A1573&lt;&gt;"",ISNUMBER(A1573)),VLOOKUP(A1573,Studies!A:BR,3,FALSE),"")</f>
        <v>https://www.ncbi.nlm.nih.gov/pubmed/16885720</v>
      </c>
      <c r="D1573" s="112" t="str">
        <f>IF(AND(A1573&lt;&gt;"",ISNUMBER(A1573)),VLOOKUP(A1573,Studies!A:BR,4,FALSE),"")</f>
        <v>day 6 (Japanese)</v>
      </c>
      <c r="E1573" s="112" t="str">
        <f>IF(AND(A1573&lt;&gt;"",ISNUMBER(A1573)),VLOOKUP(A1573,Studies!A:BR,5,FALSE),"")</f>
        <v>Hydroxy-Itraconazole</v>
      </c>
      <c r="F1573" s="114" t="str">
        <f>IF(AND(A1573&lt;&gt;"",ISNUMBER(A1573)),VLOOKUP(A1573,Studies!A:BR,6,FALSE),"")</f>
        <v>Plasma</v>
      </c>
      <c r="G1573" s="57">
        <v>144</v>
      </c>
      <c r="H1573" s="57" t="s">
        <v>54</v>
      </c>
      <c r="I1573" s="47">
        <v>224.1900634765625</v>
      </c>
      <c r="J1573" s="47" t="s">
        <v>321</v>
      </c>
      <c r="K1573" s="47" t="s">
        <v>50</v>
      </c>
      <c r="P1573" s="48" t="s">
        <v>999</v>
      </c>
    </row>
    <row r="1574" spans="1:16" x14ac:dyDescent="0.2">
      <c r="A1574" s="105">
        <v>514</v>
      </c>
      <c r="B1574" s="112" t="str">
        <f>IF(AND(A1574&lt;&gt;"",ISNUMBER(A1574)),VLOOKUP(A1574,Studies!A:BR,2,FALSE),"")</f>
        <v>Bae 2011</v>
      </c>
      <c r="C1574" s="112" t="str">
        <f>IF(AND(A1574&lt;&gt;"",ISNUMBER(A1574)),VLOOKUP(A1574,Studies!A:BR,3,FALSE),"")</f>
        <v>https://www.ncbi.nlm.nih.gov/pubmed/20400647</v>
      </c>
      <c r="D1574" s="112" t="str">
        <f>IF(AND(A1574&lt;&gt;"",ISNUMBER(A1574)),VLOOKUP(A1574,Studies!A:BR,4,FALSE),"")</f>
        <v>po 200 mg capsule with water (Korean)</v>
      </c>
      <c r="E1574" s="112" t="str">
        <f>IF(AND(A1574&lt;&gt;"",ISNUMBER(A1574)),VLOOKUP(A1574,Studies!A:BR,5,FALSE),"")</f>
        <v>Itraconazole</v>
      </c>
      <c r="F1574" s="114" t="str">
        <f>IF(AND(A1574&lt;&gt;"",ISNUMBER(A1574)),VLOOKUP(A1574,Studies!A:BR,6,FALSE),"")</f>
        <v>Plasma</v>
      </c>
      <c r="G1574" s="57">
        <v>0.5</v>
      </c>
      <c r="H1574" s="57" t="s">
        <v>54</v>
      </c>
      <c r="I1574" s="47">
        <v>10.278371810913086</v>
      </c>
      <c r="J1574" s="47" t="s">
        <v>321</v>
      </c>
      <c r="K1574" s="47" t="s">
        <v>50</v>
      </c>
      <c r="P1574" s="48" t="s">
        <v>999</v>
      </c>
    </row>
    <row r="1575" spans="1:16" x14ac:dyDescent="0.2">
      <c r="A1575" s="105">
        <v>514</v>
      </c>
      <c r="B1575" s="112" t="str">
        <f>IF(AND(A1575&lt;&gt;"",ISNUMBER(A1575)),VLOOKUP(A1575,Studies!A:BR,2,FALSE),"")</f>
        <v>Bae 2011</v>
      </c>
      <c r="C1575" s="112" t="str">
        <f>IF(AND(A1575&lt;&gt;"",ISNUMBER(A1575)),VLOOKUP(A1575,Studies!A:BR,3,FALSE),"")</f>
        <v>https://www.ncbi.nlm.nih.gov/pubmed/20400647</v>
      </c>
      <c r="D1575" s="112" t="str">
        <f>IF(AND(A1575&lt;&gt;"",ISNUMBER(A1575)),VLOOKUP(A1575,Studies!A:BR,4,FALSE),"")</f>
        <v>po 200 mg capsule with water (Korean)</v>
      </c>
      <c r="E1575" s="112" t="str">
        <f>IF(AND(A1575&lt;&gt;"",ISNUMBER(A1575)),VLOOKUP(A1575,Studies!A:BR,5,FALSE),"")</f>
        <v>Itraconazole</v>
      </c>
      <c r="F1575" s="114" t="str">
        <f>IF(AND(A1575&lt;&gt;"",ISNUMBER(A1575)),VLOOKUP(A1575,Studies!A:BR,6,FALSE),"")</f>
        <v>Plasma</v>
      </c>
      <c r="G1575" s="57">
        <v>1</v>
      </c>
      <c r="H1575" s="57" t="s">
        <v>54</v>
      </c>
      <c r="I1575" s="47">
        <v>53.104923248291016</v>
      </c>
      <c r="J1575" s="47" t="s">
        <v>321</v>
      </c>
      <c r="K1575" s="47" t="s">
        <v>50</v>
      </c>
      <c r="P1575" s="48" t="s">
        <v>999</v>
      </c>
    </row>
    <row r="1576" spans="1:16" x14ac:dyDescent="0.2">
      <c r="A1576" s="105">
        <v>514</v>
      </c>
      <c r="B1576" s="112" t="str">
        <f>IF(AND(A1576&lt;&gt;"",ISNUMBER(A1576)),VLOOKUP(A1576,Studies!A:BR,2,FALSE),"")</f>
        <v>Bae 2011</v>
      </c>
      <c r="C1576" s="112" t="str">
        <f>IF(AND(A1576&lt;&gt;"",ISNUMBER(A1576)),VLOOKUP(A1576,Studies!A:BR,3,FALSE),"")</f>
        <v>https://www.ncbi.nlm.nih.gov/pubmed/20400647</v>
      </c>
      <c r="D1576" s="112" t="str">
        <f>IF(AND(A1576&lt;&gt;"",ISNUMBER(A1576)),VLOOKUP(A1576,Studies!A:BR,4,FALSE),"")</f>
        <v>po 200 mg capsule with water (Korean)</v>
      </c>
      <c r="E1576" s="112" t="str">
        <f>IF(AND(A1576&lt;&gt;"",ISNUMBER(A1576)),VLOOKUP(A1576,Studies!A:BR,5,FALSE),"")</f>
        <v>Itraconazole</v>
      </c>
      <c r="F1576" s="114" t="str">
        <f>IF(AND(A1576&lt;&gt;"",ISNUMBER(A1576)),VLOOKUP(A1576,Studies!A:BR,6,FALSE),"")</f>
        <v>Plasma</v>
      </c>
      <c r="G1576" s="57">
        <v>1.5</v>
      </c>
      <c r="H1576" s="57" t="s">
        <v>54</v>
      </c>
      <c r="I1576" s="47">
        <v>123.34046936035156</v>
      </c>
      <c r="J1576" s="47" t="s">
        <v>321</v>
      </c>
      <c r="K1576" s="47" t="s">
        <v>50</v>
      </c>
      <c r="P1576" s="48" t="s">
        <v>999</v>
      </c>
    </row>
    <row r="1577" spans="1:16" x14ac:dyDescent="0.2">
      <c r="A1577" s="105">
        <v>514</v>
      </c>
      <c r="B1577" s="112" t="str">
        <f>IF(AND(A1577&lt;&gt;"",ISNUMBER(A1577)),VLOOKUP(A1577,Studies!A:BR,2,FALSE),"")</f>
        <v>Bae 2011</v>
      </c>
      <c r="C1577" s="112" t="str">
        <f>IF(AND(A1577&lt;&gt;"",ISNUMBER(A1577)),VLOOKUP(A1577,Studies!A:BR,3,FALSE),"")</f>
        <v>https://www.ncbi.nlm.nih.gov/pubmed/20400647</v>
      </c>
      <c r="D1577" s="112" t="str">
        <f>IF(AND(A1577&lt;&gt;"",ISNUMBER(A1577)),VLOOKUP(A1577,Studies!A:BR,4,FALSE),"")</f>
        <v>po 200 mg capsule with water (Korean)</v>
      </c>
      <c r="E1577" s="112" t="str">
        <f>IF(AND(A1577&lt;&gt;"",ISNUMBER(A1577)),VLOOKUP(A1577,Studies!A:BR,5,FALSE),"")</f>
        <v>Itraconazole</v>
      </c>
      <c r="F1577" s="114" t="str">
        <f>IF(AND(A1577&lt;&gt;"",ISNUMBER(A1577)),VLOOKUP(A1577,Studies!A:BR,6,FALSE),"")</f>
        <v>Plasma</v>
      </c>
      <c r="G1577" s="57">
        <v>2</v>
      </c>
      <c r="H1577" s="57" t="s">
        <v>54</v>
      </c>
      <c r="I1577" s="47">
        <v>157.60171508789063</v>
      </c>
      <c r="J1577" s="47" t="s">
        <v>321</v>
      </c>
      <c r="K1577" s="47" t="s">
        <v>50</v>
      </c>
      <c r="P1577" s="48" t="s">
        <v>999</v>
      </c>
    </row>
    <row r="1578" spans="1:16" x14ac:dyDescent="0.2">
      <c r="A1578" s="105">
        <v>514</v>
      </c>
      <c r="B1578" s="112" t="str">
        <f>IF(AND(A1578&lt;&gt;"",ISNUMBER(A1578)),VLOOKUP(A1578,Studies!A:BR,2,FALSE),"")</f>
        <v>Bae 2011</v>
      </c>
      <c r="C1578" s="112" t="str">
        <f>IF(AND(A1578&lt;&gt;"",ISNUMBER(A1578)),VLOOKUP(A1578,Studies!A:BR,3,FALSE),"")</f>
        <v>https://www.ncbi.nlm.nih.gov/pubmed/20400647</v>
      </c>
      <c r="D1578" s="112" t="str">
        <f>IF(AND(A1578&lt;&gt;"",ISNUMBER(A1578)),VLOOKUP(A1578,Studies!A:BR,4,FALSE),"")</f>
        <v>po 200 mg capsule with water (Korean)</v>
      </c>
      <c r="E1578" s="112" t="str">
        <f>IF(AND(A1578&lt;&gt;"",ISNUMBER(A1578)),VLOOKUP(A1578,Studies!A:BR,5,FALSE),"")</f>
        <v>Itraconazole</v>
      </c>
      <c r="F1578" s="114" t="str">
        <f>IF(AND(A1578&lt;&gt;"",ISNUMBER(A1578)),VLOOKUP(A1578,Studies!A:BR,6,FALSE),"")</f>
        <v>Plasma</v>
      </c>
      <c r="G1578" s="57">
        <v>2.5</v>
      </c>
      <c r="H1578" s="57" t="s">
        <v>54</v>
      </c>
      <c r="I1578" s="47">
        <v>181.58457946777344</v>
      </c>
      <c r="J1578" s="47" t="s">
        <v>321</v>
      </c>
      <c r="K1578" s="47" t="s">
        <v>50</v>
      </c>
      <c r="P1578" s="48" t="s">
        <v>999</v>
      </c>
    </row>
    <row r="1579" spans="1:16" x14ac:dyDescent="0.2">
      <c r="A1579" s="105">
        <v>514</v>
      </c>
      <c r="B1579" s="112" t="str">
        <f>IF(AND(A1579&lt;&gt;"",ISNUMBER(A1579)),VLOOKUP(A1579,Studies!A:BR,2,FALSE),"")</f>
        <v>Bae 2011</v>
      </c>
      <c r="C1579" s="112" t="str">
        <f>IF(AND(A1579&lt;&gt;"",ISNUMBER(A1579)),VLOOKUP(A1579,Studies!A:BR,3,FALSE),"")</f>
        <v>https://www.ncbi.nlm.nih.gov/pubmed/20400647</v>
      </c>
      <c r="D1579" s="112" t="str">
        <f>IF(AND(A1579&lt;&gt;"",ISNUMBER(A1579)),VLOOKUP(A1579,Studies!A:BR,4,FALSE),"")</f>
        <v>po 200 mg capsule with water (Korean)</v>
      </c>
      <c r="E1579" s="112" t="str">
        <f>IF(AND(A1579&lt;&gt;"",ISNUMBER(A1579)),VLOOKUP(A1579,Studies!A:BR,5,FALSE),"")</f>
        <v>Itraconazole</v>
      </c>
      <c r="F1579" s="114" t="str">
        <f>IF(AND(A1579&lt;&gt;"",ISNUMBER(A1579)),VLOOKUP(A1579,Studies!A:BR,6,FALSE),"")</f>
        <v>Plasma</v>
      </c>
      <c r="G1579" s="57">
        <v>3</v>
      </c>
      <c r="H1579" s="57" t="s">
        <v>54</v>
      </c>
      <c r="I1579" s="47">
        <v>198.71519470214844</v>
      </c>
      <c r="J1579" s="47" t="s">
        <v>321</v>
      </c>
      <c r="K1579" s="47" t="s">
        <v>50</v>
      </c>
      <c r="P1579" s="48" t="s">
        <v>999</v>
      </c>
    </row>
    <row r="1580" spans="1:16" x14ac:dyDescent="0.2">
      <c r="A1580" s="105">
        <v>514</v>
      </c>
      <c r="B1580" s="112" t="str">
        <f>IF(AND(A1580&lt;&gt;"",ISNUMBER(A1580)),VLOOKUP(A1580,Studies!A:BR,2,FALSE),"")</f>
        <v>Bae 2011</v>
      </c>
      <c r="C1580" s="112" t="str">
        <f>IF(AND(A1580&lt;&gt;"",ISNUMBER(A1580)),VLOOKUP(A1580,Studies!A:BR,3,FALSE),"")</f>
        <v>https://www.ncbi.nlm.nih.gov/pubmed/20400647</v>
      </c>
      <c r="D1580" s="112" t="str">
        <f>IF(AND(A1580&lt;&gt;"",ISNUMBER(A1580)),VLOOKUP(A1580,Studies!A:BR,4,FALSE),"")</f>
        <v>po 200 mg capsule with water (Korean)</v>
      </c>
      <c r="E1580" s="112" t="str">
        <f>IF(AND(A1580&lt;&gt;"",ISNUMBER(A1580)),VLOOKUP(A1580,Studies!A:BR,5,FALSE),"")</f>
        <v>Itraconazole</v>
      </c>
      <c r="F1580" s="114" t="str">
        <f>IF(AND(A1580&lt;&gt;"",ISNUMBER(A1580)),VLOOKUP(A1580,Studies!A:BR,6,FALSE),"")</f>
        <v>Plasma</v>
      </c>
      <c r="G1580" s="57">
        <v>3.5</v>
      </c>
      <c r="H1580" s="57" t="s">
        <v>54</v>
      </c>
      <c r="I1580" s="47">
        <v>205.56744384765625</v>
      </c>
      <c r="J1580" s="47" t="s">
        <v>321</v>
      </c>
      <c r="K1580" s="47" t="s">
        <v>50</v>
      </c>
      <c r="P1580" s="48" t="s">
        <v>999</v>
      </c>
    </row>
    <row r="1581" spans="1:16" x14ac:dyDescent="0.2">
      <c r="A1581" s="105">
        <v>514</v>
      </c>
      <c r="B1581" s="112" t="str">
        <f>IF(AND(A1581&lt;&gt;"",ISNUMBER(A1581)),VLOOKUP(A1581,Studies!A:BR,2,FALSE),"")</f>
        <v>Bae 2011</v>
      </c>
      <c r="C1581" s="112" t="str">
        <f>IF(AND(A1581&lt;&gt;"",ISNUMBER(A1581)),VLOOKUP(A1581,Studies!A:BR,3,FALSE),"")</f>
        <v>https://www.ncbi.nlm.nih.gov/pubmed/20400647</v>
      </c>
      <c r="D1581" s="112" t="str">
        <f>IF(AND(A1581&lt;&gt;"",ISNUMBER(A1581)),VLOOKUP(A1581,Studies!A:BR,4,FALSE),"")</f>
        <v>po 200 mg capsule with water (Korean)</v>
      </c>
      <c r="E1581" s="112" t="str">
        <f>IF(AND(A1581&lt;&gt;"",ISNUMBER(A1581)),VLOOKUP(A1581,Studies!A:BR,5,FALSE),"")</f>
        <v>Itraconazole</v>
      </c>
      <c r="F1581" s="114" t="str">
        <f>IF(AND(A1581&lt;&gt;"",ISNUMBER(A1581)),VLOOKUP(A1581,Studies!A:BR,6,FALSE),"")</f>
        <v>Plasma</v>
      </c>
      <c r="G1581" s="57">
        <v>4</v>
      </c>
      <c r="H1581" s="57" t="s">
        <v>54</v>
      </c>
      <c r="I1581" s="47">
        <v>210.70663452148437</v>
      </c>
      <c r="J1581" s="47" t="s">
        <v>321</v>
      </c>
      <c r="K1581" s="47" t="s">
        <v>50</v>
      </c>
      <c r="P1581" s="48" t="s">
        <v>999</v>
      </c>
    </row>
    <row r="1582" spans="1:16" x14ac:dyDescent="0.2">
      <c r="A1582" s="105">
        <v>514</v>
      </c>
      <c r="B1582" s="112" t="str">
        <f>IF(AND(A1582&lt;&gt;"",ISNUMBER(A1582)),VLOOKUP(A1582,Studies!A:BR,2,FALSE),"")</f>
        <v>Bae 2011</v>
      </c>
      <c r="C1582" s="112" t="str">
        <f>IF(AND(A1582&lt;&gt;"",ISNUMBER(A1582)),VLOOKUP(A1582,Studies!A:BR,3,FALSE),"")</f>
        <v>https://www.ncbi.nlm.nih.gov/pubmed/20400647</v>
      </c>
      <c r="D1582" s="112" t="str">
        <f>IF(AND(A1582&lt;&gt;"",ISNUMBER(A1582)),VLOOKUP(A1582,Studies!A:BR,4,FALSE),"")</f>
        <v>po 200 mg capsule with water (Korean)</v>
      </c>
      <c r="E1582" s="112" t="str">
        <f>IF(AND(A1582&lt;&gt;"",ISNUMBER(A1582)),VLOOKUP(A1582,Studies!A:BR,5,FALSE),"")</f>
        <v>Itraconazole</v>
      </c>
      <c r="F1582" s="114" t="str">
        <f>IF(AND(A1582&lt;&gt;"",ISNUMBER(A1582)),VLOOKUP(A1582,Studies!A:BR,6,FALSE),"")</f>
        <v>Plasma</v>
      </c>
      <c r="G1582" s="57">
        <v>5</v>
      </c>
      <c r="H1582" s="57" t="s">
        <v>54</v>
      </c>
      <c r="I1582" s="47">
        <v>167.88008117675781</v>
      </c>
      <c r="J1582" s="47" t="s">
        <v>321</v>
      </c>
      <c r="K1582" s="47" t="s">
        <v>50</v>
      </c>
      <c r="P1582" s="48" t="s">
        <v>999</v>
      </c>
    </row>
    <row r="1583" spans="1:16" x14ac:dyDescent="0.2">
      <c r="A1583" s="105">
        <v>514</v>
      </c>
      <c r="B1583" s="112" t="str">
        <f>IF(AND(A1583&lt;&gt;"",ISNUMBER(A1583)),VLOOKUP(A1583,Studies!A:BR,2,FALSE),"")</f>
        <v>Bae 2011</v>
      </c>
      <c r="C1583" s="112" t="str">
        <f>IF(AND(A1583&lt;&gt;"",ISNUMBER(A1583)),VLOOKUP(A1583,Studies!A:BR,3,FALSE),"")</f>
        <v>https://www.ncbi.nlm.nih.gov/pubmed/20400647</v>
      </c>
      <c r="D1583" s="112" t="str">
        <f>IF(AND(A1583&lt;&gt;"",ISNUMBER(A1583)),VLOOKUP(A1583,Studies!A:BR,4,FALSE),"")</f>
        <v>po 200 mg capsule with water (Korean)</v>
      </c>
      <c r="E1583" s="112" t="str">
        <f>IF(AND(A1583&lt;&gt;"",ISNUMBER(A1583)),VLOOKUP(A1583,Studies!A:BR,5,FALSE),"")</f>
        <v>Itraconazole</v>
      </c>
      <c r="F1583" s="114" t="str">
        <f>IF(AND(A1583&lt;&gt;"",ISNUMBER(A1583)),VLOOKUP(A1583,Studies!A:BR,6,FALSE),"")</f>
        <v>Plasma</v>
      </c>
      <c r="G1583" s="57">
        <v>6</v>
      </c>
      <c r="H1583" s="57" t="s">
        <v>54</v>
      </c>
      <c r="I1583" s="47">
        <v>133.61883544921875</v>
      </c>
      <c r="J1583" s="47" t="s">
        <v>321</v>
      </c>
      <c r="K1583" s="47" t="s">
        <v>50</v>
      </c>
      <c r="P1583" s="48" t="s">
        <v>999</v>
      </c>
    </row>
    <row r="1584" spans="1:16" x14ac:dyDescent="0.2">
      <c r="A1584" s="105">
        <v>514</v>
      </c>
      <c r="B1584" s="112" t="str">
        <f>IF(AND(A1584&lt;&gt;"",ISNUMBER(A1584)),VLOOKUP(A1584,Studies!A:BR,2,FALSE),"")</f>
        <v>Bae 2011</v>
      </c>
      <c r="C1584" s="112" t="str">
        <f>IF(AND(A1584&lt;&gt;"",ISNUMBER(A1584)),VLOOKUP(A1584,Studies!A:BR,3,FALSE),"")</f>
        <v>https://www.ncbi.nlm.nih.gov/pubmed/20400647</v>
      </c>
      <c r="D1584" s="112" t="str">
        <f>IF(AND(A1584&lt;&gt;"",ISNUMBER(A1584)),VLOOKUP(A1584,Studies!A:BR,4,FALSE),"")</f>
        <v>po 200 mg capsule with water (Korean)</v>
      </c>
      <c r="E1584" s="112" t="str">
        <f>IF(AND(A1584&lt;&gt;"",ISNUMBER(A1584)),VLOOKUP(A1584,Studies!A:BR,5,FALSE),"")</f>
        <v>Itraconazole</v>
      </c>
      <c r="F1584" s="114" t="str">
        <f>IF(AND(A1584&lt;&gt;"",ISNUMBER(A1584)),VLOOKUP(A1584,Studies!A:BR,6,FALSE),"")</f>
        <v>Plasma</v>
      </c>
      <c r="G1584" s="57">
        <v>8</v>
      </c>
      <c r="H1584" s="57" t="s">
        <v>54</v>
      </c>
      <c r="I1584" s="47">
        <v>101.07066345214844</v>
      </c>
      <c r="J1584" s="47" t="s">
        <v>321</v>
      </c>
      <c r="K1584" s="47" t="s">
        <v>50</v>
      </c>
      <c r="P1584" s="48" t="s">
        <v>999</v>
      </c>
    </row>
    <row r="1585" spans="1:16" x14ac:dyDescent="0.2">
      <c r="A1585" s="105">
        <v>514</v>
      </c>
      <c r="B1585" s="112" t="str">
        <f>IF(AND(A1585&lt;&gt;"",ISNUMBER(A1585)),VLOOKUP(A1585,Studies!A:BR,2,FALSE),"")</f>
        <v>Bae 2011</v>
      </c>
      <c r="C1585" s="112" t="str">
        <f>IF(AND(A1585&lt;&gt;"",ISNUMBER(A1585)),VLOOKUP(A1585,Studies!A:BR,3,FALSE),"")</f>
        <v>https://www.ncbi.nlm.nih.gov/pubmed/20400647</v>
      </c>
      <c r="D1585" s="112" t="str">
        <f>IF(AND(A1585&lt;&gt;"",ISNUMBER(A1585)),VLOOKUP(A1585,Studies!A:BR,4,FALSE),"")</f>
        <v>po 200 mg capsule with water (Korean)</v>
      </c>
      <c r="E1585" s="112" t="str">
        <f>IF(AND(A1585&lt;&gt;"",ISNUMBER(A1585)),VLOOKUP(A1585,Studies!A:BR,5,FALSE),"")</f>
        <v>Itraconazole</v>
      </c>
      <c r="F1585" s="114" t="str">
        <f>IF(AND(A1585&lt;&gt;"",ISNUMBER(A1585)),VLOOKUP(A1585,Studies!A:BR,6,FALSE),"")</f>
        <v>Plasma</v>
      </c>
      <c r="G1585" s="57">
        <v>12</v>
      </c>
      <c r="H1585" s="57" t="s">
        <v>54</v>
      </c>
      <c r="I1585" s="47">
        <v>53.104923248291016</v>
      </c>
      <c r="J1585" s="47" t="s">
        <v>321</v>
      </c>
      <c r="K1585" s="47" t="s">
        <v>50</v>
      </c>
      <c r="P1585" s="48" t="s">
        <v>999</v>
      </c>
    </row>
    <row r="1586" spans="1:16" x14ac:dyDescent="0.2">
      <c r="A1586" s="105">
        <v>514</v>
      </c>
      <c r="B1586" s="112" t="str">
        <f>IF(AND(A1586&lt;&gt;"",ISNUMBER(A1586)),VLOOKUP(A1586,Studies!A:BR,2,FALSE),"")</f>
        <v>Bae 2011</v>
      </c>
      <c r="C1586" s="112" t="str">
        <f>IF(AND(A1586&lt;&gt;"",ISNUMBER(A1586)),VLOOKUP(A1586,Studies!A:BR,3,FALSE),"")</f>
        <v>https://www.ncbi.nlm.nih.gov/pubmed/20400647</v>
      </c>
      <c r="D1586" s="112" t="str">
        <f>IF(AND(A1586&lt;&gt;"",ISNUMBER(A1586)),VLOOKUP(A1586,Studies!A:BR,4,FALSE),"")</f>
        <v>po 200 mg capsule with water (Korean)</v>
      </c>
      <c r="E1586" s="112" t="str">
        <f>IF(AND(A1586&lt;&gt;"",ISNUMBER(A1586)),VLOOKUP(A1586,Studies!A:BR,5,FALSE),"")</f>
        <v>Itraconazole</v>
      </c>
      <c r="F1586" s="114" t="str">
        <f>IF(AND(A1586&lt;&gt;"",ISNUMBER(A1586)),VLOOKUP(A1586,Studies!A:BR,6,FALSE),"")</f>
        <v>Plasma</v>
      </c>
      <c r="G1586" s="57">
        <v>24</v>
      </c>
      <c r="H1586" s="57" t="s">
        <v>54</v>
      </c>
      <c r="I1586" s="47">
        <v>37.687366485595703</v>
      </c>
      <c r="J1586" s="47" t="s">
        <v>321</v>
      </c>
      <c r="K1586" s="47" t="s">
        <v>50</v>
      </c>
      <c r="P1586" s="48" t="s">
        <v>999</v>
      </c>
    </row>
    <row r="1587" spans="1:16" x14ac:dyDescent="0.2">
      <c r="A1587" s="105">
        <v>514</v>
      </c>
      <c r="B1587" s="112" t="str">
        <f>IF(AND(A1587&lt;&gt;"",ISNUMBER(A1587)),VLOOKUP(A1587,Studies!A:BR,2,FALSE),"")</f>
        <v>Bae 2011</v>
      </c>
      <c r="C1587" s="112" t="str">
        <f>IF(AND(A1587&lt;&gt;"",ISNUMBER(A1587)),VLOOKUP(A1587,Studies!A:BR,3,FALSE),"")</f>
        <v>https://www.ncbi.nlm.nih.gov/pubmed/20400647</v>
      </c>
      <c r="D1587" s="112" t="str">
        <f>IF(AND(A1587&lt;&gt;"",ISNUMBER(A1587)),VLOOKUP(A1587,Studies!A:BR,4,FALSE),"")</f>
        <v>po 200 mg capsule with water (Korean)</v>
      </c>
      <c r="E1587" s="112" t="str">
        <f>IF(AND(A1587&lt;&gt;"",ISNUMBER(A1587)),VLOOKUP(A1587,Studies!A:BR,5,FALSE),"")</f>
        <v>Itraconazole</v>
      </c>
      <c r="F1587" s="114" t="str">
        <f>IF(AND(A1587&lt;&gt;"",ISNUMBER(A1587)),VLOOKUP(A1587,Studies!A:BR,6,FALSE),"")</f>
        <v>Plasma</v>
      </c>
      <c r="G1587" s="57">
        <v>36</v>
      </c>
      <c r="H1587" s="57" t="s">
        <v>54</v>
      </c>
      <c r="I1587" s="47">
        <v>23.982868194580078</v>
      </c>
      <c r="J1587" s="47" t="s">
        <v>321</v>
      </c>
      <c r="K1587" s="47" t="s">
        <v>50</v>
      </c>
      <c r="P1587" s="48" t="s">
        <v>999</v>
      </c>
    </row>
    <row r="1588" spans="1:16" x14ac:dyDescent="0.2">
      <c r="A1588" s="105">
        <v>514</v>
      </c>
      <c r="B1588" s="112" t="str">
        <f>IF(AND(A1588&lt;&gt;"",ISNUMBER(A1588)),VLOOKUP(A1588,Studies!A:BR,2,FALSE),"")</f>
        <v>Bae 2011</v>
      </c>
      <c r="C1588" s="112" t="str">
        <f>IF(AND(A1588&lt;&gt;"",ISNUMBER(A1588)),VLOOKUP(A1588,Studies!A:BR,3,FALSE),"")</f>
        <v>https://www.ncbi.nlm.nih.gov/pubmed/20400647</v>
      </c>
      <c r="D1588" s="112" t="str">
        <f>IF(AND(A1588&lt;&gt;"",ISNUMBER(A1588)),VLOOKUP(A1588,Studies!A:BR,4,FALSE),"")</f>
        <v>po 200 mg capsule with water (Korean)</v>
      </c>
      <c r="E1588" s="112" t="str">
        <f>IF(AND(A1588&lt;&gt;"",ISNUMBER(A1588)),VLOOKUP(A1588,Studies!A:BR,5,FALSE),"")</f>
        <v>Itraconazole</v>
      </c>
      <c r="F1588" s="114" t="str">
        <f>IF(AND(A1588&lt;&gt;"",ISNUMBER(A1588)),VLOOKUP(A1588,Studies!A:BR,6,FALSE),"")</f>
        <v>Plasma</v>
      </c>
      <c r="G1588" s="57">
        <v>48</v>
      </c>
      <c r="H1588" s="57" t="s">
        <v>54</v>
      </c>
      <c r="I1588" s="47">
        <v>18.843683242797852</v>
      </c>
      <c r="J1588" s="47" t="s">
        <v>321</v>
      </c>
      <c r="K1588" s="47" t="s">
        <v>50</v>
      </c>
      <c r="P1588" s="48" t="s">
        <v>999</v>
      </c>
    </row>
    <row r="1589" spans="1:16" x14ac:dyDescent="0.2">
      <c r="A1589" s="36">
        <v>515</v>
      </c>
      <c r="B1589" s="112" t="str">
        <f>IF(AND(A1589&lt;&gt;"",ISNUMBER(A1589)),VLOOKUP(A1589,Studies!A:BR,2,FALSE),"")</f>
        <v>Bae 2011</v>
      </c>
      <c r="C1589" s="112" t="str">
        <f>IF(AND(A1589&lt;&gt;"",ISNUMBER(A1589)),VLOOKUP(A1589,Studies!A:BR,3,FALSE),"")</f>
        <v>https://www.ncbi.nlm.nih.gov/pubmed/20400647</v>
      </c>
      <c r="D1589" s="112" t="str">
        <f>IF(AND(A1589&lt;&gt;"",ISNUMBER(A1589)),VLOOKUP(A1589,Studies!A:BR,4,FALSE),"")</f>
        <v>po 200 mg capsule with water (Korean)</v>
      </c>
      <c r="E1589" s="112" t="str">
        <f>IF(AND(A1589&lt;&gt;"",ISNUMBER(A1589)),VLOOKUP(A1589,Studies!A:BR,5,FALSE),"")</f>
        <v>Hydroxy-Itraconazole</v>
      </c>
      <c r="F1589" s="114" t="str">
        <f>IF(AND(A1589&lt;&gt;"",ISNUMBER(A1589)),VLOOKUP(A1589,Studies!A:BR,6,FALSE),"")</f>
        <v>Plasma</v>
      </c>
      <c r="G1589" s="57">
        <v>0.5</v>
      </c>
      <c r="H1589" s="57" t="s">
        <v>54</v>
      </c>
      <c r="I1589" s="47">
        <v>20.512821197509766</v>
      </c>
      <c r="J1589" s="47" t="s">
        <v>321</v>
      </c>
      <c r="K1589" s="47" t="s">
        <v>50</v>
      </c>
      <c r="P1589" s="48" t="s">
        <v>999</v>
      </c>
    </row>
    <row r="1590" spans="1:16" x14ac:dyDescent="0.2">
      <c r="A1590" s="36">
        <v>515</v>
      </c>
      <c r="B1590" s="112" t="str">
        <f>IF(AND(A1590&lt;&gt;"",ISNUMBER(A1590)),VLOOKUP(A1590,Studies!A:BR,2,FALSE),"")</f>
        <v>Bae 2011</v>
      </c>
      <c r="C1590" s="112" t="str">
        <f>IF(AND(A1590&lt;&gt;"",ISNUMBER(A1590)),VLOOKUP(A1590,Studies!A:BR,3,FALSE),"")</f>
        <v>https://www.ncbi.nlm.nih.gov/pubmed/20400647</v>
      </c>
      <c r="D1590" s="112" t="str">
        <f>IF(AND(A1590&lt;&gt;"",ISNUMBER(A1590)),VLOOKUP(A1590,Studies!A:BR,4,FALSE),"")</f>
        <v>po 200 mg capsule with water (Korean)</v>
      </c>
      <c r="E1590" s="112" t="str">
        <f>IF(AND(A1590&lt;&gt;"",ISNUMBER(A1590)),VLOOKUP(A1590,Studies!A:BR,5,FALSE),"")</f>
        <v>Hydroxy-Itraconazole</v>
      </c>
      <c r="F1590" s="114" t="str">
        <f>IF(AND(A1590&lt;&gt;"",ISNUMBER(A1590)),VLOOKUP(A1590,Studies!A:BR,6,FALSE),"")</f>
        <v>Plasma</v>
      </c>
      <c r="G1590" s="57">
        <v>1</v>
      </c>
      <c r="H1590" s="57" t="s">
        <v>54</v>
      </c>
      <c r="I1590" s="47">
        <v>97.435897827148438</v>
      </c>
      <c r="J1590" s="47" t="s">
        <v>321</v>
      </c>
      <c r="K1590" s="47" t="s">
        <v>50</v>
      </c>
      <c r="P1590" s="48" t="s">
        <v>999</v>
      </c>
    </row>
    <row r="1591" spans="1:16" x14ac:dyDescent="0.2">
      <c r="A1591" s="36">
        <v>515</v>
      </c>
      <c r="B1591" s="112" t="str">
        <f>IF(AND(A1591&lt;&gt;"",ISNUMBER(A1591)),VLOOKUP(A1591,Studies!A:BR,2,FALSE),"")</f>
        <v>Bae 2011</v>
      </c>
      <c r="C1591" s="112" t="str">
        <f>IF(AND(A1591&lt;&gt;"",ISNUMBER(A1591)),VLOOKUP(A1591,Studies!A:BR,3,FALSE),"")</f>
        <v>https://www.ncbi.nlm.nih.gov/pubmed/20400647</v>
      </c>
      <c r="D1591" s="112" t="str">
        <f>IF(AND(A1591&lt;&gt;"",ISNUMBER(A1591)),VLOOKUP(A1591,Studies!A:BR,4,FALSE),"")</f>
        <v>po 200 mg capsule with water (Korean)</v>
      </c>
      <c r="E1591" s="112" t="str">
        <f>IF(AND(A1591&lt;&gt;"",ISNUMBER(A1591)),VLOOKUP(A1591,Studies!A:BR,5,FALSE),"")</f>
        <v>Hydroxy-Itraconazole</v>
      </c>
      <c r="F1591" s="114" t="str">
        <f>IF(AND(A1591&lt;&gt;"",ISNUMBER(A1591)),VLOOKUP(A1591,Studies!A:BR,6,FALSE),"")</f>
        <v>Plasma</v>
      </c>
      <c r="G1591" s="57">
        <v>1.5</v>
      </c>
      <c r="H1591" s="57" t="s">
        <v>54</v>
      </c>
      <c r="I1591" s="47">
        <v>205.12820434570312</v>
      </c>
      <c r="J1591" s="47" t="s">
        <v>321</v>
      </c>
      <c r="K1591" s="47" t="s">
        <v>50</v>
      </c>
      <c r="P1591" s="48" t="s">
        <v>999</v>
      </c>
    </row>
    <row r="1592" spans="1:16" x14ac:dyDescent="0.2">
      <c r="A1592" s="36">
        <v>515</v>
      </c>
      <c r="B1592" s="112" t="str">
        <f>IF(AND(A1592&lt;&gt;"",ISNUMBER(A1592)),VLOOKUP(A1592,Studies!A:BR,2,FALSE),"")</f>
        <v>Bae 2011</v>
      </c>
      <c r="C1592" s="112" t="str">
        <f>IF(AND(A1592&lt;&gt;"",ISNUMBER(A1592)),VLOOKUP(A1592,Studies!A:BR,3,FALSE),"")</f>
        <v>https://www.ncbi.nlm.nih.gov/pubmed/20400647</v>
      </c>
      <c r="D1592" s="112" t="str">
        <f>IF(AND(A1592&lt;&gt;"",ISNUMBER(A1592)),VLOOKUP(A1592,Studies!A:BR,4,FALSE),"")</f>
        <v>po 200 mg capsule with water (Korean)</v>
      </c>
      <c r="E1592" s="112" t="str">
        <f>IF(AND(A1592&lt;&gt;"",ISNUMBER(A1592)),VLOOKUP(A1592,Studies!A:BR,5,FALSE),"")</f>
        <v>Hydroxy-Itraconazole</v>
      </c>
      <c r="F1592" s="114" t="str">
        <f>IF(AND(A1592&lt;&gt;"",ISNUMBER(A1592)),VLOOKUP(A1592,Studies!A:BR,6,FALSE),"")</f>
        <v>Plasma</v>
      </c>
      <c r="G1592" s="57">
        <v>2</v>
      </c>
      <c r="H1592" s="57" t="s">
        <v>54</v>
      </c>
      <c r="I1592" s="47">
        <v>256.4102783203125</v>
      </c>
      <c r="J1592" s="47" t="s">
        <v>321</v>
      </c>
      <c r="K1592" s="47" t="s">
        <v>50</v>
      </c>
      <c r="P1592" s="48" t="s">
        <v>999</v>
      </c>
    </row>
    <row r="1593" spans="1:16" x14ac:dyDescent="0.2">
      <c r="A1593" s="36">
        <v>515</v>
      </c>
      <c r="B1593" s="112" t="str">
        <f>IF(AND(A1593&lt;&gt;"",ISNUMBER(A1593)),VLOOKUP(A1593,Studies!A:BR,2,FALSE),"")</f>
        <v>Bae 2011</v>
      </c>
      <c r="C1593" s="112" t="str">
        <f>IF(AND(A1593&lt;&gt;"",ISNUMBER(A1593)),VLOOKUP(A1593,Studies!A:BR,3,FALSE),"")</f>
        <v>https://www.ncbi.nlm.nih.gov/pubmed/20400647</v>
      </c>
      <c r="D1593" s="112" t="str">
        <f>IF(AND(A1593&lt;&gt;"",ISNUMBER(A1593)),VLOOKUP(A1593,Studies!A:BR,4,FALSE),"")</f>
        <v>po 200 mg capsule with water (Korean)</v>
      </c>
      <c r="E1593" s="112" t="str">
        <f>IF(AND(A1593&lt;&gt;"",ISNUMBER(A1593)),VLOOKUP(A1593,Studies!A:BR,5,FALSE),"")</f>
        <v>Hydroxy-Itraconazole</v>
      </c>
      <c r="F1593" s="114" t="str">
        <f>IF(AND(A1593&lt;&gt;"",ISNUMBER(A1593)),VLOOKUP(A1593,Studies!A:BR,6,FALSE),"")</f>
        <v>Plasma</v>
      </c>
      <c r="G1593" s="57">
        <v>2.5</v>
      </c>
      <c r="H1593" s="57" t="s">
        <v>54</v>
      </c>
      <c r="I1593" s="47">
        <v>376.923095703125</v>
      </c>
      <c r="J1593" s="47" t="s">
        <v>321</v>
      </c>
      <c r="K1593" s="47" t="s">
        <v>50</v>
      </c>
      <c r="P1593" s="48" t="s">
        <v>999</v>
      </c>
    </row>
    <row r="1594" spans="1:16" x14ac:dyDescent="0.2">
      <c r="A1594" s="36">
        <v>515</v>
      </c>
      <c r="B1594" s="112" t="str">
        <f>IF(AND(A1594&lt;&gt;"",ISNUMBER(A1594)),VLOOKUP(A1594,Studies!A:BR,2,FALSE),"")</f>
        <v>Bae 2011</v>
      </c>
      <c r="C1594" s="112" t="str">
        <f>IF(AND(A1594&lt;&gt;"",ISNUMBER(A1594)),VLOOKUP(A1594,Studies!A:BR,3,FALSE),"")</f>
        <v>https://www.ncbi.nlm.nih.gov/pubmed/20400647</v>
      </c>
      <c r="D1594" s="112" t="str">
        <f>IF(AND(A1594&lt;&gt;"",ISNUMBER(A1594)),VLOOKUP(A1594,Studies!A:BR,4,FALSE),"")</f>
        <v>po 200 mg capsule with water (Korean)</v>
      </c>
      <c r="E1594" s="112" t="str">
        <f>IF(AND(A1594&lt;&gt;"",ISNUMBER(A1594)),VLOOKUP(A1594,Studies!A:BR,5,FALSE),"")</f>
        <v>Hydroxy-Itraconazole</v>
      </c>
      <c r="F1594" s="114" t="str">
        <f>IF(AND(A1594&lt;&gt;"",ISNUMBER(A1594)),VLOOKUP(A1594,Studies!A:BR,6,FALSE),"")</f>
        <v>Plasma</v>
      </c>
      <c r="G1594" s="57">
        <v>3</v>
      </c>
      <c r="H1594" s="57" t="s">
        <v>54</v>
      </c>
      <c r="I1594" s="47">
        <v>417.94873046875</v>
      </c>
      <c r="J1594" s="47" t="s">
        <v>321</v>
      </c>
      <c r="K1594" s="47" t="s">
        <v>50</v>
      </c>
      <c r="P1594" s="48" t="s">
        <v>999</v>
      </c>
    </row>
    <row r="1595" spans="1:16" x14ac:dyDescent="0.2">
      <c r="A1595" s="36">
        <v>515</v>
      </c>
      <c r="B1595" s="112" t="str">
        <f>IF(AND(A1595&lt;&gt;"",ISNUMBER(A1595)),VLOOKUP(A1595,Studies!A:BR,2,FALSE),"")</f>
        <v>Bae 2011</v>
      </c>
      <c r="C1595" s="112" t="str">
        <f>IF(AND(A1595&lt;&gt;"",ISNUMBER(A1595)),VLOOKUP(A1595,Studies!A:BR,3,FALSE),"")</f>
        <v>https://www.ncbi.nlm.nih.gov/pubmed/20400647</v>
      </c>
      <c r="D1595" s="112" t="str">
        <f>IF(AND(A1595&lt;&gt;"",ISNUMBER(A1595)),VLOOKUP(A1595,Studies!A:BR,4,FALSE),"")</f>
        <v>po 200 mg capsule with water (Korean)</v>
      </c>
      <c r="E1595" s="112" t="str">
        <f>IF(AND(A1595&lt;&gt;"",ISNUMBER(A1595)),VLOOKUP(A1595,Studies!A:BR,5,FALSE),"")</f>
        <v>Hydroxy-Itraconazole</v>
      </c>
      <c r="F1595" s="114" t="str">
        <f>IF(AND(A1595&lt;&gt;"",ISNUMBER(A1595)),VLOOKUP(A1595,Studies!A:BR,6,FALSE),"")</f>
        <v>Plasma</v>
      </c>
      <c r="G1595" s="57">
        <v>3.5</v>
      </c>
      <c r="H1595" s="57" t="s">
        <v>54</v>
      </c>
      <c r="I1595" s="47">
        <v>451.28207397460937</v>
      </c>
      <c r="J1595" s="47" t="s">
        <v>321</v>
      </c>
      <c r="K1595" s="47" t="s">
        <v>50</v>
      </c>
      <c r="P1595" s="48" t="s">
        <v>999</v>
      </c>
    </row>
    <row r="1596" spans="1:16" x14ac:dyDescent="0.2">
      <c r="A1596" s="36">
        <v>515</v>
      </c>
      <c r="B1596" s="112" t="str">
        <f>IF(AND(A1596&lt;&gt;"",ISNUMBER(A1596)),VLOOKUP(A1596,Studies!A:BR,2,FALSE),"")</f>
        <v>Bae 2011</v>
      </c>
      <c r="C1596" s="112" t="str">
        <f>IF(AND(A1596&lt;&gt;"",ISNUMBER(A1596)),VLOOKUP(A1596,Studies!A:BR,3,FALSE),"")</f>
        <v>https://www.ncbi.nlm.nih.gov/pubmed/20400647</v>
      </c>
      <c r="D1596" s="112" t="str">
        <f>IF(AND(A1596&lt;&gt;"",ISNUMBER(A1596)),VLOOKUP(A1596,Studies!A:BR,4,FALSE),"")</f>
        <v>po 200 mg capsule with water (Korean)</v>
      </c>
      <c r="E1596" s="112" t="str">
        <f>IF(AND(A1596&lt;&gt;"",ISNUMBER(A1596)),VLOOKUP(A1596,Studies!A:BR,5,FALSE),"")</f>
        <v>Hydroxy-Itraconazole</v>
      </c>
      <c r="F1596" s="114" t="str">
        <f>IF(AND(A1596&lt;&gt;"",ISNUMBER(A1596)),VLOOKUP(A1596,Studies!A:BR,6,FALSE),"")</f>
        <v>Plasma</v>
      </c>
      <c r="G1596" s="57">
        <v>4</v>
      </c>
      <c r="H1596" s="57" t="s">
        <v>54</v>
      </c>
      <c r="I1596" s="47">
        <v>479.4871826171875</v>
      </c>
      <c r="J1596" s="47" t="s">
        <v>321</v>
      </c>
      <c r="K1596" s="47" t="s">
        <v>50</v>
      </c>
      <c r="P1596" s="48" t="s">
        <v>999</v>
      </c>
    </row>
    <row r="1597" spans="1:16" x14ac:dyDescent="0.2">
      <c r="A1597" s="36">
        <v>515</v>
      </c>
      <c r="B1597" s="112" t="str">
        <f>IF(AND(A1597&lt;&gt;"",ISNUMBER(A1597)),VLOOKUP(A1597,Studies!A:BR,2,FALSE),"")</f>
        <v>Bae 2011</v>
      </c>
      <c r="C1597" s="112" t="str">
        <f>IF(AND(A1597&lt;&gt;"",ISNUMBER(A1597)),VLOOKUP(A1597,Studies!A:BR,3,FALSE),"")</f>
        <v>https://www.ncbi.nlm.nih.gov/pubmed/20400647</v>
      </c>
      <c r="D1597" s="112" t="str">
        <f>IF(AND(A1597&lt;&gt;"",ISNUMBER(A1597)),VLOOKUP(A1597,Studies!A:BR,4,FALSE),"")</f>
        <v>po 200 mg capsule with water (Korean)</v>
      </c>
      <c r="E1597" s="112" t="str">
        <f>IF(AND(A1597&lt;&gt;"",ISNUMBER(A1597)),VLOOKUP(A1597,Studies!A:BR,5,FALSE),"")</f>
        <v>Hydroxy-Itraconazole</v>
      </c>
      <c r="F1597" s="114" t="str">
        <f>IF(AND(A1597&lt;&gt;"",ISNUMBER(A1597)),VLOOKUP(A1597,Studies!A:BR,6,FALSE),"")</f>
        <v>Plasma</v>
      </c>
      <c r="G1597" s="57">
        <v>5</v>
      </c>
      <c r="H1597" s="57" t="s">
        <v>54</v>
      </c>
      <c r="I1597" s="47">
        <v>487.17950439453125</v>
      </c>
      <c r="J1597" s="47" t="s">
        <v>321</v>
      </c>
      <c r="K1597" s="47" t="s">
        <v>50</v>
      </c>
      <c r="P1597" s="48" t="s">
        <v>999</v>
      </c>
    </row>
    <row r="1598" spans="1:16" x14ac:dyDescent="0.2">
      <c r="A1598" s="36">
        <v>515</v>
      </c>
      <c r="B1598" s="112" t="str">
        <f>IF(AND(A1598&lt;&gt;"",ISNUMBER(A1598)),VLOOKUP(A1598,Studies!A:BR,2,FALSE),"")</f>
        <v>Bae 2011</v>
      </c>
      <c r="C1598" s="112" t="str">
        <f>IF(AND(A1598&lt;&gt;"",ISNUMBER(A1598)),VLOOKUP(A1598,Studies!A:BR,3,FALSE),"")</f>
        <v>https://www.ncbi.nlm.nih.gov/pubmed/20400647</v>
      </c>
      <c r="D1598" s="112" t="str">
        <f>IF(AND(A1598&lt;&gt;"",ISNUMBER(A1598)),VLOOKUP(A1598,Studies!A:BR,4,FALSE),"")</f>
        <v>po 200 mg capsule with water (Korean)</v>
      </c>
      <c r="E1598" s="112" t="str">
        <f>IF(AND(A1598&lt;&gt;"",ISNUMBER(A1598)),VLOOKUP(A1598,Studies!A:BR,5,FALSE),"")</f>
        <v>Hydroxy-Itraconazole</v>
      </c>
      <c r="F1598" s="114" t="str">
        <f>IF(AND(A1598&lt;&gt;"",ISNUMBER(A1598)),VLOOKUP(A1598,Studies!A:BR,6,FALSE),"")</f>
        <v>Plasma</v>
      </c>
      <c r="G1598" s="57">
        <v>6</v>
      </c>
      <c r="H1598" s="57" t="s">
        <v>54</v>
      </c>
      <c r="I1598" s="47">
        <v>433.33334350585937</v>
      </c>
      <c r="J1598" s="47" t="s">
        <v>321</v>
      </c>
      <c r="K1598" s="47" t="s">
        <v>50</v>
      </c>
      <c r="P1598" s="48" t="s">
        <v>999</v>
      </c>
    </row>
    <row r="1599" spans="1:16" x14ac:dyDescent="0.2">
      <c r="A1599" s="36">
        <v>515</v>
      </c>
      <c r="B1599" s="112" t="str">
        <f>IF(AND(A1599&lt;&gt;"",ISNUMBER(A1599)),VLOOKUP(A1599,Studies!A:BR,2,FALSE),"")</f>
        <v>Bae 2011</v>
      </c>
      <c r="C1599" s="112" t="str">
        <f>IF(AND(A1599&lt;&gt;"",ISNUMBER(A1599)),VLOOKUP(A1599,Studies!A:BR,3,FALSE),"")</f>
        <v>https://www.ncbi.nlm.nih.gov/pubmed/20400647</v>
      </c>
      <c r="D1599" s="112" t="str">
        <f>IF(AND(A1599&lt;&gt;"",ISNUMBER(A1599)),VLOOKUP(A1599,Studies!A:BR,4,FALSE),"")</f>
        <v>po 200 mg capsule with water (Korean)</v>
      </c>
      <c r="E1599" s="112" t="str">
        <f>IF(AND(A1599&lt;&gt;"",ISNUMBER(A1599)),VLOOKUP(A1599,Studies!A:BR,5,FALSE),"")</f>
        <v>Hydroxy-Itraconazole</v>
      </c>
      <c r="F1599" s="114" t="str">
        <f>IF(AND(A1599&lt;&gt;"",ISNUMBER(A1599)),VLOOKUP(A1599,Studies!A:BR,6,FALSE),"")</f>
        <v>Plasma</v>
      </c>
      <c r="G1599" s="57">
        <v>8</v>
      </c>
      <c r="H1599" s="57" t="s">
        <v>54</v>
      </c>
      <c r="I1599" s="47">
        <v>394.87179565429687</v>
      </c>
      <c r="J1599" s="47" t="s">
        <v>321</v>
      </c>
      <c r="K1599" s="47" t="s">
        <v>50</v>
      </c>
      <c r="P1599" s="48" t="s">
        <v>999</v>
      </c>
    </row>
    <row r="1600" spans="1:16" x14ac:dyDescent="0.2">
      <c r="A1600" s="36">
        <v>515</v>
      </c>
      <c r="B1600" s="112" t="str">
        <f>IF(AND(A1600&lt;&gt;"",ISNUMBER(A1600)),VLOOKUP(A1600,Studies!A:BR,2,FALSE),"")</f>
        <v>Bae 2011</v>
      </c>
      <c r="C1600" s="112" t="str">
        <f>IF(AND(A1600&lt;&gt;"",ISNUMBER(A1600)),VLOOKUP(A1600,Studies!A:BR,3,FALSE),"")</f>
        <v>https://www.ncbi.nlm.nih.gov/pubmed/20400647</v>
      </c>
      <c r="D1600" s="112" t="str">
        <f>IF(AND(A1600&lt;&gt;"",ISNUMBER(A1600)),VLOOKUP(A1600,Studies!A:BR,4,FALSE),"")</f>
        <v>po 200 mg capsule with water (Korean)</v>
      </c>
      <c r="E1600" s="112" t="str">
        <f>IF(AND(A1600&lt;&gt;"",ISNUMBER(A1600)),VLOOKUP(A1600,Studies!A:BR,5,FALSE),"")</f>
        <v>Hydroxy-Itraconazole</v>
      </c>
      <c r="F1600" s="114" t="str">
        <f>IF(AND(A1600&lt;&gt;"",ISNUMBER(A1600)),VLOOKUP(A1600,Studies!A:BR,6,FALSE),"")</f>
        <v>Plasma</v>
      </c>
      <c r="G1600" s="57">
        <v>12</v>
      </c>
      <c r="H1600" s="57" t="s">
        <v>54</v>
      </c>
      <c r="I1600" s="47">
        <v>258.974365234375</v>
      </c>
      <c r="J1600" s="47" t="s">
        <v>321</v>
      </c>
      <c r="K1600" s="47" t="s">
        <v>50</v>
      </c>
      <c r="P1600" s="48" t="s">
        <v>999</v>
      </c>
    </row>
    <row r="1601" spans="1:16" x14ac:dyDescent="0.2">
      <c r="A1601" s="36">
        <v>515</v>
      </c>
      <c r="B1601" s="112" t="str">
        <f>IF(AND(A1601&lt;&gt;"",ISNUMBER(A1601)),VLOOKUP(A1601,Studies!A:BR,2,FALSE),"")</f>
        <v>Bae 2011</v>
      </c>
      <c r="C1601" s="112" t="str">
        <f>IF(AND(A1601&lt;&gt;"",ISNUMBER(A1601)),VLOOKUP(A1601,Studies!A:BR,3,FALSE),"")</f>
        <v>https://www.ncbi.nlm.nih.gov/pubmed/20400647</v>
      </c>
      <c r="D1601" s="112" t="str">
        <f>IF(AND(A1601&lt;&gt;"",ISNUMBER(A1601)),VLOOKUP(A1601,Studies!A:BR,4,FALSE),"")</f>
        <v>po 200 mg capsule with water (Korean)</v>
      </c>
      <c r="E1601" s="112" t="str">
        <f>IF(AND(A1601&lt;&gt;"",ISNUMBER(A1601)),VLOOKUP(A1601,Studies!A:BR,5,FALSE),"")</f>
        <v>Hydroxy-Itraconazole</v>
      </c>
      <c r="F1601" s="114" t="str">
        <f>IF(AND(A1601&lt;&gt;"",ISNUMBER(A1601)),VLOOKUP(A1601,Studies!A:BR,6,FALSE),"")</f>
        <v>Plasma</v>
      </c>
      <c r="G1601" s="57">
        <v>24</v>
      </c>
      <c r="H1601" s="57" t="s">
        <v>54</v>
      </c>
      <c r="I1601" s="47">
        <v>135.89744567871094</v>
      </c>
      <c r="J1601" s="47" t="s">
        <v>321</v>
      </c>
      <c r="K1601" s="47" t="s">
        <v>50</v>
      </c>
      <c r="P1601" s="48" t="s">
        <v>999</v>
      </c>
    </row>
    <row r="1602" spans="1:16" x14ac:dyDescent="0.2">
      <c r="A1602" s="36">
        <v>515</v>
      </c>
      <c r="B1602" s="112" t="str">
        <f>IF(AND(A1602&lt;&gt;"",ISNUMBER(A1602)),VLOOKUP(A1602,Studies!A:BR,2,FALSE),"")</f>
        <v>Bae 2011</v>
      </c>
      <c r="C1602" s="112" t="str">
        <f>IF(AND(A1602&lt;&gt;"",ISNUMBER(A1602)),VLOOKUP(A1602,Studies!A:BR,3,FALSE),"")</f>
        <v>https://www.ncbi.nlm.nih.gov/pubmed/20400647</v>
      </c>
      <c r="D1602" s="112" t="str">
        <f>IF(AND(A1602&lt;&gt;"",ISNUMBER(A1602)),VLOOKUP(A1602,Studies!A:BR,4,FALSE),"")</f>
        <v>po 200 mg capsule with water (Korean)</v>
      </c>
      <c r="E1602" s="112" t="str">
        <f>IF(AND(A1602&lt;&gt;"",ISNUMBER(A1602)),VLOOKUP(A1602,Studies!A:BR,5,FALSE),"")</f>
        <v>Hydroxy-Itraconazole</v>
      </c>
      <c r="F1602" s="114" t="str">
        <f>IF(AND(A1602&lt;&gt;"",ISNUMBER(A1602)),VLOOKUP(A1602,Studies!A:BR,6,FALSE),"")</f>
        <v>Plasma</v>
      </c>
      <c r="G1602" s="57">
        <v>36</v>
      </c>
      <c r="H1602" s="57" t="s">
        <v>54</v>
      </c>
      <c r="I1602" s="47">
        <v>94.871795654296875</v>
      </c>
      <c r="J1602" s="47" t="s">
        <v>321</v>
      </c>
      <c r="K1602" s="47" t="s">
        <v>50</v>
      </c>
      <c r="P1602" s="48" t="s">
        <v>999</v>
      </c>
    </row>
    <row r="1603" spans="1:16" x14ac:dyDescent="0.2">
      <c r="A1603" s="36">
        <v>515</v>
      </c>
      <c r="B1603" s="112" t="str">
        <f>IF(AND(A1603&lt;&gt;"",ISNUMBER(A1603)),VLOOKUP(A1603,Studies!A:BR,2,FALSE),"")</f>
        <v>Bae 2011</v>
      </c>
      <c r="C1603" s="112" t="str">
        <f>IF(AND(A1603&lt;&gt;"",ISNUMBER(A1603)),VLOOKUP(A1603,Studies!A:BR,3,FALSE),"")</f>
        <v>https://www.ncbi.nlm.nih.gov/pubmed/20400647</v>
      </c>
      <c r="D1603" s="112" t="str">
        <f>IF(AND(A1603&lt;&gt;"",ISNUMBER(A1603)),VLOOKUP(A1603,Studies!A:BR,4,FALSE),"")</f>
        <v>po 200 mg capsule with water (Korean)</v>
      </c>
      <c r="E1603" s="112" t="str">
        <f>IF(AND(A1603&lt;&gt;"",ISNUMBER(A1603)),VLOOKUP(A1603,Studies!A:BR,5,FALSE),"")</f>
        <v>Hydroxy-Itraconazole</v>
      </c>
      <c r="F1603" s="114" t="str">
        <f>IF(AND(A1603&lt;&gt;"",ISNUMBER(A1603)),VLOOKUP(A1603,Studies!A:BR,6,FALSE),"")</f>
        <v>Plasma</v>
      </c>
      <c r="G1603" s="57">
        <v>48</v>
      </c>
      <c r="H1603" s="57" t="s">
        <v>54</v>
      </c>
      <c r="I1603" s="47">
        <v>61.538463592529297</v>
      </c>
      <c r="J1603" s="47" t="s">
        <v>321</v>
      </c>
      <c r="K1603" s="47" t="s">
        <v>50</v>
      </c>
      <c r="P1603" s="48" t="s">
        <v>999</v>
      </c>
    </row>
    <row r="1604" spans="1:16" x14ac:dyDescent="0.2">
      <c r="A1604" s="36">
        <v>516</v>
      </c>
      <c r="B1604" s="112" t="str">
        <f>IF(AND(A1604&lt;&gt;"",ISNUMBER(A1604)),VLOOKUP(A1604,Studies!A:BR,2,FALSE),"")</f>
        <v>Bae 2011</v>
      </c>
      <c r="C1604" s="112" t="str">
        <f>IF(AND(A1604&lt;&gt;"",ISNUMBER(A1604)),VLOOKUP(A1604,Studies!A:BR,3,FALSE),"")</f>
        <v>https://www.ncbi.nlm.nih.gov/pubmed/20400647</v>
      </c>
      <c r="D1604" s="112" t="str">
        <f>IF(AND(A1604&lt;&gt;"",ISNUMBER(A1604)),VLOOKUP(A1604,Studies!A:BR,4,FALSE),"")</f>
        <v>po 200 mg capsule with cola (Korean)</v>
      </c>
      <c r="E1604" s="112" t="str">
        <f>IF(AND(A1604&lt;&gt;"",ISNUMBER(A1604)),VLOOKUP(A1604,Studies!A:BR,5,FALSE),"")</f>
        <v>Itraconazole</v>
      </c>
      <c r="F1604" s="114" t="str">
        <f>IF(AND(A1604&lt;&gt;"",ISNUMBER(A1604)),VLOOKUP(A1604,Studies!A:BR,6,FALSE),"")</f>
        <v>Plasma</v>
      </c>
      <c r="G1604" s="57">
        <v>0.5</v>
      </c>
      <c r="H1604" s="57" t="s">
        <v>54</v>
      </c>
      <c r="I1604" s="47">
        <v>6.8522481918334961</v>
      </c>
      <c r="J1604" s="47" t="s">
        <v>321</v>
      </c>
      <c r="K1604" s="47" t="s">
        <v>50</v>
      </c>
      <c r="P1604" s="48" t="s">
        <v>999</v>
      </c>
    </row>
    <row r="1605" spans="1:16" x14ac:dyDescent="0.2">
      <c r="A1605" s="36">
        <v>516</v>
      </c>
      <c r="B1605" s="112" t="str">
        <f>IF(AND(A1605&lt;&gt;"",ISNUMBER(A1605)),VLOOKUP(A1605,Studies!A:BR,2,FALSE),"")</f>
        <v>Bae 2011</v>
      </c>
      <c r="C1605" s="112" t="str">
        <f>IF(AND(A1605&lt;&gt;"",ISNUMBER(A1605)),VLOOKUP(A1605,Studies!A:BR,3,FALSE),"")</f>
        <v>https://www.ncbi.nlm.nih.gov/pubmed/20400647</v>
      </c>
      <c r="D1605" s="112" t="str">
        <f>IF(AND(A1605&lt;&gt;"",ISNUMBER(A1605)),VLOOKUP(A1605,Studies!A:BR,4,FALSE),"")</f>
        <v>po 200 mg capsule with cola (Korean)</v>
      </c>
      <c r="E1605" s="112" t="str">
        <f>IF(AND(A1605&lt;&gt;"",ISNUMBER(A1605)),VLOOKUP(A1605,Studies!A:BR,5,FALSE),"")</f>
        <v>Itraconazole</v>
      </c>
      <c r="F1605" s="114" t="str">
        <f>IF(AND(A1605&lt;&gt;"",ISNUMBER(A1605)),VLOOKUP(A1605,Studies!A:BR,6,FALSE),"")</f>
        <v>Plasma</v>
      </c>
      <c r="G1605" s="57">
        <v>1</v>
      </c>
      <c r="H1605" s="57" t="s">
        <v>54</v>
      </c>
      <c r="I1605" s="47">
        <v>68.522483825683594</v>
      </c>
      <c r="J1605" s="47" t="s">
        <v>321</v>
      </c>
      <c r="K1605" s="47" t="s">
        <v>50</v>
      </c>
      <c r="P1605" s="48" t="s">
        <v>999</v>
      </c>
    </row>
    <row r="1606" spans="1:16" x14ac:dyDescent="0.2">
      <c r="A1606" s="36">
        <v>516</v>
      </c>
      <c r="B1606" s="112" t="str">
        <f>IF(AND(A1606&lt;&gt;"",ISNUMBER(A1606)),VLOOKUP(A1606,Studies!A:BR,2,FALSE),"")</f>
        <v>Bae 2011</v>
      </c>
      <c r="C1606" s="112" t="str">
        <f>IF(AND(A1606&lt;&gt;"",ISNUMBER(A1606)),VLOOKUP(A1606,Studies!A:BR,3,FALSE),"")</f>
        <v>https://www.ncbi.nlm.nih.gov/pubmed/20400647</v>
      </c>
      <c r="D1606" s="112" t="str">
        <f>IF(AND(A1606&lt;&gt;"",ISNUMBER(A1606)),VLOOKUP(A1606,Studies!A:BR,4,FALSE),"")</f>
        <v>po 200 mg capsule with cola (Korean)</v>
      </c>
      <c r="E1606" s="112" t="str">
        <f>IF(AND(A1606&lt;&gt;"",ISNUMBER(A1606)),VLOOKUP(A1606,Studies!A:BR,5,FALSE),"")</f>
        <v>Itraconazole</v>
      </c>
      <c r="F1606" s="114" t="str">
        <f>IF(AND(A1606&lt;&gt;"",ISNUMBER(A1606)),VLOOKUP(A1606,Studies!A:BR,6,FALSE),"")</f>
        <v>Plasma</v>
      </c>
      <c r="G1606" s="57">
        <v>1.5</v>
      </c>
      <c r="H1606" s="57" t="s">
        <v>54</v>
      </c>
      <c r="I1606" s="47">
        <v>217.55888366699219</v>
      </c>
      <c r="J1606" s="47" t="s">
        <v>321</v>
      </c>
      <c r="K1606" s="47" t="s">
        <v>50</v>
      </c>
      <c r="P1606" s="48" t="s">
        <v>999</v>
      </c>
    </row>
    <row r="1607" spans="1:16" x14ac:dyDescent="0.2">
      <c r="A1607" s="36">
        <v>516</v>
      </c>
      <c r="B1607" s="112" t="str">
        <f>IF(AND(A1607&lt;&gt;"",ISNUMBER(A1607)),VLOOKUP(A1607,Studies!A:BR,2,FALSE),"")</f>
        <v>Bae 2011</v>
      </c>
      <c r="C1607" s="112" t="str">
        <f>IF(AND(A1607&lt;&gt;"",ISNUMBER(A1607)),VLOOKUP(A1607,Studies!A:BR,3,FALSE),"")</f>
        <v>https://www.ncbi.nlm.nih.gov/pubmed/20400647</v>
      </c>
      <c r="D1607" s="112" t="str">
        <f>IF(AND(A1607&lt;&gt;"",ISNUMBER(A1607)),VLOOKUP(A1607,Studies!A:BR,4,FALSE),"")</f>
        <v>po 200 mg capsule with cola (Korean)</v>
      </c>
      <c r="E1607" s="112" t="str">
        <f>IF(AND(A1607&lt;&gt;"",ISNUMBER(A1607)),VLOOKUP(A1607,Studies!A:BR,5,FALSE),"")</f>
        <v>Itraconazole</v>
      </c>
      <c r="F1607" s="114" t="str">
        <f>IF(AND(A1607&lt;&gt;"",ISNUMBER(A1607)),VLOOKUP(A1607,Studies!A:BR,6,FALSE),"")</f>
        <v>Plasma</v>
      </c>
      <c r="G1607" s="57">
        <v>2</v>
      </c>
      <c r="H1607" s="57" t="s">
        <v>54</v>
      </c>
      <c r="I1607" s="47">
        <v>392.29119873046875</v>
      </c>
      <c r="J1607" s="47" t="s">
        <v>321</v>
      </c>
      <c r="K1607" s="47" t="s">
        <v>50</v>
      </c>
      <c r="P1607" s="48" t="s">
        <v>999</v>
      </c>
    </row>
    <row r="1608" spans="1:16" x14ac:dyDescent="0.2">
      <c r="A1608" s="36">
        <v>516</v>
      </c>
      <c r="B1608" s="112" t="str">
        <f>IF(AND(A1608&lt;&gt;"",ISNUMBER(A1608)),VLOOKUP(A1608,Studies!A:BR,2,FALSE),"")</f>
        <v>Bae 2011</v>
      </c>
      <c r="C1608" s="112" t="str">
        <f>IF(AND(A1608&lt;&gt;"",ISNUMBER(A1608)),VLOOKUP(A1608,Studies!A:BR,3,FALSE),"")</f>
        <v>https://www.ncbi.nlm.nih.gov/pubmed/20400647</v>
      </c>
      <c r="D1608" s="112" t="str">
        <f>IF(AND(A1608&lt;&gt;"",ISNUMBER(A1608)),VLOOKUP(A1608,Studies!A:BR,4,FALSE),"")</f>
        <v>po 200 mg capsule with cola (Korean)</v>
      </c>
      <c r="E1608" s="112" t="str">
        <f>IF(AND(A1608&lt;&gt;"",ISNUMBER(A1608)),VLOOKUP(A1608,Studies!A:BR,5,FALSE),"")</f>
        <v>Itraconazole</v>
      </c>
      <c r="F1608" s="114" t="str">
        <f>IF(AND(A1608&lt;&gt;"",ISNUMBER(A1608)),VLOOKUP(A1608,Studies!A:BR,6,FALSE),"")</f>
        <v>Plasma</v>
      </c>
      <c r="G1608" s="57">
        <v>2.5</v>
      </c>
      <c r="H1608" s="57" t="s">
        <v>54</v>
      </c>
      <c r="I1608" s="47">
        <v>388.86508178710937</v>
      </c>
      <c r="J1608" s="47" t="s">
        <v>321</v>
      </c>
      <c r="K1608" s="47" t="s">
        <v>50</v>
      </c>
      <c r="P1608" s="48" t="s">
        <v>999</v>
      </c>
    </row>
    <row r="1609" spans="1:16" x14ac:dyDescent="0.2">
      <c r="A1609" s="36">
        <v>516</v>
      </c>
      <c r="B1609" s="112" t="str">
        <f>IF(AND(A1609&lt;&gt;"",ISNUMBER(A1609)),VLOOKUP(A1609,Studies!A:BR,2,FALSE),"")</f>
        <v>Bae 2011</v>
      </c>
      <c r="C1609" s="112" t="str">
        <f>IF(AND(A1609&lt;&gt;"",ISNUMBER(A1609)),VLOOKUP(A1609,Studies!A:BR,3,FALSE),"")</f>
        <v>https://www.ncbi.nlm.nih.gov/pubmed/20400647</v>
      </c>
      <c r="D1609" s="112" t="str">
        <f>IF(AND(A1609&lt;&gt;"",ISNUMBER(A1609)),VLOOKUP(A1609,Studies!A:BR,4,FALSE),"")</f>
        <v>po 200 mg capsule with cola (Korean)</v>
      </c>
      <c r="E1609" s="112" t="str">
        <f>IF(AND(A1609&lt;&gt;"",ISNUMBER(A1609)),VLOOKUP(A1609,Studies!A:BR,5,FALSE),"")</f>
        <v>Itraconazole</v>
      </c>
      <c r="F1609" s="114" t="str">
        <f>IF(AND(A1609&lt;&gt;"",ISNUMBER(A1609)),VLOOKUP(A1609,Studies!A:BR,6,FALSE),"")</f>
        <v>Plasma</v>
      </c>
      <c r="G1609" s="57">
        <v>3</v>
      </c>
      <c r="H1609" s="57" t="s">
        <v>54</v>
      </c>
      <c r="I1609" s="47">
        <v>409.42184448242187</v>
      </c>
      <c r="J1609" s="47" t="s">
        <v>321</v>
      </c>
      <c r="K1609" s="47" t="s">
        <v>50</v>
      </c>
      <c r="P1609" s="48" t="s">
        <v>999</v>
      </c>
    </row>
    <row r="1610" spans="1:16" x14ac:dyDescent="0.2">
      <c r="A1610" s="36">
        <v>516</v>
      </c>
      <c r="B1610" s="112" t="str">
        <f>IF(AND(A1610&lt;&gt;"",ISNUMBER(A1610)),VLOOKUP(A1610,Studies!A:BR,2,FALSE),"")</f>
        <v>Bae 2011</v>
      </c>
      <c r="C1610" s="112" t="str">
        <f>IF(AND(A1610&lt;&gt;"",ISNUMBER(A1610)),VLOOKUP(A1610,Studies!A:BR,3,FALSE),"")</f>
        <v>https://www.ncbi.nlm.nih.gov/pubmed/20400647</v>
      </c>
      <c r="D1610" s="112" t="str">
        <f>IF(AND(A1610&lt;&gt;"",ISNUMBER(A1610)),VLOOKUP(A1610,Studies!A:BR,4,FALSE),"")</f>
        <v>po 200 mg capsule with cola (Korean)</v>
      </c>
      <c r="E1610" s="112" t="str">
        <f>IF(AND(A1610&lt;&gt;"",ISNUMBER(A1610)),VLOOKUP(A1610,Studies!A:BR,5,FALSE),"")</f>
        <v>Itraconazole</v>
      </c>
      <c r="F1610" s="114" t="str">
        <f>IF(AND(A1610&lt;&gt;"",ISNUMBER(A1610)),VLOOKUP(A1610,Studies!A:BR,6,FALSE),"")</f>
        <v>Plasma</v>
      </c>
      <c r="G1610" s="57">
        <v>3.5</v>
      </c>
      <c r="H1610" s="57" t="s">
        <v>54</v>
      </c>
      <c r="I1610" s="47">
        <v>373.44754028320312</v>
      </c>
      <c r="J1610" s="47" t="s">
        <v>321</v>
      </c>
      <c r="K1610" s="47" t="s">
        <v>50</v>
      </c>
      <c r="P1610" s="48" t="s">
        <v>999</v>
      </c>
    </row>
    <row r="1611" spans="1:16" x14ac:dyDescent="0.2">
      <c r="A1611" s="36">
        <v>516</v>
      </c>
      <c r="B1611" s="112" t="str">
        <f>IF(AND(A1611&lt;&gt;"",ISNUMBER(A1611)),VLOOKUP(A1611,Studies!A:BR,2,FALSE),"")</f>
        <v>Bae 2011</v>
      </c>
      <c r="C1611" s="112" t="str">
        <f>IF(AND(A1611&lt;&gt;"",ISNUMBER(A1611)),VLOOKUP(A1611,Studies!A:BR,3,FALSE),"")</f>
        <v>https://www.ncbi.nlm.nih.gov/pubmed/20400647</v>
      </c>
      <c r="D1611" s="112" t="str">
        <f>IF(AND(A1611&lt;&gt;"",ISNUMBER(A1611)),VLOOKUP(A1611,Studies!A:BR,4,FALSE),"")</f>
        <v>po 200 mg capsule with cola (Korean)</v>
      </c>
      <c r="E1611" s="112" t="str">
        <f>IF(AND(A1611&lt;&gt;"",ISNUMBER(A1611)),VLOOKUP(A1611,Studies!A:BR,5,FALSE),"")</f>
        <v>Itraconazole</v>
      </c>
      <c r="F1611" s="114" t="str">
        <f>IF(AND(A1611&lt;&gt;"",ISNUMBER(A1611)),VLOOKUP(A1611,Studies!A:BR,6,FALSE),"")</f>
        <v>Plasma</v>
      </c>
      <c r="G1611" s="57">
        <v>4</v>
      </c>
      <c r="H1611" s="57" t="s">
        <v>54</v>
      </c>
      <c r="I1611" s="47">
        <v>349.46466064453125</v>
      </c>
      <c r="J1611" s="47" t="s">
        <v>321</v>
      </c>
      <c r="K1611" s="47" t="s">
        <v>50</v>
      </c>
      <c r="P1611" s="48" t="s">
        <v>999</v>
      </c>
    </row>
    <row r="1612" spans="1:16" x14ac:dyDescent="0.2">
      <c r="A1612" s="36">
        <v>516</v>
      </c>
      <c r="B1612" s="112" t="str">
        <f>IF(AND(A1612&lt;&gt;"",ISNUMBER(A1612)),VLOOKUP(A1612,Studies!A:BR,2,FALSE),"")</f>
        <v>Bae 2011</v>
      </c>
      <c r="C1612" s="112" t="str">
        <f>IF(AND(A1612&lt;&gt;"",ISNUMBER(A1612)),VLOOKUP(A1612,Studies!A:BR,3,FALSE),"")</f>
        <v>https://www.ncbi.nlm.nih.gov/pubmed/20400647</v>
      </c>
      <c r="D1612" s="112" t="str">
        <f>IF(AND(A1612&lt;&gt;"",ISNUMBER(A1612)),VLOOKUP(A1612,Studies!A:BR,4,FALSE),"")</f>
        <v>po 200 mg capsule with cola (Korean)</v>
      </c>
      <c r="E1612" s="112" t="str">
        <f>IF(AND(A1612&lt;&gt;"",ISNUMBER(A1612)),VLOOKUP(A1612,Studies!A:BR,5,FALSE),"")</f>
        <v>Itraconazole</v>
      </c>
      <c r="F1612" s="114" t="str">
        <f>IF(AND(A1612&lt;&gt;"",ISNUMBER(A1612)),VLOOKUP(A1612,Studies!A:BR,6,FALSE),"")</f>
        <v>Plasma</v>
      </c>
      <c r="G1612" s="57">
        <v>5</v>
      </c>
      <c r="H1612" s="57" t="s">
        <v>54</v>
      </c>
      <c r="I1612" s="47">
        <v>274.08993530273437</v>
      </c>
      <c r="J1612" s="47" t="s">
        <v>321</v>
      </c>
      <c r="K1612" s="47" t="s">
        <v>50</v>
      </c>
      <c r="P1612" s="48" t="s">
        <v>999</v>
      </c>
    </row>
    <row r="1613" spans="1:16" x14ac:dyDescent="0.2">
      <c r="A1613" s="36">
        <v>516</v>
      </c>
      <c r="B1613" s="112" t="str">
        <f>IF(AND(A1613&lt;&gt;"",ISNUMBER(A1613)),VLOOKUP(A1613,Studies!A:BR,2,FALSE),"")</f>
        <v>Bae 2011</v>
      </c>
      <c r="C1613" s="112" t="str">
        <f>IF(AND(A1613&lt;&gt;"",ISNUMBER(A1613)),VLOOKUP(A1613,Studies!A:BR,3,FALSE),"")</f>
        <v>https://www.ncbi.nlm.nih.gov/pubmed/20400647</v>
      </c>
      <c r="D1613" s="112" t="str">
        <f>IF(AND(A1613&lt;&gt;"",ISNUMBER(A1613)),VLOOKUP(A1613,Studies!A:BR,4,FALSE),"")</f>
        <v>po 200 mg capsule with cola (Korean)</v>
      </c>
      <c r="E1613" s="112" t="str">
        <f>IF(AND(A1613&lt;&gt;"",ISNUMBER(A1613)),VLOOKUP(A1613,Studies!A:BR,5,FALSE),"")</f>
        <v>Itraconazole</v>
      </c>
      <c r="F1613" s="114" t="str">
        <f>IF(AND(A1613&lt;&gt;"",ISNUMBER(A1613)),VLOOKUP(A1613,Studies!A:BR,6,FALSE),"")</f>
        <v>Plasma</v>
      </c>
      <c r="G1613" s="57">
        <v>6</v>
      </c>
      <c r="H1613" s="57" t="s">
        <v>54</v>
      </c>
      <c r="I1613" s="47">
        <v>226.12419128417969</v>
      </c>
      <c r="J1613" s="47" t="s">
        <v>321</v>
      </c>
      <c r="K1613" s="47" t="s">
        <v>50</v>
      </c>
      <c r="P1613" s="48" t="s">
        <v>999</v>
      </c>
    </row>
    <row r="1614" spans="1:16" x14ac:dyDescent="0.2">
      <c r="A1614" s="36">
        <v>516</v>
      </c>
      <c r="B1614" s="112" t="str">
        <f>IF(AND(A1614&lt;&gt;"",ISNUMBER(A1614)),VLOOKUP(A1614,Studies!A:BR,2,FALSE),"")</f>
        <v>Bae 2011</v>
      </c>
      <c r="C1614" s="112" t="str">
        <f>IF(AND(A1614&lt;&gt;"",ISNUMBER(A1614)),VLOOKUP(A1614,Studies!A:BR,3,FALSE),"")</f>
        <v>https://www.ncbi.nlm.nih.gov/pubmed/20400647</v>
      </c>
      <c r="D1614" s="112" t="str">
        <f>IF(AND(A1614&lt;&gt;"",ISNUMBER(A1614)),VLOOKUP(A1614,Studies!A:BR,4,FALSE),"")</f>
        <v>po 200 mg capsule with cola (Korean)</v>
      </c>
      <c r="E1614" s="112" t="str">
        <f>IF(AND(A1614&lt;&gt;"",ISNUMBER(A1614)),VLOOKUP(A1614,Studies!A:BR,5,FALSE),"")</f>
        <v>Itraconazole</v>
      </c>
      <c r="F1614" s="114" t="str">
        <f>IF(AND(A1614&lt;&gt;"",ISNUMBER(A1614)),VLOOKUP(A1614,Studies!A:BR,6,FALSE),"")</f>
        <v>Plasma</v>
      </c>
      <c r="G1614" s="57">
        <v>8</v>
      </c>
      <c r="H1614" s="57" t="s">
        <v>54</v>
      </c>
      <c r="I1614" s="47">
        <v>173.01927185058594</v>
      </c>
      <c r="J1614" s="47" t="s">
        <v>321</v>
      </c>
      <c r="K1614" s="47" t="s">
        <v>50</v>
      </c>
      <c r="P1614" s="48" t="s">
        <v>999</v>
      </c>
    </row>
    <row r="1615" spans="1:16" x14ac:dyDescent="0.2">
      <c r="A1615" s="36">
        <v>516</v>
      </c>
      <c r="B1615" s="112" t="str">
        <f>IF(AND(A1615&lt;&gt;"",ISNUMBER(A1615)),VLOOKUP(A1615,Studies!A:BR,2,FALSE),"")</f>
        <v>Bae 2011</v>
      </c>
      <c r="C1615" s="112" t="str">
        <f>IF(AND(A1615&lt;&gt;"",ISNUMBER(A1615)),VLOOKUP(A1615,Studies!A:BR,3,FALSE),"")</f>
        <v>https://www.ncbi.nlm.nih.gov/pubmed/20400647</v>
      </c>
      <c r="D1615" s="112" t="str">
        <f>IF(AND(A1615&lt;&gt;"",ISNUMBER(A1615)),VLOOKUP(A1615,Studies!A:BR,4,FALSE),"")</f>
        <v>po 200 mg capsule with cola (Korean)</v>
      </c>
      <c r="E1615" s="112" t="str">
        <f>IF(AND(A1615&lt;&gt;"",ISNUMBER(A1615)),VLOOKUP(A1615,Studies!A:BR,5,FALSE),"")</f>
        <v>Itraconazole</v>
      </c>
      <c r="F1615" s="114" t="str">
        <f>IF(AND(A1615&lt;&gt;"",ISNUMBER(A1615)),VLOOKUP(A1615,Studies!A:BR,6,FALSE),"")</f>
        <v>Plasma</v>
      </c>
      <c r="G1615" s="57">
        <v>12</v>
      </c>
      <c r="H1615" s="57" t="s">
        <v>54</v>
      </c>
      <c r="I1615" s="47">
        <v>99.357597351074219</v>
      </c>
      <c r="J1615" s="47" t="s">
        <v>321</v>
      </c>
      <c r="K1615" s="47" t="s">
        <v>50</v>
      </c>
      <c r="P1615" s="48" t="s">
        <v>999</v>
      </c>
    </row>
    <row r="1616" spans="1:16" x14ac:dyDescent="0.2">
      <c r="A1616" s="36">
        <v>516</v>
      </c>
      <c r="B1616" s="112" t="str">
        <f>IF(AND(A1616&lt;&gt;"",ISNUMBER(A1616)),VLOOKUP(A1616,Studies!A:BR,2,FALSE),"")</f>
        <v>Bae 2011</v>
      </c>
      <c r="C1616" s="112" t="str">
        <f>IF(AND(A1616&lt;&gt;"",ISNUMBER(A1616)),VLOOKUP(A1616,Studies!A:BR,3,FALSE),"")</f>
        <v>https://www.ncbi.nlm.nih.gov/pubmed/20400647</v>
      </c>
      <c r="D1616" s="112" t="str">
        <f>IF(AND(A1616&lt;&gt;"",ISNUMBER(A1616)),VLOOKUP(A1616,Studies!A:BR,4,FALSE),"")</f>
        <v>po 200 mg capsule with cola (Korean)</v>
      </c>
      <c r="E1616" s="112" t="str">
        <f>IF(AND(A1616&lt;&gt;"",ISNUMBER(A1616)),VLOOKUP(A1616,Studies!A:BR,5,FALSE),"")</f>
        <v>Itraconazole</v>
      </c>
      <c r="F1616" s="114" t="str">
        <f>IF(AND(A1616&lt;&gt;"",ISNUMBER(A1616)),VLOOKUP(A1616,Studies!A:BR,6,FALSE),"")</f>
        <v>Plasma</v>
      </c>
      <c r="G1616" s="57">
        <v>24</v>
      </c>
      <c r="H1616" s="57" t="s">
        <v>54</v>
      </c>
      <c r="I1616" s="47">
        <v>65.096359252929688</v>
      </c>
      <c r="J1616" s="47" t="s">
        <v>321</v>
      </c>
      <c r="K1616" s="47" t="s">
        <v>50</v>
      </c>
      <c r="P1616" s="48" t="s">
        <v>999</v>
      </c>
    </row>
    <row r="1617" spans="1:16" x14ac:dyDescent="0.2">
      <c r="A1617" s="36">
        <v>516</v>
      </c>
      <c r="B1617" s="112" t="str">
        <f>IF(AND(A1617&lt;&gt;"",ISNUMBER(A1617)),VLOOKUP(A1617,Studies!A:BR,2,FALSE),"")</f>
        <v>Bae 2011</v>
      </c>
      <c r="C1617" s="112" t="str">
        <f>IF(AND(A1617&lt;&gt;"",ISNUMBER(A1617)),VLOOKUP(A1617,Studies!A:BR,3,FALSE),"")</f>
        <v>https://www.ncbi.nlm.nih.gov/pubmed/20400647</v>
      </c>
      <c r="D1617" s="112" t="str">
        <f>IF(AND(A1617&lt;&gt;"",ISNUMBER(A1617)),VLOOKUP(A1617,Studies!A:BR,4,FALSE),"")</f>
        <v>po 200 mg capsule with cola (Korean)</v>
      </c>
      <c r="E1617" s="112" t="str">
        <f>IF(AND(A1617&lt;&gt;"",ISNUMBER(A1617)),VLOOKUP(A1617,Studies!A:BR,5,FALSE),"")</f>
        <v>Itraconazole</v>
      </c>
      <c r="F1617" s="114" t="str">
        <f>IF(AND(A1617&lt;&gt;"",ISNUMBER(A1617)),VLOOKUP(A1617,Studies!A:BR,6,FALSE),"")</f>
        <v>Plasma</v>
      </c>
      <c r="G1617" s="57">
        <v>36</v>
      </c>
      <c r="H1617" s="57" t="s">
        <v>54</v>
      </c>
      <c r="I1617" s="47">
        <v>49.678798675537109</v>
      </c>
      <c r="J1617" s="47" t="s">
        <v>321</v>
      </c>
      <c r="K1617" s="47" t="s">
        <v>50</v>
      </c>
      <c r="P1617" s="48" t="s">
        <v>999</v>
      </c>
    </row>
    <row r="1618" spans="1:16" x14ac:dyDescent="0.2">
      <c r="A1618" s="36">
        <v>516</v>
      </c>
      <c r="B1618" s="112" t="str">
        <f>IF(AND(A1618&lt;&gt;"",ISNUMBER(A1618)),VLOOKUP(A1618,Studies!A:BR,2,FALSE),"")</f>
        <v>Bae 2011</v>
      </c>
      <c r="C1618" s="112" t="str">
        <f>IF(AND(A1618&lt;&gt;"",ISNUMBER(A1618)),VLOOKUP(A1618,Studies!A:BR,3,FALSE),"")</f>
        <v>https://www.ncbi.nlm.nih.gov/pubmed/20400647</v>
      </c>
      <c r="D1618" s="112" t="str">
        <f>IF(AND(A1618&lt;&gt;"",ISNUMBER(A1618)),VLOOKUP(A1618,Studies!A:BR,4,FALSE),"")</f>
        <v>po 200 mg capsule with cola (Korean)</v>
      </c>
      <c r="E1618" s="112" t="str">
        <f>IF(AND(A1618&lt;&gt;"",ISNUMBER(A1618)),VLOOKUP(A1618,Studies!A:BR,5,FALSE),"")</f>
        <v>Itraconazole</v>
      </c>
      <c r="F1618" s="114" t="str">
        <f>IF(AND(A1618&lt;&gt;"",ISNUMBER(A1618)),VLOOKUP(A1618,Studies!A:BR,6,FALSE),"")</f>
        <v>Plasma</v>
      </c>
      <c r="G1618" s="57">
        <v>48</v>
      </c>
      <c r="H1618" s="57" t="s">
        <v>54</v>
      </c>
      <c r="I1618" s="47">
        <v>32.548179626464844</v>
      </c>
      <c r="J1618" s="47" t="s">
        <v>321</v>
      </c>
      <c r="K1618" s="47" t="s">
        <v>50</v>
      </c>
      <c r="P1618" s="48" t="s">
        <v>999</v>
      </c>
    </row>
    <row r="1619" spans="1:16" x14ac:dyDescent="0.2">
      <c r="A1619" s="36">
        <v>517</v>
      </c>
      <c r="B1619" s="112" t="str">
        <f>IF(AND(A1619&lt;&gt;"",ISNUMBER(A1619)),VLOOKUP(A1619,Studies!A:BR,2,FALSE),"")</f>
        <v>Bae 2011</v>
      </c>
      <c r="C1619" s="112" t="str">
        <f>IF(AND(A1619&lt;&gt;"",ISNUMBER(A1619)),VLOOKUP(A1619,Studies!A:BR,3,FALSE),"")</f>
        <v>https://www.ncbi.nlm.nih.gov/pubmed/20400647</v>
      </c>
      <c r="D1619" s="112" t="str">
        <f>IF(AND(A1619&lt;&gt;"",ISNUMBER(A1619)),VLOOKUP(A1619,Studies!A:BR,4,FALSE),"")</f>
        <v>po 200 mg capsule with cola (Korean)</v>
      </c>
      <c r="E1619" s="112" t="str">
        <f>IF(AND(A1619&lt;&gt;"",ISNUMBER(A1619)),VLOOKUP(A1619,Studies!A:BR,5,FALSE),"")</f>
        <v>Hydroxy-Itraconazole</v>
      </c>
      <c r="F1619" s="114" t="str">
        <f>IF(AND(A1619&lt;&gt;"",ISNUMBER(A1619)),VLOOKUP(A1619,Studies!A:BR,6,FALSE),"")</f>
        <v>Plasma</v>
      </c>
      <c r="G1619" s="57">
        <v>0.5</v>
      </c>
      <c r="H1619" s="57" t="s">
        <v>54</v>
      </c>
      <c r="I1619" s="47">
        <v>10.256410598754883</v>
      </c>
      <c r="J1619" s="47" t="s">
        <v>321</v>
      </c>
      <c r="K1619" s="47" t="s">
        <v>50</v>
      </c>
      <c r="P1619" s="48" t="s">
        <v>999</v>
      </c>
    </row>
    <row r="1620" spans="1:16" x14ac:dyDescent="0.2">
      <c r="A1620" s="36">
        <v>517</v>
      </c>
      <c r="B1620" s="112" t="str">
        <f>IF(AND(A1620&lt;&gt;"",ISNUMBER(A1620)),VLOOKUP(A1620,Studies!A:BR,2,FALSE),"")</f>
        <v>Bae 2011</v>
      </c>
      <c r="C1620" s="112" t="str">
        <f>IF(AND(A1620&lt;&gt;"",ISNUMBER(A1620)),VLOOKUP(A1620,Studies!A:BR,3,FALSE),"")</f>
        <v>https://www.ncbi.nlm.nih.gov/pubmed/20400647</v>
      </c>
      <c r="D1620" s="112" t="str">
        <f>IF(AND(A1620&lt;&gt;"",ISNUMBER(A1620)),VLOOKUP(A1620,Studies!A:BR,4,FALSE),"")</f>
        <v>po 200 mg capsule with cola (Korean)</v>
      </c>
      <c r="E1620" s="112" t="str">
        <f>IF(AND(A1620&lt;&gt;"",ISNUMBER(A1620)),VLOOKUP(A1620,Studies!A:BR,5,FALSE),"")</f>
        <v>Hydroxy-Itraconazole</v>
      </c>
      <c r="F1620" s="114" t="str">
        <f>IF(AND(A1620&lt;&gt;"",ISNUMBER(A1620)),VLOOKUP(A1620,Studies!A:BR,6,FALSE),"")</f>
        <v>Plasma</v>
      </c>
      <c r="G1620" s="57">
        <v>1</v>
      </c>
      <c r="H1620" s="57" t="s">
        <v>54</v>
      </c>
      <c r="I1620" s="47">
        <v>110.25641632080078</v>
      </c>
      <c r="J1620" s="47" t="s">
        <v>321</v>
      </c>
      <c r="K1620" s="47" t="s">
        <v>50</v>
      </c>
      <c r="P1620" s="48" t="s">
        <v>999</v>
      </c>
    </row>
    <row r="1621" spans="1:16" x14ac:dyDescent="0.2">
      <c r="A1621" s="36">
        <v>517</v>
      </c>
      <c r="B1621" s="112" t="str">
        <f>IF(AND(A1621&lt;&gt;"",ISNUMBER(A1621)),VLOOKUP(A1621,Studies!A:BR,2,FALSE),"")</f>
        <v>Bae 2011</v>
      </c>
      <c r="C1621" s="112" t="str">
        <f>IF(AND(A1621&lt;&gt;"",ISNUMBER(A1621)),VLOOKUP(A1621,Studies!A:BR,3,FALSE),"")</f>
        <v>https://www.ncbi.nlm.nih.gov/pubmed/20400647</v>
      </c>
      <c r="D1621" s="112" t="str">
        <f>IF(AND(A1621&lt;&gt;"",ISNUMBER(A1621)),VLOOKUP(A1621,Studies!A:BR,4,FALSE),"")</f>
        <v>po 200 mg capsule with cola (Korean)</v>
      </c>
      <c r="E1621" s="112" t="str">
        <f>IF(AND(A1621&lt;&gt;"",ISNUMBER(A1621)),VLOOKUP(A1621,Studies!A:BR,5,FALSE),"")</f>
        <v>Hydroxy-Itraconazole</v>
      </c>
      <c r="F1621" s="114" t="str">
        <f>IF(AND(A1621&lt;&gt;"",ISNUMBER(A1621)),VLOOKUP(A1621,Studies!A:BR,6,FALSE),"")</f>
        <v>Plasma</v>
      </c>
      <c r="G1621" s="57">
        <v>1.5</v>
      </c>
      <c r="H1621" s="57" t="s">
        <v>54</v>
      </c>
      <c r="I1621" s="47">
        <v>297.4359130859375</v>
      </c>
      <c r="J1621" s="47" t="s">
        <v>321</v>
      </c>
      <c r="K1621" s="47" t="s">
        <v>50</v>
      </c>
      <c r="P1621" s="48" t="s">
        <v>999</v>
      </c>
    </row>
    <row r="1622" spans="1:16" x14ac:dyDescent="0.2">
      <c r="A1622" s="36">
        <v>517</v>
      </c>
      <c r="B1622" s="112" t="str">
        <f>IF(AND(A1622&lt;&gt;"",ISNUMBER(A1622)),VLOOKUP(A1622,Studies!A:BR,2,FALSE),"")</f>
        <v>Bae 2011</v>
      </c>
      <c r="C1622" s="112" t="str">
        <f>IF(AND(A1622&lt;&gt;"",ISNUMBER(A1622)),VLOOKUP(A1622,Studies!A:BR,3,FALSE),"")</f>
        <v>https://www.ncbi.nlm.nih.gov/pubmed/20400647</v>
      </c>
      <c r="D1622" s="112" t="str">
        <f>IF(AND(A1622&lt;&gt;"",ISNUMBER(A1622)),VLOOKUP(A1622,Studies!A:BR,4,FALSE),"")</f>
        <v>po 200 mg capsule with cola (Korean)</v>
      </c>
      <c r="E1622" s="112" t="str">
        <f>IF(AND(A1622&lt;&gt;"",ISNUMBER(A1622)),VLOOKUP(A1622,Studies!A:BR,5,FALSE),"")</f>
        <v>Hydroxy-Itraconazole</v>
      </c>
      <c r="F1622" s="114" t="str">
        <f>IF(AND(A1622&lt;&gt;"",ISNUMBER(A1622)),VLOOKUP(A1622,Studies!A:BR,6,FALSE),"")</f>
        <v>Plasma</v>
      </c>
      <c r="G1622" s="57">
        <v>2</v>
      </c>
      <c r="H1622" s="57" t="s">
        <v>54</v>
      </c>
      <c r="I1622" s="47">
        <v>433.33334350585937</v>
      </c>
      <c r="J1622" s="47" t="s">
        <v>321</v>
      </c>
      <c r="K1622" s="47" t="s">
        <v>50</v>
      </c>
      <c r="P1622" s="48" t="s">
        <v>999</v>
      </c>
    </row>
    <row r="1623" spans="1:16" x14ac:dyDescent="0.2">
      <c r="A1623" s="36">
        <v>517</v>
      </c>
      <c r="B1623" s="112" t="str">
        <f>IF(AND(A1623&lt;&gt;"",ISNUMBER(A1623)),VLOOKUP(A1623,Studies!A:BR,2,FALSE),"")</f>
        <v>Bae 2011</v>
      </c>
      <c r="C1623" s="112" t="str">
        <f>IF(AND(A1623&lt;&gt;"",ISNUMBER(A1623)),VLOOKUP(A1623,Studies!A:BR,3,FALSE),"")</f>
        <v>https://www.ncbi.nlm.nih.gov/pubmed/20400647</v>
      </c>
      <c r="D1623" s="112" t="str">
        <f>IF(AND(A1623&lt;&gt;"",ISNUMBER(A1623)),VLOOKUP(A1623,Studies!A:BR,4,FALSE),"")</f>
        <v>po 200 mg capsule with cola (Korean)</v>
      </c>
      <c r="E1623" s="112" t="str">
        <f>IF(AND(A1623&lt;&gt;"",ISNUMBER(A1623)),VLOOKUP(A1623,Studies!A:BR,5,FALSE),"")</f>
        <v>Hydroxy-Itraconazole</v>
      </c>
      <c r="F1623" s="114" t="str">
        <f>IF(AND(A1623&lt;&gt;"",ISNUMBER(A1623)),VLOOKUP(A1623,Studies!A:BR,6,FALSE),"")</f>
        <v>Plasma</v>
      </c>
      <c r="G1623" s="57">
        <v>2.5</v>
      </c>
      <c r="H1623" s="57" t="s">
        <v>54</v>
      </c>
      <c r="I1623" s="47">
        <v>535.8974609375</v>
      </c>
      <c r="J1623" s="47" t="s">
        <v>321</v>
      </c>
      <c r="K1623" s="47" t="s">
        <v>50</v>
      </c>
      <c r="P1623" s="48" t="s">
        <v>999</v>
      </c>
    </row>
    <row r="1624" spans="1:16" x14ac:dyDescent="0.2">
      <c r="A1624" s="36">
        <v>517</v>
      </c>
      <c r="B1624" s="112" t="str">
        <f>IF(AND(A1624&lt;&gt;"",ISNUMBER(A1624)),VLOOKUP(A1624,Studies!A:BR,2,FALSE),"")</f>
        <v>Bae 2011</v>
      </c>
      <c r="C1624" s="112" t="str">
        <f>IF(AND(A1624&lt;&gt;"",ISNUMBER(A1624)),VLOOKUP(A1624,Studies!A:BR,3,FALSE),"")</f>
        <v>https://www.ncbi.nlm.nih.gov/pubmed/20400647</v>
      </c>
      <c r="D1624" s="112" t="str">
        <f>IF(AND(A1624&lt;&gt;"",ISNUMBER(A1624)),VLOOKUP(A1624,Studies!A:BR,4,FALSE),"")</f>
        <v>po 200 mg capsule with cola (Korean)</v>
      </c>
      <c r="E1624" s="112" t="str">
        <f>IF(AND(A1624&lt;&gt;"",ISNUMBER(A1624)),VLOOKUP(A1624,Studies!A:BR,5,FALSE),"")</f>
        <v>Hydroxy-Itraconazole</v>
      </c>
      <c r="F1624" s="114" t="str">
        <f>IF(AND(A1624&lt;&gt;"",ISNUMBER(A1624)),VLOOKUP(A1624,Studies!A:BR,6,FALSE),"")</f>
        <v>Plasma</v>
      </c>
      <c r="G1624" s="57">
        <v>3</v>
      </c>
      <c r="H1624" s="57" t="s">
        <v>54</v>
      </c>
      <c r="I1624" s="47">
        <v>661.53851318359375</v>
      </c>
      <c r="J1624" s="47" t="s">
        <v>321</v>
      </c>
      <c r="K1624" s="47" t="s">
        <v>50</v>
      </c>
      <c r="P1624" s="48" t="s">
        <v>999</v>
      </c>
    </row>
    <row r="1625" spans="1:16" x14ac:dyDescent="0.2">
      <c r="A1625" s="36">
        <v>517</v>
      </c>
      <c r="B1625" s="112" t="str">
        <f>IF(AND(A1625&lt;&gt;"",ISNUMBER(A1625)),VLOOKUP(A1625,Studies!A:BR,2,FALSE),"")</f>
        <v>Bae 2011</v>
      </c>
      <c r="C1625" s="112" t="str">
        <f>IF(AND(A1625&lt;&gt;"",ISNUMBER(A1625)),VLOOKUP(A1625,Studies!A:BR,3,FALSE),"")</f>
        <v>https://www.ncbi.nlm.nih.gov/pubmed/20400647</v>
      </c>
      <c r="D1625" s="112" t="str">
        <f>IF(AND(A1625&lt;&gt;"",ISNUMBER(A1625)),VLOOKUP(A1625,Studies!A:BR,4,FALSE),"")</f>
        <v>po 200 mg capsule with cola (Korean)</v>
      </c>
      <c r="E1625" s="112" t="str">
        <f>IF(AND(A1625&lt;&gt;"",ISNUMBER(A1625)),VLOOKUP(A1625,Studies!A:BR,5,FALSE),"")</f>
        <v>Hydroxy-Itraconazole</v>
      </c>
      <c r="F1625" s="114" t="str">
        <f>IF(AND(A1625&lt;&gt;"",ISNUMBER(A1625)),VLOOKUP(A1625,Studies!A:BR,6,FALSE),"")</f>
        <v>Plasma</v>
      </c>
      <c r="G1625" s="57">
        <v>3.5</v>
      </c>
      <c r="H1625" s="57" t="s">
        <v>54</v>
      </c>
      <c r="I1625" s="47">
        <v>612.820556640625</v>
      </c>
      <c r="J1625" s="47" t="s">
        <v>321</v>
      </c>
      <c r="K1625" s="47" t="s">
        <v>50</v>
      </c>
      <c r="P1625" s="48" t="s">
        <v>999</v>
      </c>
    </row>
    <row r="1626" spans="1:16" x14ac:dyDescent="0.2">
      <c r="A1626" s="36">
        <v>517</v>
      </c>
      <c r="B1626" s="112" t="str">
        <f>IF(AND(A1626&lt;&gt;"",ISNUMBER(A1626)),VLOOKUP(A1626,Studies!A:BR,2,FALSE),"")</f>
        <v>Bae 2011</v>
      </c>
      <c r="C1626" s="112" t="str">
        <f>IF(AND(A1626&lt;&gt;"",ISNUMBER(A1626)),VLOOKUP(A1626,Studies!A:BR,3,FALSE),"")</f>
        <v>https://www.ncbi.nlm.nih.gov/pubmed/20400647</v>
      </c>
      <c r="D1626" s="112" t="str">
        <f>IF(AND(A1626&lt;&gt;"",ISNUMBER(A1626)),VLOOKUP(A1626,Studies!A:BR,4,FALSE),"")</f>
        <v>po 200 mg capsule with cola (Korean)</v>
      </c>
      <c r="E1626" s="112" t="str">
        <f>IF(AND(A1626&lt;&gt;"",ISNUMBER(A1626)),VLOOKUP(A1626,Studies!A:BR,5,FALSE),"")</f>
        <v>Hydroxy-Itraconazole</v>
      </c>
      <c r="F1626" s="114" t="str">
        <f>IF(AND(A1626&lt;&gt;"",ISNUMBER(A1626)),VLOOKUP(A1626,Studies!A:BR,6,FALSE),"")</f>
        <v>Plasma</v>
      </c>
      <c r="G1626" s="57">
        <v>4</v>
      </c>
      <c r="H1626" s="57" t="s">
        <v>54</v>
      </c>
      <c r="I1626" s="47">
        <v>684.61541748046875</v>
      </c>
      <c r="J1626" s="47" t="s">
        <v>321</v>
      </c>
      <c r="K1626" s="47" t="s">
        <v>50</v>
      </c>
      <c r="P1626" s="48" t="s">
        <v>999</v>
      </c>
    </row>
    <row r="1627" spans="1:16" x14ac:dyDescent="0.2">
      <c r="A1627" s="36">
        <v>517</v>
      </c>
      <c r="B1627" s="112" t="str">
        <f>IF(AND(A1627&lt;&gt;"",ISNUMBER(A1627)),VLOOKUP(A1627,Studies!A:BR,2,FALSE),"")</f>
        <v>Bae 2011</v>
      </c>
      <c r="C1627" s="112" t="str">
        <f>IF(AND(A1627&lt;&gt;"",ISNUMBER(A1627)),VLOOKUP(A1627,Studies!A:BR,3,FALSE),"")</f>
        <v>https://www.ncbi.nlm.nih.gov/pubmed/20400647</v>
      </c>
      <c r="D1627" s="112" t="str">
        <f>IF(AND(A1627&lt;&gt;"",ISNUMBER(A1627)),VLOOKUP(A1627,Studies!A:BR,4,FALSE),"")</f>
        <v>po 200 mg capsule with cola (Korean)</v>
      </c>
      <c r="E1627" s="112" t="str">
        <f>IF(AND(A1627&lt;&gt;"",ISNUMBER(A1627)),VLOOKUP(A1627,Studies!A:BR,5,FALSE),"")</f>
        <v>Hydroxy-Itraconazole</v>
      </c>
      <c r="F1627" s="114" t="str">
        <f>IF(AND(A1627&lt;&gt;"",ISNUMBER(A1627)),VLOOKUP(A1627,Studies!A:BR,6,FALSE),"")</f>
        <v>Plasma</v>
      </c>
      <c r="G1627" s="57">
        <v>5</v>
      </c>
      <c r="H1627" s="57" t="s">
        <v>54</v>
      </c>
      <c r="I1627" s="47">
        <v>648.71795654296875</v>
      </c>
      <c r="J1627" s="47" t="s">
        <v>321</v>
      </c>
      <c r="K1627" s="47" t="s">
        <v>50</v>
      </c>
      <c r="P1627" s="48" t="s">
        <v>999</v>
      </c>
    </row>
    <row r="1628" spans="1:16" x14ac:dyDescent="0.2">
      <c r="A1628" s="36">
        <v>517</v>
      </c>
      <c r="B1628" s="112" t="str">
        <f>IF(AND(A1628&lt;&gt;"",ISNUMBER(A1628)),VLOOKUP(A1628,Studies!A:BR,2,FALSE),"")</f>
        <v>Bae 2011</v>
      </c>
      <c r="C1628" s="112" t="str">
        <f>IF(AND(A1628&lt;&gt;"",ISNUMBER(A1628)),VLOOKUP(A1628,Studies!A:BR,3,FALSE),"")</f>
        <v>https://www.ncbi.nlm.nih.gov/pubmed/20400647</v>
      </c>
      <c r="D1628" s="112" t="str">
        <f>IF(AND(A1628&lt;&gt;"",ISNUMBER(A1628)),VLOOKUP(A1628,Studies!A:BR,4,FALSE),"")</f>
        <v>po 200 mg capsule with cola (Korean)</v>
      </c>
      <c r="E1628" s="112" t="str">
        <f>IF(AND(A1628&lt;&gt;"",ISNUMBER(A1628)),VLOOKUP(A1628,Studies!A:BR,5,FALSE),"")</f>
        <v>Hydroxy-Itraconazole</v>
      </c>
      <c r="F1628" s="114" t="str">
        <f>IF(AND(A1628&lt;&gt;"",ISNUMBER(A1628)),VLOOKUP(A1628,Studies!A:BR,6,FALSE),"")</f>
        <v>Plasma</v>
      </c>
      <c r="G1628" s="57">
        <v>6</v>
      </c>
      <c r="H1628" s="57" t="s">
        <v>54</v>
      </c>
      <c r="I1628" s="47">
        <v>602.56414794921875</v>
      </c>
      <c r="J1628" s="47" t="s">
        <v>321</v>
      </c>
      <c r="K1628" s="47" t="s">
        <v>50</v>
      </c>
      <c r="P1628" s="48" t="s">
        <v>999</v>
      </c>
    </row>
    <row r="1629" spans="1:16" x14ac:dyDescent="0.2">
      <c r="A1629" s="36">
        <v>517</v>
      </c>
      <c r="B1629" s="112" t="str">
        <f>IF(AND(A1629&lt;&gt;"",ISNUMBER(A1629)),VLOOKUP(A1629,Studies!A:BR,2,FALSE),"")</f>
        <v>Bae 2011</v>
      </c>
      <c r="C1629" s="112" t="str">
        <f>IF(AND(A1629&lt;&gt;"",ISNUMBER(A1629)),VLOOKUP(A1629,Studies!A:BR,3,FALSE),"")</f>
        <v>https://www.ncbi.nlm.nih.gov/pubmed/20400647</v>
      </c>
      <c r="D1629" s="112" t="str">
        <f>IF(AND(A1629&lt;&gt;"",ISNUMBER(A1629)),VLOOKUP(A1629,Studies!A:BR,4,FALSE),"")</f>
        <v>po 200 mg capsule with cola (Korean)</v>
      </c>
      <c r="E1629" s="112" t="str">
        <f>IF(AND(A1629&lt;&gt;"",ISNUMBER(A1629)),VLOOKUP(A1629,Studies!A:BR,5,FALSE),"")</f>
        <v>Hydroxy-Itraconazole</v>
      </c>
      <c r="F1629" s="114" t="str">
        <f>IF(AND(A1629&lt;&gt;"",ISNUMBER(A1629)),VLOOKUP(A1629,Studies!A:BR,6,FALSE),"")</f>
        <v>Plasma</v>
      </c>
      <c r="G1629" s="57">
        <v>8</v>
      </c>
      <c r="H1629" s="57" t="s">
        <v>54</v>
      </c>
      <c r="I1629" s="47">
        <v>571.79486083984375</v>
      </c>
      <c r="J1629" s="47" t="s">
        <v>321</v>
      </c>
      <c r="K1629" s="47" t="s">
        <v>50</v>
      </c>
      <c r="P1629" s="48" t="s">
        <v>999</v>
      </c>
    </row>
    <row r="1630" spans="1:16" x14ac:dyDescent="0.2">
      <c r="A1630" s="36">
        <v>517</v>
      </c>
      <c r="B1630" s="112" t="str">
        <f>IF(AND(A1630&lt;&gt;"",ISNUMBER(A1630)),VLOOKUP(A1630,Studies!A:BR,2,FALSE),"")</f>
        <v>Bae 2011</v>
      </c>
      <c r="C1630" s="112" t="str">
        <f>IF(AND(A1630&lt;&gt;"",ISNUMBER(A1630)),VLOOKUP(A1630,Studies!A:BR,3,FALSE),"")</f>
        <v>https://www.ncbi.nlm.nih.gov/pubmed/20400647</v>
      </c>
      <c r="D1630" s="112" t="str">
        <f>IF(AND(A1630&lt;&gt;"",ISNUMBER(A1630)),VLOOKUP(A1630,Studies!A:BR,4,FALSE),"")</f>
        <v>po 200 mg capsule with cola (Korean)</v>
      </c>
      <c r="E1630" s="112" t="str">
        <f>IF(AND(A1630&lt;&gt;"",ISNUMBER(A1630)),VLOOKUP(A1630,Studies!A:BR,5,FALSE),"")</f>
        <v>Hydroxy-Itraconazole</v>
      </c>
      <c r="F1630" s="114" t="str">
        <f>IF(AND(A1630&lt;&gt;"",ISNUMBER(A1630)),VLOOKUP(A1630,Studies!A:BR,6,FALSE),"")</f>
        <v>Plasma</v>
      </c>
      <c r="G1630" s="57">
        <v>12</v>
      </c>
      <c r="H1630" s="57" t="s">
        <v>54</v>
      </c>
      <c r="I1630" s="47">
        <v>441.02566528320312</v>
      </c>
      <c r="J1630" s="47" t="s">
        <v>321</v>
      </c>
      <c r="K1630" s="47" t="s">
        <v>50</v>
      </c>
      <c r="P1630" s="48" t="s">
        <v>999</v>
      </c>
    </row>
    <row r="1631" spans="1:16" x14ac:dyDescent="0.2">
      <c r="A1631" s="36">
        <v>517</v>
      </c>
      <c r="B1631" s="112" t="str">
        <f>IF(AND(A1631&lt;&gt;"",ISNUMBER(A1631)),VLOOKUP(A1631,Studies!A:BR,2,FALSE),"")</f>
        <v>Bae 2011</v>
      </c>
      <c r="C1631" s="112" t="str">
        <f>IF(AND(A1631&lt;&gt;"",ISNUMBER(A1631)),VLOOKUP(A1631,Studies!A:BR,3,FALSE),"")</f>
        <v>https://www.ncbi.nlm.nih.gov/pubmed/20400647</v>
      </c>
      <c r="D1631" s="112" t="str">
        <f>IF(AND(A1631&lt;&gt;"",ISNUMBER(A1631)),VLOOKUP(A1631,Studies!A:BR,4,FALSE),"")</f>
        <v>po 200 mg capsule with cola (Korean)</v>
      </c>
      <c r="E1631" s="112" t="str">
        <f>IF(AND(A1631&lt;&gt;"",ISNUMBER(A1631)),VLOOKUP(A1631,Studies!A:BR,5,FALSE),"")</f>
        <v>Hydroxy-Itraconazole</v>
      </c>
      <c r="F1631" s="114" t="str">
        <f>IF(AND(A1631&lt;&gt;"",ISNUMBER(A1631)),VLOOKUP(A1631,Studies!A:BR,6,FALSE),"")</f>
        <v>Plasma</v>
      </c>
      <c r="G1631" s="57">
        <v>24</v>
      </c>
      <c r="H1631" s="57" t="s">
        <v>54</v>
      </c>
      <c r="I1631" s="47">
        <v>261.53848266601562</v>
      </c>
      <c r="J1631" s="47" t="s">
        <v>321</v>
      </c>
      <c r="K1631" s="47" t="s">
        <v>50</v>
      </c>
      <c r="P1631" s="48" t="s">
        <v>999</v>
      </c>
    </row>
    <row r="1632" spans="1:16" x14ac:dyDescent="0.2">
      <c r="A1632" s="36">
        <v>517</v>
      </c>
      <c r="B1632" s="112" t="str">
        <f>IF(AND(A1632&lt;&gt;"",ISNUMBER(A1632)),VLOOKUP(A1632,Studies!A:BR,2,FALSE),"")</f>
        <v>Bae 2011</v>
      </c>
      <c r="C1632" s="112" t="str">
        <f>IF(AND(A1632&lt;&gt;"",ISNUMBER(A1632)),VLOOKUP(A1632,Studies!A:BR,3,FALSE),"")</f>
        <v>https://www.ncbi.nlm.nih.gov/pubmed/20400647</v>
      </c>
      <c r="D1632" s="112" t="str">
        <f>IF(AND(A1632&lt;&gt;"",ISNUMBER(A1632)),VLOOKUP(A1632,Studies!A:BR,4,FALSE),"")</f>
        <v>po 200 mg capsule with cola (Korean)</v>
      </c>
      <c r="E1632" s="112" t="str">
        <f>IF(AND(A1632&lt;&gt;"",ISNUMBER(A1632)),VLOOKUP(A1632,Studies!A:BR,5,FALSE),"")</f>
        <v>Hydroxy-Itraconazole</v>
      </c>
      <c r="F1632" s="114" t="str">
        <f>IF(AND(A1632&lt;&gt;"",ISNUMBER(A1632)),VLOOKUP(A1632,Studies!A:BR,6,FALSE),"")</f>
        <v>Plasma</v>
      </c>
      <c r="G1632" s="57">
        <v>36</v>
      </c>
      <c r="H1632" s="57" t="s">
        <v>54</v>
      </c>
      <c r="I1632" s="47">
        <v>146.15385437011719</v>
      </c>
      <c r="J1632" s="47" t="s">
        <v>321</v>
      </c>
      <c r="K1632" s="47" t="s">
        <v>50</v>
      </c>
      <c r="P1632" s="48" t="s">
        <v>999</v>
      </c>
    </row>
    <row r="1633" spans="1:16" x14ac:dyDescent="0.2">
      <c r="A1633" s="36">
        <v>517</v>
      </c>
      <c r="B1633" s="112" t="str">
        <f>IF(AND(A1633&lt;&gt;"",ISNUMBER(A1633)),VLOOKUP(A1633,Studies!A:BR,2,FALSE),"")</f>
        <v>Bae 2011</v>
      </c>
      <c r="C1633" s="112" t="str">
        <f>IF(AND(A1633&lt;&gt;"",ISNUMBER(A1633)),VLOOKUP(A1633,Studies!A:BR,3,FALSE),"")</f>
        <v>https://www.ncbi.nlm.nih.gov/pubmed/20400647</v>
      </c>
      <c r="D1633" s="112" t="str">
        <f>IF(AND(A1633&lt;&gt;"",ISNUMBER(A1633)),VLOOKUP(A1633,Studies!A:BR,4,FALSE),"")</f>
        <v>po 200 mg capsule with cola (Korean)</v>
      </c>
      <c r="E1633" s="112" t="str">
        <f>IF(AND(A1633&lt;&gt;"",ISNUMBER(A1633)),VLOOKUP(A1633,Studies!A:BR,5,FALSE),"")</f>
        <v>Hydroxy-Itraconazole</v>
      </c>
      <c r="F1633" s="114" t="str">
        <f>IF(AND(A1633&lt;&gt;"",ISNUMBER(A1633)),VLOOKUP(A1633,Studies!A:BR,6,FALSE),"")</f>
        <v>Plasma</v>
      </c>
      <c r="G1633" s="57">
        <v>48</v>
      </c>
      <c r="H1633" s="57" t="s">
        <v>54</v>
      </c>
      <c r="I1633" s="47">
        <v>76.923080444335938</v>
      </c>
      <c r="J1633" s="47" t="s">
        <v>321</v>
      </c>
      <c r="K1633" s="47" t="s">
        <v>50</v>
      </c>
      <c r="P1633" s="48" t="s">
        <v>999</v>
      </c>
    </row>
    <row r="1634" spans="1:16" x14ac:dyDescent="0.2">
      <c r="A1634" s="36">
        <v>518</v>
      </c>
      <c r="B1634" s="112" t="str">
        <f>IF(AND(A1634&lt;&gt;"",ISNUMBER(A1634)),VLOOKUP(A1634,Studies!A:BR,2,FALSE),"")</f>
        <v>Bae 2011</v>
      </c>
      <c r="C1634" s="112" t="str">
        <f>IF(AND(A1634&lt;&gt;"",ISNUMBER(A1634)),VLOOKUP(A1634,Studies!A:BR,3,FALSE),"")</f>
        <v>https://www.ncbi.nlm.nih.gov/pubmed/20400647</v>
      </c>
      <c r="D1634" s="112" t="str">
        <f>IF(AND(A1634&lt;&gt;"",ISNUMBER(A1634)),VLOOKUP(A1634,Studies!A:BR,4,FALSE),"")</f>
        <v>po 200 mg capsule with vit. C (Korean)</v>
      </c>
      <c r="E1634" s="112" t="str">
        <f>IF(AND(A1634&lt;&gt;"",ISNUMBER(A1634)),VLOOKUP(A1634,Studies!A:BR,5,FALSE),"")</f>
        <v>Itraconazole</v>
      </c>
      <c r="F1634" s="114" t="str">
        <f>IF(AND(A1634&lt;&gt;"",ISNUMBER(A1634)),VLOOKUP(A1634,Studies!A:BR,6,FALSE),"")</f>
        <v>Plasma</v>
      </c>
      <c r="G1634" s="57">
        <v>0.5</v>
      </c>
      <c r="H1634" s="57" t="s">
        <v>54</v>
      </c>
      <c r="I1634" s="47">
        <v>3.426124095916748</v>
      </c>
      <c r="J1634" s="47" t="s">
        <v>321</v>
      </c>
      <c r="K1634" s="47" t="s">
        <v>50</v>
      </c>
      <c r="P1634" s="48" t="s">
        <v>999</v>
      </c>
    </row>
    <row r="1635" spans="1:16" x14ac:dyDescent="0.2">
      <c r="A1635" s="36">
        <v>518</v>
      </c>
      <c r="B1635" s="112" t="str">
        <f>IF(AND(A1635&lt;&gt;"",ISNUMBER(A1635)),VLOOKUP(A1635,Studies!A:BR,2,FALSE),"")</f>
        <v>Bae 2011</v>
      </c>
      <c r="C1635" s="112" t="str">
        <f>IF(AND(A1635&lt;&gt;"",ISNUMBER(A1635)),VLOOKUP(A1635,Studies!A:BR,3,FALSE),"")</f>
        <v>https://www.ncbi.nlm.nih.gov/pubmed/20400647</v>
      </c>
      <c r="D1635" s="112" t="str">
        <f>IF(AND(A1635&lt;&gt;"",ISNUMBER(A1635)),VLOOKUP(A1635,Studies!A:BR,4,FALSE),"")</f>
        <v>po 200 mg capsule with vit. C (Korean)</v>
      </c>
      <c r="E1635" s="112" t="str">
        <f>IF(AND(A1635&lt;&gt;"",ISNUMBER(A1635)),VLOOKUP(A1635,Studies!A:BR,5,FALSE),"")</f>
        <v>Itraconazole</v>
      </c>
      <c r="F1635" s="114" t="str">
        <f>IF(AND(A1635&lt;&gt;"",ISNUMBER(A1635)),VLOOKUP(A1635,Studies!A:BR,6,FALSE),"")</f>
        <v>Plasma</v>
      </c>
      <c r="G1635" s="57">
        <v>1</v>
      </c>
      <c r="H1635" s="57" t="s">
        <v>54</v>
      </c>
      <c r="I1635" s="47">
        <v>44.53961181640625</v>
      </c>
      <c r="J1635" s="47" t="s">
        <v>321</v>
      </c>
      <c r="K1635" s="47" t="s">
        <v>50</v>
      </c>
      <c r="P1635" s="48" t="s">
        <v>999</v>
      </c>
    </row>
    <row r="1636" spans="1:16" x14ac:dyDescent="0.2">
      <c r="A1636" s="36">
        <v>518</v>
      </c>
      <c r="B1636" s="112" t="str">
        <f>IF(AND(A1636&lt;&gt;"",ISNUMBER(A1636)),VLOOKUP(A1636,Studies!A:BR,2,FALSE),"")</f>
        <v>Bae 2011</v>
      </c>
      <c r="C1636" s="112" t="str">
        <f>IF(AND(A1636&lt;&gt;"",ISNUMBER(A1636)),VLOOKUP(A1636,Studies!A:BR,3,FALSE),"")</f>
        <v>https://www.ncbi.nlm.nih.gov/pubmed/20400647</v>
      </c>
      <c r="D1636" s="112" t="str">
        <f>IF(AND(A1636&lt;&gt;"",ISNUMBER(A1636)),VLOOKUP(A1636,Studies!A:BR,4,FALSE),"")</f>
        <v>po 200 mg capsule with vit. C (Korean)</v>
      </c>
      <c r="E1636" s="112" t="str">
        <f>IF(AND(A1636&lt;&gt;"",ISNUMBER(A1636)),VLOOKUP(A1636,Studies!A:BR,5,FALSE),"")</f>
        <v>Itraconazole</v>
      </c>
      <c r="F1636" s="114" t="str">
        <f>IF(AND(A1636&lt;&gt;"",ISNUMBER(A1636)),VLOOKUP(A1636,Studies!A:BR,6,FALSE),"")</f>
        <v>Plasma</v>
      </c>
      <c r="G1636" s="57">
        <v>1.5</v>
      </c>
      <c r="H1636" s="57" t="s">
        <v>54</v>
      </c>
      <c r="I1636" s="47">
        <v>116.48822021484375</v>
      </c>
      <c r="J1636" s="47" t="s">
        <v>321</v>
      </c>
      <c r="K1636" s="47" t="s">
        <v>50</v>
      </c>
      <c r="P1636" s="48" t="s">
        <v>999</v>
      </c>
    </row>
    <row r="1637" spans="1:16" x14ac:dyDescent="0.2">
      <c r="A1637" s="36">
        <v>518</v>
      </c>
      <c r="B1637" s="112" t="str">
        <f>IF(AND(A1637&lt;&gt;"",ISNUMBER(A1637)),VLOOKUP(A1637,Studies!A:BR,2,FALSE),"")</f>
        <v>Bae 2011</v>
      </c>
      <c r="C1637" s="112" t="str">
        <f>IF(AND(A1637&lt;&gt;"",ISNUMBER(A1637)),VLOOKUP(A1637,Studies!A:BR,3,FALSE),"")</f>
        <v>https://www.ncbi.nlm.nih.gov/pubmed/20400647</v>
      </c>
      <c r="D1637" s="112" t="str">
        <f>IF(AND(A1637&lt;&gt;"",ISNUMBER(A1637)),VLOOKUP(A1637,Studies!A:BR,4,FALSE),"")</f>
        <v>po 200 mg capsule with vit. C (Korean)</v>
      </c>
      <c r="E1637" s="112" t="str">
        <f>IF(AND(A1637&lt;&gt;"",ISNUMBER(A1637)),VLOOKUP(A1637,Studies!A:BR,5,FALSE),"")</f>
        <v>Itraconazole</v>
      </c>
      <c r="F1637" s="114" t="str">
        <f>IF(AND(A1637&lt;&gt;"",ISNUMBER(A1637)),VLOOKUP(A1637,Studies!A:BR,6,FALSE),"")</f>
        <v>Plasma</v>
      </c>
      <c r="G1637" s="57">
        <v>2</v>
      </c>
      <c r="H1637" s="57" t="s">
        <v>54</v>
      </c>
      <c r="I1637" s="47">
        <v>234.68949890136719</v>
      </c>
      <c r="J1637" s="47" t="s">
        <v>321</v>
      </c>
      <c r="K1637" s="47" t="s">
        <v>50</v>
      </c>
      <c r="P1637" s="48" t="s">
        <v>999</v>
      </c>
    </row>
    <row r="1638" spans="1:16" x14ac:dyDescent="0.2">
      <c r="A1638" s="36">
        <v>518</v>
      </c>
      <c r="B1638" s="112" t="str">
        <f>IF(AND(A1638&lt;&gt;"",ISNUMBER(A1638)),VLOOKUP(A1638,Studies!A:BR,2,FALSE),"")</f>
        <v>Bae 2011</v>
      </c>
      <c r="C1638" s="112" t="str">
        <f>IF(AND(A1638&lt;&gt;"",ISNUMBER(A1638)),VLOOKUP(A1638,Studies!A:BR,3,FALSE),"")</f>
        <v>https://www.ncbi.nlm.nih.gov/pubmed/20400647</v>
      </c>
      <c r="D1638" s="112" t="str">
        <f>IF(AND(A1638&lt;&gt;"",ISNUMBER(A1638)),VLOOKUP(A1638,Studies!A:BR,4,FALSE),"")</f>
        <v>po 200 mg capsule with vit. C (Korean)</v>
      </c>
      <c r="E1638" s="112" t="str">
        <f>IF(AND(A1638&lt;&gt;"",ISNUMBER(A1638)),VLOOKUP(A1638,Studies!A:BR,5,FALSE),"")</f>
        <v>Itraconazole</v>
      </c>
      <c r="F1638" s="114" t="str">
        <f>IF(AND(A1638&lt;&gt;"",ISNUMBER(A1638)),VLOOKUP(A1638,Studies!A:BR,6,FALSE),"")</f>
        <v>Plasma</v>
      </c>
      <c r="G1638" s="57">
        <v>2.5</v>
      </c>
      <c r="H1638" s="57" t="s">
        <v>54</v>
      </c>
      <c r="I1638" s="47">
        <v>316.91647338867187</v>
      </c>
      <c r="J1638" s="47" t="s">
        <v>321</v>
      </c>
      <c r="K1638" s="47" t="s">
        <v>50</v>
      </c>
      <c r="P1638" s="48" t="s">
        <v>999</v>
      </c>
    </row>
    <row r="1639" spans="1:16" x14ac:dyDescent="0.2">
      <c r="A1639" s="36">
        <v>518</v>
      </c>
      <c r="B1639" s="112" t="str">
        <f>IF(AND(A1639&lt;&gt;"",ISNUMBER(A1639)),VLOOKUP(A1639,Studies!A:BR,2,FALSE),"")</f>
        <v>Bae 2011</v>
      </c>
      <c r="C1639" s="112" t="str">
        <f>IF(AND(A1639&lt;&gt;"",ISNUMBER(A1639)),VLOOKUP(A1639,Studies!A:BR,3,FALSE),"")</f>
        <v>https://www.ncbi.nlm.nih.gov/pubmed/20400647</v>
      </c>
      <c r="D1639" s="112" t="str">
        <f>IF(AND(A1639&lt;&gt;"",ISNUMBER(A1639)),VLOOKUP(A1639,Studies!A:BR,4,FALSE),"")</f>
        <v>po 200 mg capsule with vit. C (Korean)</v>
      </c>
      <c r="E1639" s="112" t="str">
        <f>IF(AND(A1639&lt;&gt;"",ISNUMBER(A1639)),VLOOKUP(A1639,Studies!A:BR,5,FALSE),"")</f>
        <v>Itraconazole</v>
      </c>
      <c r="F1639" s="114" t="str">
        <f>IF(AND(A1639&lt;&gt;"",ISNUMBER(A1639)),VLOOKUP(A1639,Studies!A:BR,6,FALSE),"")</f>
        <v>Plasma</v>
      </c>
      <c r="G1639" s="57">
        <v>3</v>
      </c>
      <c r="H1639" s="57" t="s">
        <v>54</v>
      </c>
      <c r="I1639" s="47">
        <v>346.03854370117187</v>
      </c>
      <c r="J1639" s="47" t="s">
        <v>321</v>
      </c>
      <c r="K1639" s="47" t="s">
        <v>50</v>
      </c>
      <c r="P1639" s="48" t="s">
        <v>999</v>
      </c>
    </row>
    <row r="1640" spans="1:16" x14ac:dyDescent="0.2">
      <c r="A1640" s="36">
        <v>518</v>
      </c>
      <c r="B1640" s="112" t="str">
        <f>IF(AND(A1640&lt;&gt;"",ISNUMBER(A1640)),VLOOKUP(A1640,Studies!A:BR,2,FALSE),"")</f>
        <v>Bae 2011</v>
      </c>
      <c r="C1640" s="112" t="str">
        <f>IF(AND(A1640&lt;&gt;"",ISNUMBER(A1640)),VLOOKUP(A1640,Studies!A:BR,3,FALSE),"")</f>
        <v>https://www.ncbi.nlm.nih.gov/pubmed/20400647</v>
      </c>
      <c r="D1640" s="112" t="str">
        <f>IF(AND(A1640&lt;&gt;"",ISNUMBER(A1640)),VLOOKUP(A1640,Studies!A:BR,4,FALSE),"")</f>
        <v>po 200 mg capsule with vit. C (Korean)</v>
      </c>
      <c r="E1640" s="112" t="str">
        <f>IF(AND(A1640&lt;&gt;"",ISNUMBER(A1640)),VLOOKUP(A1640,Studies!A:BR,5,FALSE),"")</f>
        <v>Itraconazole</v>
      </c>
      <c r="F1640" s="114" t="str">
        <f>IF(AND(A1640&lt;&gt;"",ISNUMBER(A1640)),VLOOKUP(A1640,Studies!A:BR,6,FALSE),"")</f>
        <v>Plasma</v>
      </c>
      <c r="G1640" s="57">
        <v>3.5</v>
      </c>
      <c r="H1640" s="57" t="s">
        <v>54</v>
      </c>
      <c r="I1640" s="47">
        <v>335.76016235351562</v>
      </c>
      <c r="J1640" s="47" t="s">
        <v>321</v>
      </c>
      <c r="K1640" s="47" t="s">
        <v>50</v>
      </c>
      <c r="P1640" s="48" t="s">
        <v>999</v>
      </c>
    </row>
    <row r="1641" spans="1:16" x14ac:dyDescent="0.2">
      <c r="A1641" s="36">
        <v>518</v>
      </c>
      <c r="B1641" s="112" t="str">
        <f>IF(AND(A1641&lt;&gt;"",ISNUMBER(A1641)),VLOOKUP(A1641,Studies!A:BR,2,FALSE),"")</f>
        <v>Bae 2011</v>
      </c>
      <c r="C1641" s="112" t="str">
        <f>IF(AND(A1641&lt;&gt;"",ISNUMBER(A1641)),VLOOKUP(A1641,Studies!A:BR,3,FALSE),"")</f>
        <v>https://www.ncbi.nlm.nih.gov/pubmed/20400647</v>
      </c>
      <c r="D1641" s="112" t="str">
        <f>IF(AND(A1641&lt;&gt;"",ISNUMBER(A1641)),VLOOKUP(A1641,Studies!A:BR,4,FALSE),"")</f>
        <v>po 200 mg capsule with vit. C (Korean)</v>
      </c>
      <c r="E1641" s="112" t="str">
        <f>IF(AND(A1641&lt;&gt;"",ISNUMBER(A1641)),VLOOKUP(A1641,Studies!A:BR,5,FALSE),"")</f>
        <v>Itraconazole</v>
      </c>
      <c r="F1641" s="114" t="str">
        <f>IF(AND(A1641&lt;&gt;"",ISNUMBER(A1641)),VLOOKUP(A1641,Studies!A:BR,6,FALSE),"")</f>
        <v>Plasma</v>
      </c>
      <c r="G1641" s="57">
        <v>4</v>
      </c>
      <c r="H1641" s="57" t="s">
        <v>54</v>
      </c>
      <c r="I1641" s="47">
        <v>315.20343017578125</v>
      </c>
      <c r="J1641" s="47" t="s">
        <v>321</v>
      </c>
      <c r="K1641" s="47" t="s">
        <v>50</v>
      </c>
      <c r="P1641" s="48" t="s">
        <v>999</v>
      </c>
    </row>
    <row r="1642" spans="1:16" x14ac:dyDescent="0.2">
      <c r="A1642" s="36">
        <v>518</v>
      </c>
      <c r="B1642" s="112" t="str">
        <f>IF(AND(A1642&lt;&gt;"",ISNUMBER(A1642)),VLOOKUP(A1642,Studies!A:BR,2,FALSE),"")</f>
        <v>Bae 2011</v>
      </c>
      <c r="C1642" s="112" t="str">
        <f>IF(AND(A1642&lt;&gt;"",ISNUMBER(A1642)),VLOOKUP(A1642,Studies!A:BR,3,FALSE),"")</f>
        <v>https://www.ncbi.nlm.nih.gov/pubmed/20400647</v>
      </c>
      <c r="D1642" s="112" t="str">
        <f>IF(AND(A1642&lt;&gt;"",ISNUMBER(A1642)),VLOOKUP(A1642,Studies!A:BR,4,FALSE),"")</f>
        <v>po 200 mg capsule with vit. C (Korean)</v>
      </c>
      <c r="E1642" s="112" t="str">
        <f>IF(AND(A1642&lt;&gt;"",ISNUMBER(A1642)),VLOOKUP(A1642,Studies!A:BR,5,FALSE),"")</f>
        <v>Itraconazole</v>
      </c>
      <c r="F1642" s="114" t="str">
        <f>IF(AND(A1642&lt;&gt;"",ISNUMBER(A1642)),VLOOKUP(A1642,Studies!A:BR,6,FALSE),"")</f>
        <v>Plasma</v>
      </c>
      <c r="G1642" s="57">
        <v>5</v>
      </c>
      <c r="H1642" s="57" t="s">
        <v>54</v>
      </c>
      <c r="I1642" s="47">
        <v>248.39399719238281</v>
      </c>
      <c r="J1642" s="47" t="s">
        <v>321</v>
      </c>
      <c r="K1642" s="47" t="s">
        <v>50</v>
      </c>
      <c r="P1642" s="48" t="s">
        <v>999</v>
      </c>
    </row>
    <row r="1643" spans="1:16" x14ac:dyDescent="0.2">
      <c r="A1643" s="36">
        <v>518</v>
      </c>
      <c r="B1643" s="112" t="str">
        <f>IF(AND(A1643&lt;&gt;"",ISNUMBER(A1643)),VLOOKUP(A1643,Studies!A:BR,2,FALSE),"")</f>
        <v>Bae 2011</v>
      </c>
      <c r="C1643" s="112" t="str">
        <f>IF(AND(A1643&lt;&gt;"",ISNUMBER(A1643)),VLOOKUP(A1643,Studies!A:BR,3,FALSE),"")</f>
        <v>https://www.ncbi.nlm.nih.gov/pubmed/20400647</v>
      </c>
      <c r="D1643" s="112" t="str">
        <f>IF(AND(A1643&lt;&gt;"",ISNUMBER(A1643)),VLOOKUP(A1643,Studies!A:BR,4,FALSE),"")</f>
        <v>po 200 mg capsule with vit. C (Korean)</v>
      </c>
      <c r="E1643" s="112" t="str">
        <f>IF(AND(A1643&lt;&gt;"",ISNUMBER(A1643)),VLOOKUP(A1643,Studies!A:BR,5,FALSE),"")</f>
        <v>Itraconazole</v>
      </c>
      <c r="F1643" s="114" t="str">
        <f>IF(AND(A1643&lt;&gt;"",ISNUMBER(A1643)),VLOOKUP(A1643,Studies!A:BR,6,FALSE),"")</f>
        <v>Plasma</v>
      </c>
      <c r="G1643" s="57">
        <v>6</v>
      </c>
      <c r="H1643" s="57" t="s">
        <v>54</v>
      </c>
      <c r="I1643" s="47">
        <v>190.14988708496094</v>
      </c>
      <c r="J1643" s="47" t="s">
        <v>321</v>
      </c>
      <c r="K1643" s="47" t="s">
        <v>50</v>
      </c>
      <c r="P1643" s="48" t="s">
        <v>999</v>
      </c>
    </row>
    <row r="1644" spans="1:16" x14ac:dyDescent="0.2">
      <c r="A1644" s="36">
        <v>518</v>
      </c>
      <c r="B1644" s="112" t="str">
        <f>IF(AND(A1644&lt;&gt;"",ISNUMBER(A1644)),VLOOKUP(A1644,Studies!A:BR,2,FALSE),"")</f>
        <v>Bae 2011</v>
      </c>
      <c r="C1644" s="112" t="str">
        <f>IF(AND(A1644&lt;&gt;"",ISNUMBER(A1644)),VLOOKUP(A1644,Studies!A:BR,3,FALSE),"")</f>
        <v>https://www.ncbi.nlm.nih.gov/pubmed/20400647</v>
      </c>
      <c r="D1644" s="112" t="str">
        <f>IF(AND(A1644&lt;&gt;"",ISNUMBER(A1644)),VLOOKUP(A1644,Studies!A:BR,4,FALSE),"")</f>
        <v>po 200 mg capsule with vit. C (Korean)</v>
      </c>
      <c r="E1644" s="112" t="str">
        <f>IF(AND(A1644&lt;&gt;"",ISNUMBER(A1644)),VLOOKUP(A1644,Studies!A:BR,5,FALSE),"")</f>
        <v>Itraconazole</v>
      </c>
      <c r="F1644" s="114" t="str">
        <f>IF(AND(A1644&lt;&gt;"",ISNUMBER(A1644)),VLOOKUP(A1644,Studies!A:BR,6,FALSE),"")</f>
        <v>Plasma</v>
      </c>
      <c r="G1644" s="57">
        <v>8</v>
      </c>
      <c r="H1644" s="57" t="s">
        <v>54</v>
      </c>
      <c r="I1644" s="47">
        <v>143.897216796875</v>
      </c>
      <c r="J1644" s="47" t="s">
        <v>321</v>
      </c>
      <c r="K1644" s="47" t="s">
        <v>50</v>
      </c>
      <c r="P1644" s="48" t="s">
        <v>999</v>
      </c>
    </row>
    <row r="1645" spans="1:16" x14ac:dyDescent="0.2">
      <c r="A1645" s="36">
        <v>518</v>
      </c>
      <c r="B1645" s="112" t="str">
        <f>IF(AND(A1645&lt;&gt;"",ISNUMBER(A1645)),VLOOKUP(A1645,Studies!A:BR,2,FALSE),"")</f>
        <v>Bae 2011</v>
      </c>
      <c r="C1645" s="112" t="str">
        <f>IF(AND(A1645&lt;&gt;"",ISNUMBER(A1645)),VLOOKUP(A1645,Studies!A:BR,3,FALSE),"")</f>
        <v>https://www.ncbi.nlm.nih.gov/pubmed/20400647</v>
      </c>
      <c r="D1645" s="112" t="str">
        <f>IF(AND(A1645&lt;&gt;"",ISNUMBER(A1645)),VLOOKUP(A1645,Studies!A:BR,4,FALSE),"")</f>
        <v>po 200 mg capsule with vit. C (Korean)</v>
      </c>
      <c r="E1645" s="112" t="str">
        <f>IF(AND(A1645&lt;&gt;"",ISNUMBER(A1645)),VLOOKUP(A1645,Studies!A:BR,5,FALSE),"")</f>
        <v>Itraconazole</v>
      </c>
      <c r="F1645" s="114" t="str">
        <f>IF(AND(A1645&lt;&gt;"",ISNUMBER(A1645)),VLOOKUP(A1645,Studies!A:BR,6,FALSE),"")</f>
        <v>Plasma</v>
      </c>
      <c r="G1645" s="57">
        <v>12</v>
      </c>
      <c r="H1645" s="57" t="s">
        <v>54</v>
      </c>
      <c r="I1645" s="47">
        <v>89.0792236328125</v>
      </c>
      <c r="J1645" s="47" t="s">
        <v>321</v>
      </c>
      <c r="K1645" s="47" t="s">
        <v>50</v>
      </c>
      <c r="P1645" s="48" t="s">
        <v>999</v>
      </c>
    </row>
    <row r="1646" spans="1:16" x14ac:dyDescent="0.2">
      <c r="A1646" s="36">
        <v>518</v>
      </c>
      <c r="B1646" s="112" t="str">
        <f>IF(AND(A1646&lt;&gt;"",ISNUMBER(A1646)),VLOOKUP(A1646,Studies!A:BR,2,FALSE),"")</f>
        <v>Bae 2011</v>
      </c>
      <c r="C1646" s="112" t="str">
        <f>IF(AND(A1646&lt;&gt;"",ISNUMBER(A1646)),VLOOKUP(A1646,Studies!A:BR,3,FALSE),"")</f>
        <v>https://www.ncbi.nlm.nih.gov/pubmed/20400647</v>
      </c>
      <c r="D1646" s="112" t="str">
        <f>IF(AND(A1646&lt;&gt;"",ISNUMBER(A1646)),VLOOKUP(A1646,Studies!A:BR,4,FALSE),"")</f>
        <v>po 200 mg capsule with vit. C (Korean)</v>
      </c>
      <c r="E1646" s="112" t="str">
        <f>IF(AND(A1646&lt;&gt;"",ISNUMBER(A1646)),VLOOKUP(A1646,Studies!A:BR,5,FALSE),"")</f>
        <v>Itraconazole</v>
      </c>
      <c r="F1646" s="114" t="str">
        <f>IF(AND(A1646&lt;&gt;"",ISNUMBER(A1646)),VLOOKUP(A1646,Studies!A:BR,6,FALSE),"")</f>
        <v>Plasma</v>
      </c>
      <c r="G1646" s="57">
        <v>24</v>
      </c>
      <c r="H1646" s="57" t="s">
        <v>54</v>
      </c>
      <c r="I1646" s="47">
        <v>56.531047821044922</v>
      </c>
      <c r="J1646" s="47" t="s">
        <v>321</v>
      </c>
      <c r="K1646" s="47" t="s">
        <v>50</v>
      </c>
      <c r="P1646" s="48" t="s">
        <v>999</v>
      </c>
    </row>
    <row r="1647" spans="1:16" x14ac:dyDescent="0.2">
      <c r="A1647" s="36">
        <v>518</v>
      </c>
      <c r="B1647" s="112" t="str">
        <f>IF(AND(A1647&lt;&gt;"",ISNUMBER(A1647)),VLOOKUP(A1647,Studies!A:BR,2,FALSE),"")</f>
        <v>Bae 2011</v>
      </c>
      <c r="C1647" s="112" t="str">
        <f>IF(AND(A1647&lt;&gt;"",ISNUMBER(A1647)),VLOOKUP(A1647,Studies!A:BR,3,FALSE),"")</f>
        <v>https://www.ncbi.nlm.nih.gov/pubmed/20400647</v>
      </c>
      <c r="D1647" s="112" t="str">
        <f>IF(AND(A1647&lt;&gt;"",ISNUMBER(A1647)),VLOOKUP(A1647,Studies!A:BR,4,FALSE),"")</f>
        <v>po 200 mg capsule with vit. C (Korean)</v>
      </c>
      <c r="E1647" s="112" t="str">
        <f>IF(AND(A1647&lt;&gt;"",ISNUMBER(A1647)),VLOOKUP(A1647,Studies!A:BR,5,FALSE),"")</f>
        <v>Itraconazole</v>
      </c>
      <c r="F1647" s="114" t="str">
        <f>IF(AND(A1647&lt;&gt;"",ISNUMBER(A1647)),VLOOKUP(A1647,Studies!A:BR,6,FALSE),"")</f>
        <v>Plasma</v>
      </c>
      <c r="G1647" s="57">
        <v>36</v>
      </c>
      <c r="H1647" s="57" t="s">
        <v>54</v>
      </c>
      <c r="I1647" s="47">
        <v>37.687366485595703</v>
      </c>
      <c r="J1647" s="47" t="s">
        <v>321</v>
      </c>
      <c r="K1647" s="47" t="s">
        <v>50</v>
      </c>
      <c r="P1647" s="48" t="s">
        <v>999</v>
      </c>
    </row>
    <row r="1648" spans="1:16" x14ac:dyDescent="0.2">
      <c r="A1648" s="36">
        <v>518</v>
      </c>
      <c r="B1648" s="112" t="str">
        <f>IF(AND(A1648&lt;&gt;"",ISNUMBER(A1648)),VLOOKUP(A1648,Studies!A:BR,2,FALSE),"")</f>
        <v>Bae 2011</v>
      </c>
      <c r="C1648" s="112" t="str">
        <f>IF(AND(A1648&lt;&gt;"",ISNUMBER(A1648)),VLOOKUP(A1648,Studies!A:BR,3,FALSE),"")</f>
        <v>https://www.ncbi.nlm.nih.gov/pubmed/20400647</v>
      </c>
      <c r="D1648" s="112" t="str">
        <f>IF(AND(A1648&lt;&gt;"",ISNUMBER(A1648)),VLOOKUP(A1648,Studies!A:BR,4,FALSE),"")</f>
        <v>po 200 mg capsule with vit. C (Korean)</v>
      </c>
      <c r="E1648" s="112" t="str">
        <f>IF(AND(A1648&lt;&gt;"",ISNUMBER(A1648)),VLOOKUP(A1648,Studies!A:BR,5,FALSE),"")</f>
        <v>Itraconazole</v>
      </c>
      <c r="F1648" s="114" t="str">
        <f>IF(AND(A1648&lt;&gt;"",ISNUMBER(A1648)),VLOOKUP(A1648,Studies!A:BR,6,FALSE),"")</f>
        <v>Plasma</v>
      </c>
      <c r="G1648" s="57">
        <v>48</v>
      </c>
      <c r="H1648" s="57" t="s">
        <v>54</v>
      </c>
      <c r="I1648" s="47">
        <v>27.408992767333984</v>
      </c>
      <c r="J1648" s="47" t="s">
        <v>321</v>
      </c>
      <c r="K1648" s="47" t="s">
        <v>50</v>
      </c>
      <c r="P1648" s="48" t="s">
        <v>999</v>
      </c>
    </row>
    <row r="1649" spans="1:16" x14ac:dyDescent="0.2">
      <c r="A1649" s="36">
        <v>519</v>
      </c>
      <c r="B1649" s="112" t="str">
        <f>IF(AND(A1649&lt;&gt;"",ISNUMBER(A1649)),VLOOKUP(A1649,Studies!A:BR,2,FALSE),"")</f>
        <v>Bae 2011</v>
      </c>
      <c r="C1649" s="112" t="str">
        <f>IF(AND(A1649&lt;&gt;"",ISNUMBER(A1649)),VLOOKUP(A1649,Studies!A:BR,3,FALSE),"")</f>
        <v>https://www.ncbi.nlm.nih.gov/pubmed/20400647</v>
      </c>
      <c r="D1649" s="112" t="str">
        <f>IF(AND(A1649&lt;&gt;"",ISNUMBER(A1649)),VLOOKUP(A1649,Studies!A:BR,4,FALSE),"")</f>
        <v>po 200 mg capsule with vit. C (Korean)</v>
      </c>
      <c r="E1649" s="112" t="str">
        <f>IF(AND(A1649&lt;&gt;"",ISNUMBER(A1649)),VLOOKUP(A1649,Studies!A:BR,5,FALSE),"")</f>
        <v>Hydroxy-Itraconazole</v>
      </c>
      <c r="F1649" s="114" t="str">
        <f>IF(AND(A1649&lt;&gt;"",ISNUMBER(A1649)),VLOOKUP(A1649,Studies!A:BR,6,FALSE),"")</f>
        <v>Plasma</v>
      </c>
      <c r="G1649" s="57">
        <v>0.5</v>
      </c>
      <c r="H1649" s="57" t="s">
        <v>54</v>
      </c>
      <c r="I1649" s="47">
        <v>7.6923079490661621</v>
      </c>
      <c r="J1649" s="47" t="s">
        <v>321</v>
      </c>
      <c r="K1649" s="47" t="s">
        <v>50</v>
      </c>
      <c r="P1649" s="48" t="s">
        <v>999</v>
      </c>
    </row>
    <row r="1650" spans="1:16" x14ac:dyDescent="0.2">
      <c r="A1650" s="36">
        <v>519</v>
      </c>
      <c r="B1650" s="112" t="str">
        <f>IF(AND(A1650&lt;&gt;"",ISNUMBER(A1650)),VLOOKUP(A1650,Studies!A:BR,2,FALSE),"")</f>
        <v>Bae 2011</v>
      </c>
      <c r="C1650" s="112" t="str">
        <f>IF(AND(A1650&lt;&gt;"",ISNUMBER(A1650)),VLOOKUP(A1650,Studies!A:BR,3,FALSE),"")</f>
        <v>https://www.ncbi.nlm.nih.gov/pubmed/20400647</v>
      </c>
      <c r="D1650" s="112" t="str">
        <f>IF(AND(A1650&lt;&gt;"",ISNUMBER(A1650)),VLOOKUP(A1650,Studies!A:BR,4,FALSE),"")</f>
        <v>po 200 mg capsule with vit. C (Korean)</v>
      </c>
      <c r="E1650" s="112" t="str">
        <f>IF(AND(A1650&lt;&gt;"",ISNUMBER(A1650)),VLOOKUP(A1650,Studies!A:BR,5,FALSE),"")</f>
        <v>Hydroxy-Itraconazole</v>
      </c>
      <c r="F1650" s="114" t="str">
        <f>IF(AND(A1650&lt;&gt;"",ISNUMBER(A1650)),VLOOKUP(A1650,Studies!A:BR,6,FALSE),"")</f>
        <v>Plasma</v>
      </c>
      <c r="G1650" s="57">
        <v>1</v>
      </c>
      <c r="H1650" s="57" t="s">
        <v>54</v>
      </c>
      <c r="I1650" s="47">
        <v>69.23077392578125</v>
      </c>
      <c r="J1650" s="47" t="s">
        <v>321</v>
      </c>
      <c r="K1650" s="47" t="s">
        <v>50</v>
      </c>
      <c r="P1650" s="48" t="s">
        <v>999</v>
      </c>
    </row>
    <row r="1651" spans="1:16" x14ac:dyDescent="0.2">
      <c r="A1651" s="36">
        <v>519</v>
      </c>
      <c r="B1651" s="112" t="str">
        <f>IF(AND(A1651&lt;&gt;"",ISNUMBER(A1651)),VLOOKUP(A1651,Studies!A:BR,2,FALSE),"")</f>
        <v>Bae 2011</v>
      </c>
      <c r="C1651" s="112" t="str">
        <f>IF(AND(A1651&lt;&gt;"",ISNUMBER(A1651)),VLOOKUP(A1651,Studies!A:BR,3,FALSE),"")</f>
        <v>https://www.ncbi.nlm.nih.gov/pubmed/20400647</v>
      </c>
      <c r="D1651" s="112" t="str">
        <f>IF(AND(A1651&lt;&gt;"",ISNUMBER(A1651)),VLOOKUP(A1651,Studies!A:BR,4,FALSE),"")</f>
        <v>po 200 mg capsule with vit. C (Korean)</v>
      </c>
      <c r="E1651" s="112" t="str">
        <f>IF(AND(A1651&lt;&gt;"",ISNUMBER(A1651)),VLOOKUP(A1651,Studies!A:BR,5,FALSE),"")</f>
        <v>Hydroxy-Itraconazole</v>
      </c>
      <c r="F1651" s="114" t="str">
        <f>IF(AND(A1651&lt;&gt;"",ISNUMBER(A1651)),VLOOKUP(A1651,Studies!A:BR,6,FALSE),"")</f>
        <v>Plasma</v>
      </c>
      <c r="G1651" s="57">
        <v>1.5</v>
      </c>
      <c r="H1651" s="57" t="s">
        <v>54</v>
      </c>
      <c r="I1651" s="47">
        <v>200</v>
      </c>
      <c r="J1651" s="47" t="s">
        <v>321</v>
      </c>
      <c r="K1651" s="47" t="s">
        <v>50</v>
      </c>
      <c r="P1651" s="48" t="s">
        <v>999</v>
      </c>
    </row>
    <row r="1652" spans="1:16" x14ac:dyDescent="0.2">
      <c r="A1652" s="36">
        <v>519</v>
      </c>
      <c r="B1652" s="112" t="str">
        <f>IF(AND(A1652&lt;&gt;"",ISNUMBER(A1652)),VLOOKUP(A1652,Studies!A:BR,2,FALSE),"")</f>
        <v>Bae 2011</v>
      </c>
      <c r="C1652" s="112" t="str">
        <f>IF(AND(A1652&lt;&gt;"",ISNUMBER(A1652)),VLOOKUP(A1652,Studies!A:BR,3,FALSE),"")</f>
        <v>https://www.ncbi.nlm.nih.gov/pubmed/20400647</v>
      </c>
      <c r="D1652" s="112" t="str">
        <f>IF(AND(A1652&lt;&gt;"",ISNUMBER(A1652)),VLOOKUP(A1652,Studies!A:BR,4,FALSE),"")</f>
        <v>po 200 mg capsule with vit. C (Korean)</v>
      </c>
      <c r="E1652" s="112" t="str">
        <f>IF(AND(A1652&lt;&gt;"",ISNUMBER(A1652)),VLOOKUP(A1652,Studies!A:BR,5,FALSE),"")</f>
        <v>Hydroxy-Itraconazole</v>
      </c>
      <c r="F1652" s="114" t="str">
        <f>IF(AND(A1652&lt;&gt;"",ISNUMBER(A1652)),VLOOKUP(A1652,Studies!A:BR,6,FALSE),"")</f>
        <v>Plasma</v>
      </c>
      <c r="G1652" s="57">
        <v>2</v>
      </c>
      <c r="H1652" s="57" t="s">
        <v>54</v>
      </c>
      <c r="I1652" s="47">
        <v>402.56411743164062</v>
      </c>
      <c r="J1652" s="47" t="s">
        <v>321</v>
      </c>
      <c r="K1652" s="47" t="s">
        <v>50</v>
      </c>
      <c r="P1652" s="48" t="s">
        <v>999</v>
      </c>
    </row>
    <row r="1653" spans="1:16" x14ac:dyDescent="0.2">
      <c r="A1653" s="36">
        <v>519</v>
      </c>
      <c r="B1653" s="112" t="str">
        <f>IF(AND(A1653&lt;&gt;"",ISNUMBER(A1653)),VLOOKUP(A1653,Studies!A:BR,2,FALSE),"")</f>
        <v>Bae 2011</v>
      </c>
      <c r="C1653" s="112" t="str">
        <f>IF(AND(A1653&lt;&gt;"",ISNUMBER(A1653)),VLOOKUP(A1653,Studies!A:BR,3,FALSE),"")</f>
        <v>https://www.ncbi.nlm.nih.gov/pubmed/20400647</v>
      </c>
      <c r="D1653" s="112" t="str">
        <f>IF(AND(A1653&lt;&gt;"",ISNUMBER(A1653)),VLOOKUP(A1653,Studies!A:BR,4,FALSE),"")</f>
        <v>po 200 mg capsule with vit. C (Korean)</v>
      </c>
      <c r="E1653" s="112" t="str">
        <f>IF(AND(A1653&lt;&gt;"",ISNUMBER(A1653)),VLOOKUP(A1653,Studies!A:BR,5,FALSE),"")</f>
        <v>Hydroxy-Itraconazole</v>
      </c>
      <c r="F1653" s="114" t="str">
        <f>IF(AND(A1653&lt;&gt;"",ISNUMBER(A1653)),VLOOKUP(A1653,Studies!A:BR,6,FALSE),"")</f>
        <v>Plasma</v>
      </c>
      <c r="G1653" s="57">
        <v>2.5</v>
      </c>
      <c r="H1653" s="57" t="s">
        <v>54</v>
      </c>
      <c r="I1653" s="47">
        <v>564.10260009765625</v>
      </c>
      <c r="J1653" s="47" t="s">
        <v>321</v>
      </c>
      <c r="K1653" s="47" t="s">
        <v>50</v>
      </c>
      <c r="P1653" s="48" t="s">
        <v>999</v>
      </c>
    </row>
    <row r="1654" spans="1:16" x14ac:dyDescent="0.2">
      <c r="A1654" s="36">
        <v>519</v>
      </c>
      <c r="B1654" s="112" t="str">
        <f>IF(AND(A1654&lt;&gt;"",ISNUMBER(A1654)),VLOOKUP(A1654,Studies!A:BR,2,FALSE),"")</f>
        <v>Bae 2011</v>
      </c>
      <c r="C1654" s="112" t="str">
        <f>IF(AND(A1654&lt;&gt;"",ISNUMBER(A1654)),VLOOKUP(A1654,Studies!A:BR,3,FALSE),"")</f>
        <v>https://www.ncbi.nlm.nih.gov/pubmed/20400647</v>
      </c>
      <c r="D1654" s="112" t="str">
        <f>IF(AND(A1654&lt;&gt;"",ISNUMBER(A1654)),VLOOKUP(A1654,Studies!A:BR,4,FALSE),"")</f>
        <v>po 200 mg capsule with vit. C (Korean)</v>
      </c>
      <c r="E1654" s="112" t="str">
        <f>IF(AND(A1654&lt;&gt;"",ISNUMBER(A1654)),VLOOKUP(A1654,Studies!A:BR,5,FALSE),"")</f>
        <v>Hydroxy-Itraconazole</v>
      </c>
      <c r="F1654" s="114" t="str">
        <f>IF(AND(A1654&lt;&gt;"",ISNUMBER(A1654)),VLOOKUP(A1654,Studies!A:BR,6,FALSE),"")</f>
        <v>Plasma</v>
      </c>
      <c r="G1654" s="57">
        <v>3</v>
      </c>
      <c r="H1654" s="57" t="s">
        <v>54</v>
      </c>
      <c r="I1654" s="47">
        <v>633.3333740234375</v>
      </c>
      <c r="J1654" s="47" t="s">
        <v>321</v>
      </c>
      <c r="K1654" s="47" t="s">
        <v>50</v>
      </c>
      <c r="P1654" s="48" t="s">
        <v>999</v>
      </c>
    </row>
    <row r="1655" spans="1:16" x14ac:dyDescent="0.2">
      <c r="A1655" s="36">
        <v>519</v>
      </c>
      <c r="B1655" s="112" t="str">
        <f>IF(AND(A1655&lt;&gt;"",ISNUMBER(A1655)),VLOOKUP(A1655,Studies!A:BR,2,FALSE),"")</f>
        <v>Bae 2011</v>
      </c>
      <c r="C1655" s="112" t="str">
        <f>IF(AND(A1655&lt;&gt;"",ISNUMBER(A1655)),VLOOKUP(A1655,Studies!A:BR,3,FALSE),"")</f>
        <v>https://www.ncbi.nlm.nih.gov/pubmed/20400647</v>
      </c>
      <c r="D1655" s="112" t="str">
        <f>IF(AND(A1655&lt;&gt;"",ISNUMBER(A1655)),VLOOKUP(A1655,Studies!A:BR,4,FALSE),"")</f>
        <v>po 200 mg capsule with vit. C (Korean)</v>
      </c>
      <c r="E1655" s="112" t="str">
        <f>IF(AND(A1655&lt;&gt;"",ISNUMBER(A1655)),VLOOKUP(A1655,Studies!A:BR,5,FALSE),"")</f>
        <v>Hydroxy-Itraconazole</v>
      </c>
      <c r="F1655" s="114" t="str">
        <f>IF(AND(A1655&lt;&gt;"",ISNUMBER(A1655)),VLOOKUP(A1655,Studies!A:BR,6,FALSE),"")</f>
        <v>Plasma</v>
      </c>
      <c r="G1655" s="57">
        <v>3.5</v>
      </c>
      <c r="H1655" s="57" t="s">
        <v>54</v>
      </c>
      <c r="I1655" s="47">
        <v>656.4102783203125</v>
      </c>
      <c r="J1655" s="47" t="s">
        <v>321</v>
      </c>
      <c r="K1655" s="47" t="s">
        <v>50</v>
      </c>
      <c r="P1655" s="48" t="s">
        <v>999</v>
      </c>
    </row>
    <row r="1656" spans="1:16" x14ac:dyDescent="0.2">
      <c r="A1656" s="36">
        <v>519</v>
      </c>
      <c r="B1656" s="112" t="str">
        <f>IF(AND(A1656&lt;&gt;"",ISNUMBER(A1656)),VLOOKUP(A1656,Studies!A:BR,2,FALSE),"")</f>
        <v>Bae 2011</v>
      </c>
      <c r="C1656" s="112" t="str">
        <f>IF(AND(A1656&lt;&gt;"",ISNUMBER(A1656)),VLOOKUP(A1656,Studies!A:BR,3,FALSE),"")</f>
        <v>https://www.ncbi.nlm.nih.gov/pubmed/20400647</v>
      </c>
      <c r="D1656" s="112" t="str">
        <f>IF(AND(A1656&lt;&gt;"",ISNUMBER(A1656)),VLOOKUP(A1656,Studies!A:BR,4,FALSE),"")</f>
        <v>po 200 mg capsule with vit. C (Korean)</v>
      </c>
      <c r="E1656" s="112" t="str">
        <f>IF(AND(A1656&lt;&gt;"",ISNUMBER(A1656)),VLOOKUP(A1656,Studies!A:BR,5,FALSE),"")</f>
        <v>Hydroxy-Itraconazole</v>
      </c>
      <c r="F1656" s="114" t="str">
        <f>IF(AND(A1656&lt;&gt;"",ISNUMBER(A1656)),VLOOKUP(A1656,Studies!A:BR,6,FALSE),"")</f>
        <v>Plasma</v>
      </c>
      <c r="G1656" s="57">
        <v>4</v>
      </c>
      <c r="H1656" s="57" t="s">
        <v>54</v>
      </c>
      <c r="I1656" s="47">
        <v>676.923095703125</v>
      </c>
      <c r="J1656" s="47" t="s">
        <v>321</v>
      </c>
      <c r="K1656" s="47" t="s">
        <v>50</v>
      </c>
      <c r="P1656" s="48" t="s">
        <v>999</v>
      </c>
    </row>
    <row r="1657" spans="1:16" x14ac:dyDescent="0.2">
      <c r="A1657" s="36">
        <v>519</v>
      </c>
      <c r="B1657" s="112" t="str">
        <f>IF(AND(A1657&lt;&gt;"",ISNUMBER(A1657)),VLOOKUP(A1657,Studies!A:BR,2,FALSE),"")</f>
        <v>Bae 2011</v>
      </c>
      <c r="C1657" s="112" t="str">
        <f>IF(AND(A1657&lt;&gt;"",ISNUMBER(A1657)),VLOOKUP(A1657,Studies!A:BR,3,FALSE),"")</f>
        <v>https://www.ncbi.nlm.nih.gov/pubmed/20400647</v>
      </c>
      <c r="D1657" s="112" t="str">
        <f>IF(AND(A1657&lt;&gt;"",ISNUMBER(A1657)),VLOOKUP(A1657,Studies!A:BR,4,FALSE),"")</f>
        <v>po 200 mg capsule with vit. C (Korean)</v>
      </c>
      <c r="E1657" s="112" t="str">
        <f>IF(AND(A1657&lt;&gt;"",ISNUMBER(A1657)),VLOOKUP(A1657,Studies!A:BR,5,FALSE),"")</f>
        <v>Hydroxy-Itraconazole</v>
      </c>
      <c r="F1657" s="114" t="str">
        <f>IF(AND(A1657&lt;&gt;"",ISNUMBER(A1657)),VLOOKUP(A1657,Studies!A:BR,6,FALSE),"")</f>
        <v>Plasma</v>
      </c>
      <c r="G1657" s="57">
        <v>5</v>
      </c>
      <c r="H1657" s="57" t="s">
        <v>54</v>
      </c>
      <c r="I1657" s="47">
        <v>669.23077392578125</v>
      </c>
      <c r="J1657" s="47" t="s">
        <v>321</v>
      </c>
      <c r="K1657" s="47" t="s">
        <v>50</v>
      </c>
      <c r="P1657" s="48" t="s">
        <v>999</v>
      </c>
    </row>
    <row r="1658" spans="1:16" x14ac:dyDescent="0.2">
      <c r="A1658" s="36">
        <v>519</v>
      </c>
      <c r="B1658" s="112" t="str">
        <f>IF(AND(A1658&lt;&gt;"",ISNUMBER(A1658)),VLOOKUP(A1658,Studies!A:BR,2,FALSE),"")</f>
        <v>Bae 2011</v>
      </c>
      <c r="C1658" s="112" t="str">
        <f>IF(AND(A1658&lt;&gt;"",ISNUMBER(A1658)),VLOOKUP(A1658,Studies!A:BR,3,FALSE),"")</f>
        <v>https://www.ncbi.nlm.nih.gov/pubmed/20400647</v>
      </c>
      <c r="D1658" s="112" t="str">
        <f>IF(AND(A1658&lt;&gt;"",ISNUMBER(A1658)),VLOOKUP(A1658,Studies!A:BR,4,FALSE),"")</f>
        <v>po 200 mg capsule with vit. C (Korean)</v>
      </c>
      <c r="E1658" s="112" t="str">
        <f>IF(AND(A1658&lt;&gt;"",ISNUMBER(A1658)),VLOOKUP(A1658,Studies!A:BR,5,FALSE),"")</f>
        <v>Hydroxy-Itraconazole</v>
      </c>
      <c r="F1658" s="114" t="str">
        <f>IF(AND(A1658&lt;&gt;"",ISNUMBER(A1658)),VLOOKUP(A1658,Studies!A:BR,6,FALSE),"")</f>
        <v>Plasma</v>
      </c>
      <c r="G1658" s="57">
        <v>6</v>
      </c>
      <c r="H1658" s="57" t="s">
        <v>54</v>
      </c>
      <c r="I1658" s="47">
        <v>587.17950439453125</v>
      </c>
      <c r="J1658" s="47" t="s">
        <v>321</v>
      </c>
      <c r="K1658" s="47" t="s">
        <v>50</v>
      </c>
      <c r="P1658" s="48" t="s">
        <v>999</v>
      </c>
    </row>
    <row r="1659" spans="1:16" x14ac:dyDescent="0.2">
      <c r="A1659" s="36">
        <v>519</v>
      </c>
      <c r="B1659" s="112" t="str">
        <f>IF(AND(A1659&lt;&gt;"",ISNUMBER(A1659)),VLOOKUP(A1659,Studies!A:BR,2,FALSE),"")</f>
        <v>Bae 2011</v>
      </c>
      <c r="C1659" s="112" t="str">
        <f>IF(AND(A1659&lt;&gt;"",ISNUMBER(A1659)),VLOOKUP(A1659,Studies!A:BR,3,FALSE),"")</f>
        <v>https://www.ncbi.nlm.nih.gov/pubmed/20400647</v>
      </c>
      <c r="D1659" s="112" t="str">
        <f>IF(AND(A1659&lt;&gt;"",ISNUMBER(A1659)),VLOOKUP(A1659,Studies!A:BR,4,FALSE),"")</f>
        <v>po 200 mg capsule with vit. C (Korean)</v>
      </c>
      <c r="E1659" s="112" t="str">
        <f>IF(AND(A1659&lt;&gt;"",ISNUMBER(A1659)),VLOOKUP(A1659,Studies!A:BR,5,FALSE),"")</f>
        <v>Hydroxy-Itraconazole</v>
      </c>
      <c r="F1659" s="114" t="str">
        <f>IF(AND(A1659&lt;&gt;"",ISNUMBER(A1659)),VLOOKUP(A1659,Studies!A:BR,6,FALSE),"")</f>
        <v>Plasma</v>
      </c>
      <c r="G1659" s="57">
        <v>8</v>
      </c>
      <c r="H1659" s="57" t="s">
        <v>54</v>
      </c>
      <c r="I1659" s="47">
        <v>525.64105224609375</v>
      </c>
      <c r="J1659" s="47" t="s">
        <v>321</v>
      </c>
      <c r="K1659" s="47" t="s">
        <v>50</v>
      </c>
      <c r="P1659" s="48" t="s">
        <v>999</v>
      </c>
    </row>
    <row r="1660" spans="1:16" x14ac:dyDescent="0.2">
      <c r="A1660" s="36">
        <v>519</v>
      </c>
      <c r="B1660" s="112" t="str">
        <f>IF(AND(A1660&lt;&gt;"",ISNUMBER(A1660)),VLOOKUP(A1660,Studies!A:BR,2,FALSE),"")</f>
        <v>Bae 2011</v>
      </c>
      <c r="C1660" s="112" t="str">
        <f>IF(AND(A1660&lt;&gt;"",ISNUMBER(A1660)),VLOOKUP(A1660,Studies!A:BR,3,FALSE),"")</f>
        <v>https://www.ncbi.nlm.nih.gov/pubmed/20400647</v>
      </c>
      <c r="D1660" s="112" t="str">
        <f>IF(AND(A1660&lt;&gt;"",ISNUMBER(A1660)),VLOOKUP(A1660,Studies!A:BR,4,FALSE),"")</f>
        <v>po 200 mg capsule with vit. C (Korean)</v>
      </c>
      <c r="E1660" s="112" t="str">
        <f>IF(AND(A1660&lt;&gt;"",ISNUMBER(A1660)),VLOOKUP(A1660,Studies!A:BR,5,FALSE),"")</f>
        <v>Hydroxy-Itraconazole</v>
      </c>
      <c r="F1660" s="114" t="str">
        <f>IF(AND(A1660&lt;&gt;"",ISNUMBER(A1660)),VLOOKUP(A1660,Studies!A:BR,6,FALSE),"")</f>
        <v>Plasma</v>
      </c>
      <c r="G1660" s="57">
        <v>12</v>
      </c>
      <c r="H1660" s="57" t="s">
        <v>54</v>
      </c>
      <c r="I1660" s="47">
        <v>366.66668701171875</v>
      </c>
      <c r="J1660" s="47" t="s">
        <v>321</v>
      </c>
      <c r="K1660" s="47" t="s">
        <v>50</v>
      </c>
      <c r="P1660" s="48" t="s">
        <v>999</v>
      </c>
    </row>
    <row r="1661" spans="1:16" x14ac:dyDescent="0.2">
      <c r="A1661" s="36">
        <v>519</v>
      </c>
      <c r="B1661" s="112" t="str">
        <f>IF(AND(A1661&lt;&gt;"",ISNUMBER(A1661)),VLOOKUP(A1661,Studies!A:BR,2,FALSE),"")</f>
        <v>Bae 2011</v>
      </c>
      <c r="C1661" s="112" t="str">
        <f>IF(AND(A1661&lt;&gt;"",ISNUMBER(A1661)),VLOOKUP(A1661,Studies!A:BR,3,FALSE),"")</f>
        <v>https://www.ncbi.nlm.nih.gov/pubmed/20400647</v>
      </c>
      <c r="D1661" s="112" t="str">
        <f>IF(AND(A1661&lt;&gt;"",ISNUMBER(A1661)),VLOOKUP(A1661,Studies!A:BR,4,FALSE),"")</f>
        <v>po 200 mg capsule with vit. C (Korean)</v>
      </c>
      <c r="E1661" s="112" t="str">
        <f>IF(AND(A1661&lt;&gt;"",ISNUMBER(A1661)),VLOOKUP(A1661,Studies!A:BR,5,FALSE),"")</f>
        <v>Hydroxy-Itraconazole</v>
      </c>
      <c r="F1661" s="114" t="str">
        <f>IF(AND(A1661&lt;&gt;"",ISNUMBER(A1661)),VLOOKUP(A1661,Studies!A:BR,6,FALSE),"")</f>
        <v>Plasma</v>
      </c>
      <c r="G1661" s="57">
        <v>24</v>
      </c>
      <c r="H1661" s="57" t="s">
        <v>54</v>
      </c>
      <c r="I1661" s="47">
        <v>210.25642395019531</v>
      </c>
      <c r="J1661" s="47" t="s">
        <v>321</v>
      </c>
      <c r="K1661" s="47" t="s">
        <v>50</v>
      </c>
      <c r="P1661" s="48" t="s">
        <v>999</v>
      </c>
    </row>
    <row r="1662" spans="1:16" x14ac:dyDescent="0.2">
      <c r="A1662" s="36">
        <v>519</v>
      </c>
      <c r="B1662" s="112" t="str">
        <f>IF(AND(A1662&lt;&gt;"",ISNUMBER(A1662)),VLOOKUP(A1662,Studies!A:BR,2,FALSE),"")</f>
        <v>Bae 2011</v>
      </c>
      <c r="C1662" s="112" t="str">
        <f>IF(AND(A1662&lt;&gt;"",ISNUMBER(A1662)),VLOOKUP(A1662,Studies!A:BR,3,FALSE),"")</f>
        <v>https://www.ncbi.nlm.nih.gov/pubmed/20400647</v>
      </c>
      <c r="D1662" s="112" t="str">
        <f>IF(AND(A1662&lt;&gt;"",ISNUMBER(A1662)),VLOOKUP(A1662,Studies!A:BR,4,FALSE),"")</f>
        <v>po 200 mg capsule with vit. C (Korean)</v>
      </c>
      <c r="E1662" s="112" t="str">
        <f>IF(AND(A1662&lt;&gt;"",ISNUMBER(A1662)),VLOOKUP(A1662,Studies!A:BR,5,FALSE),"")</f>
        <v>Hydroxy-Itraconazole</v>
      </c>
      <c r="F1662" s="114" t="str">
        <f>IF(AND(A1662&lt;&gt;"",ISNUMBER(A1662)),VLOOKUP(A1662,Studies!A:BR,6,FALSE),"")</f>
        <v>Plasma</v>
      </c>
      <c r="G1662" s="57">
        <v>36</v>
      </c>
      <c r="H1662" s="57" t="s">
        <v>54</v>
      </c>
      <c r="I1662" s="47">
        <v>133.33334350585937</v>
      </c>
      <c r="J1662" s="47" t="s">
        <v>321</v>
      </c>
      <c r="K1662" s="47" t="s">
        <v>50</v>
      </c>
      <c r="P1662" s="48" t="s">
        <v>999</v>
      </c>
    </row>
    <row r="1663" spans="1:16" x14ac:dyDescent="0.2">
      <c r="A1663" s="36">
        <v>519</v>
      </c>
      <c r="B1663" s="112" t="str">
        <f>IF(AND(A1663&lt;&gt;"",ISNUMBER(A1663)),VLOOKUP(A1663,Studies!A:BR,2,FALSE),"")</f>
        <v>Bae 2011</v>
      </c>
      <c r="C1663" s="112" t="str">
        <f>IF(AND(A1663&lt;&gt;"",ISNUMBER(A1663)),VLOOKUP(A1663,Studies!A:BR,3,FALSE),"")</f>
        <v>https://www.ncbi.nlm.nih.gov/pubmed/20400647</v>
      </c>
      <c r="D1663" s="112" t="str">
        <f>IF(AND(A1663&lt;&gt;"",ISNUMBER(A1663)),VLOOKUP(A1663,Studies!A:BR,4,FALSE),"")</f>
        <v>po 200 mg capsule with vit. C (Korean)</v>
      </c>
      <c r="E1663" s="112" t="str">
        <f>IF(AND(A1663&lt;&gt;"",ISNUMBER(A1663)),VLOOKUP(A1663,Studies!A:BR,5,FALSE),"")</f>
        <v>Hydroxy-Itraconazole</v>
      </c>
      <c r="F1663" s="114" t="str">
        <f>IF(AND(A1663&lt;&gt;"",ISNUMBER(A1663)),VLOOKUP(A1663,Studies!A:BR,6,FALSE),"")</f>
        <v>Plasma</v>
      </c>
      <c r="G1663" s="57">
        <v>48</v>
      </c>
      <c r="H1663" s="57" t="s">
        <v>54</v>
      </c>
      <c r="I1663" s="47">
        <v>82.051284790039062</v>
      </c>
      <c r="J1663" s="47" t="s">
        <v>321</v>
      </c>
      <c r="K1663" s="47" t="s">
        <v>50</v>
      </c>
      <c r="P1663" s="48" t="s">
        <v>999</v>
      </c>
    </row>
    <row r="1664" spans="1:16" x14ac:dyDescent="0.2">
      <c r="A1664" s="105">
        <v>520</v>
      </c>
      <c r="B1664" s="112" t="str">
        <f>IF(AND(A1664&lt;&gt;"",ISNUMBER(A1664)),VLOOKUP(A1664,Studies!A:BR,2,FALSE),"")</f>
        <v>Mouton 2006</v>
      </c>
      <c r="C1664" s="112" t="str">
        <f>IF(AND(A1664&lt;&gt;"",ISNUMBER(A1664)),VLOOKUP(A1664,Studies!A:BR,3,FALSE),"")</f>
        <v>https://www.ncbi.nlm.nih.gov/pubmed/16982783</v>
      </c>
      <c r="D1664" s="112" t="str">
        <f>IF(AND(A1664&lt;&gt;"",ISNUMBER(A1664)),VLOOKUP(A1664,Studies!A:BR,4,FALSE),"")</f>
        <v>SAD_A 50 mg</v>
      </c>
      <c r="E1664" s="112" t="str">
        <f>IF(AND(A1664&lt;&gt;"",ISNUMBER(A1664)),VLOOKUP(A1664,Studies!A:BR,5,FALSE),"")</f>
        <v>Itraconazole</v>
      </c>
      <c r="F1664" s="114" t="str">
        <f>IF(AND(A1664&lt;&gt;"",ISNUMBER(A1664)),VLOOKUP(A1664,Studies!A:BR,6,FALSE),"")</f>
        <v>Plasma</v>
      </c>
      <c r="G1664" s="57">
        <v>0.5</v>
      </c>
      <c r="H1664" s="57" t="s">
        <v>54</v>
      </c>
      <c r="I1664" s="47">
        <v>1192.719970703125</v>
      </c>
      <c r="J1664" s="47" t="s">
        <v>321</v>
      </c>
      <c r="K1664" s="47" t="s">
        <v>50</v>
      </c>
    </row>
    <row r="1665" spans="1:11" x14ac:dyDescent="0.2">
      <c r="A1665" s="105">
        <v>520</v>
      </c>
      <c r="B1665" s="112" t="str">
        <f>IF(AND(A1665&lt;&gt;"",ISNUMBER(A1665)),VLOOKUP(A1665,Studies!A:BR,2,FALSE),"")</f>
        <v>Mouton 2006</v>
      </c>
      <c r="C1665" s="112" t="str">
        <f>IF(AND(A1665&lt;&gt;"",ISNUMBER(A1665)),VLOOKUP(A1665,Studies!A:BR,3,FALSE),"")</f>
        <v>https://www.ncbi.nlm.nih.gov/pubmed/16982783</v>
      </c>
      <c r="D1665" s="112" t="str">
        <f>IF(AND(A1665&lt;&gt;"",ISNUMBER(A1665)),VLOOKUP(A1665,Studies!A:BR,4,FALSE),"")</f>
        <v>SAD_A 50 mg</v>
      </c>
      <c r="E1665" s="112" t="str">
        <f>IF(AND(A1665&lt;&gt;"",ISNUMBER(A1665)),VLOOKUP(A1665,Studies!A:BR,5,FALSE),"")</f>
        <v>Itraconazole</v>
      </c>
      <c r="F1665" s="114" t="str">
        <f>IF(AND(A1665&lt;&gt;"",ISNUMBER(A1665)),VLOOKUP(A1665,Studies!A:BR,6,FALSE),"")</f>
        <v>Plasma</v>
      </c>
      <c r="G1665" s="57">
        <v>1</v>
      </c>
      <c r="H1665" s="57" t="s">
        <v>54</v>
      </c>
      <c r="I1665" s="47">
        <v>1422.823974609375</v>
      </c>
      <c r="J1665" s="47" t="s">
        <v>321</v>
      </c>
      <c r="K1665" s="47" t="s">
        <v>50</v>
      </c>
    </row>
    <row r="1666" spans="1:11" x14ac:dyDescent="0.2">
      <c r="A1666" s="105">
        <v>520</v>
      </c>
      <c r="B1666" s="112" t="str">
        <f>IF(AND(A1666&lt;&gt;"",ISNUMBER(A1666)),VLOOKUP(A1666,Studies!A:BR,2,FALSE),"")</f>
        <v>Mouton 2006</v>
      </c>
      <c r="C1666" s="112" t="str">
        <f>IF(AND(A1666&lt;&gt;"",ISNUMBER(A1666)),VLOOKUP(A1666,Studies!A:BR,3,FALSE),"")</f>
        <v>https://www.ncbi.nlm.nih.gov/pubmed/16982783</v>
      </c>
      <c r="D1666" s="112" t="str">
        <f>IF(AND(A1666&lt;&gt;"",ISNUMBER(A1666)),VLOOKUP(A1666,Studies!A:BR,4,FALSE),"")</f>
        <v>SAD_A 50 mg</v>
      </c>
      <c r="E1666" s="112" t="str">
        <f>IF(AND(A1666&lt;&gt;"",ISNUMBER(A1666)),VLOOKUP(A1666,Studies!A:BR,5,FALSE),"")</f>
        <v>Itraconazole</v>
      </c>
      <c r="F1666" s="114" t="str">
        <f>IF(AND(A1666&lt;&gt;"",ISNUMBER(A1666)),VLOOKUP(A1666,Studies!A:BR,6,FALSE),"")</f>
        <v>Plasma</v>
      </c>
      <c r="G1666" s="57">
        <v>1.08</v>
      </c>
      <c r="H1666" s="57" t="s">
        <v>54</v>
      </c>
      <c r="I1666" s="47">
        <v>1009.1549682617187</v>
      </c>
      <c r="J1666" s="47" t="s">
        <v>321</v>
      </c>
      <c r="K1666" s="47" t="s">
        <v>50</v>
      </c>
    </row>
    <row r="1667" spans="1:11" x14ac:dyDescent="0.2">
      <c r="A1667" s="105">
        <v>520</v>
      </c>
      <c r="B1667" s="112" t="str">
        <f>IF(AND(A1667&lt;&gt;"",ISNUMBER(A1667)),VLOOKUP(A1667,Studies!A:BR,2,FALSE),"")</f>
        <v>Mouton 2006</v>
      </c>
      <c r="C1667" s="112" t="str">
        <f>IF(AND(A1667&lt;&gt;"",ISNUMBER(A1667)),VLOOKUP(A1667,Studies!A:BR,3,FALSE),"")</f>
        <v>https://www.ncbi.nlm.nih.gov/pubmed/16982783</v>
      </c>
      <c r="D1667" s="112" t="str">
        <f>IF(AND(A1667&lt;&gt;"",ISNUMBER(A1667)),VLOOKUP(A1667,Studies!A:BR,4,FALSE),"")</f>
        <v>SAD_A 50 mg</v>
      </c>
      <c r="E1667" s="112" t="str">
        <f>IF(AND(A1667&lt;&gt;"",ISNUMBER(A1667)),VLOOKUP(A1667,Studies!A:BR,5,FALSE),"")</f>
        <v>Itraconazole</v>
      </c>
      <c r="F1667" s="114" t="str">
        <f>IF(AND(A1667&lt;&gt;"",ISNUMBER(A1667)),VLOOKUP(A1667,Studies!A:BR,6,FALSE),"")</f>
        <v>Plasma</v>
      </c>
      <c r="G1667" s="57">
        <v>1.25</v>
      </c>
      <c r="H1667" s="57" t="s">
        <v>54</v>
      </c>
      <c r="I1667" s="47">
        <v>380.68917846679687</v>
      </c>
      <c r="J1667" s="47" t="s">
        <v>321</v>
      </c>
      <c r="K1667" s="47" t="s">
        <v>50</v>
      </c>
    </row>
    <row r="1668" spans="1:11" x14ac:dyDescent="0.2">
      <c r="A1668" s="105">
        <v>520</v>
      </c>
      <c r="B1668" s="112" t="str">
        <f>IF(AND(A1668&lt;&gt;"",ISNUMBER(A1668)),VLOOKUP(A1668,Studies!A:BR,2,FALSE),"")</f>
        <v>Mouton 2006</v>
      </c>
      <c r="C1668" s="112" t="str">
        <f>IF(AND(A1668&lt;&gt;"",ISNUMBER(A1668)),VLOOKUP(A1668,Studies!A:BR,3,FALSE),"")</f>
        <v>https://www.ncbi.nlm.nih.gov/pubmed/16982783</v>
      </c>
      <c r="D1668" s="112" t="str">
        <f>IF(AND(A1668&lt;&gt;"",ISNUMBER(A1668)),VLOOKUP(A1668,Studies!A:BR,4,FALSE),"")</f>
        <v>SAD_A 50 mg</v>
      </c>
      <c r="E1668" s="112" t="str">
        <f>IF(AND(A1668&lt;&gt;"",ISNUMBER(A1668)),VLOOKUP(A1668,Studies!A:BR,5,FALSE),"")</f>
        <v>Itraconazole</v>
      </c>
      <c r="F1668" s="114" t="str">
        <f>IF(AND(A1668&lt;&gt;"",ISNUMBER(A1668)),VLOOKUP(A1668,Studies!A:BR,6,FALSE),"")</f>
        <v>Plasma</v>
      </c>
      <c r="G1668" s="57">
        <v>1.5</v>
      </c>
      <c r="H1668" s="57" t="s">
        <v>54</v>
      </c>
      <c r="I1668" s="47">
        <v>168.16358947753906</v>
      </c>
      <c r="J1668" s="47" t="s">
        <v>321</v>
      </c>
      <c r="K1668" s="47" t="s">
        <v>50</v>
      </c>
    </row>
    <row r="1669" spans="1:11" x14ac:dyDescent="0.2">
      <c r="A1669" s="105">
        <v>520</v>
      </c>
      <c r="B1669" s="112" t="str">
        <f>IF(AND(A1669&lt;&gt;"",ISNUMBER(A1669)),VLOOKUP(A1669,Studies!A:BR,2,FALSE),"")</f>
        <v>Mouton 2006</v>
      </c>
      <c r="C1669" s="112" t="str">
        <f>IF(AND(A1669&lt;&gt;"",ISNUMBER(A1669)),VLOOKUP(A1669,Studies!A:BR,3,FALSE),"")</f>
        <v>https://www.ncbi.nlm.nih.gov/pubmed/16982783</v>
      </c>
      <c r="D1669" s="112" t="str">
        <f>IF(AND(A1669&lt;&gt;"",ISNUMBER(A1669)),VLOOKUP(A1669,Studies!A:BR,4,FALSE),"")</f>
        <v>SAD_A 50 mg</v>
      </c>
      <c r="E1669" s="112" t="str">
        <f>IF(AND(A1669&lt;&gt;"",ISNUMBER(A1669)),VLOOKUP(A1669,Studies!A:BR,5,FALSE),"")</f>
        <v>Itraconazole</v>
      </c>
      <c r="F1669" s="114" t="str">
        <f>IF(AND(A1669&lt;&gt;"",ISNUMBER(A1669)),VLOOKUP(A1669,Studies!A:BR,6,FALSE),"")</f>
        <v>Plasma</v>
      </c>
      <c r="G1669" s="57">
        <v>1.75</v>
      </c>
      <c r="H1669" s="57" t="s">
        <v>54</v>
      </c>
      <c r="I1669" s="47">
        <v>138.37400817871094</v>
      </c>
      <c r="J1669" s="47" t="s">
        <v>321</v>
      </c>
      <c r="K1669" s="47" t="s">
        <v>50</v>
      </c>
    </row>
    <row r="1670" spans="1:11" x14ac:dyDescent="0.2">
      <c r="A1670" s="105">
        <v>520</v>
      </c>
      <c r="B1670" s="112" t="str">
        <f>IF(AND(A1670&lt;&gt;"",ISNUMBER(A1670)),VLOOKUP(A1670,Studies!A:BR,2,FALSE),"")</f>
        <v>Mouton 2006</v>
      </c>
      <c r="C1670" s="112" t="str">
        <f>IF(AND(A1670&lt;&gt;"",ISNUMBER(A1670)),VLOOKUP(A1670,Studies!A:BR,3,FALSE),"")</f>
        <v>https://www.ncbi.nlm.nih.gov/pubmed/16982783</v>
      </c>
      <c r="D1670" s="112" t="str">
        <f>IF(AND(A1670&lt;&gt;"",ISNUMBER(A1670)),VLOOKUP(A1670,Studies!A:BR,4,FALSE),"")</f>
        <v>SAD_A 50 mg</v>
      </c>
      <c r="E1670" s="112" t="str">
        <f>IF(AND(A1670&lt;&gt;"",ISNUMBER(A1670)),VLOOKUP(A1670,Studies!A:BR,5,FALSE),"")</f>
        <v>Itraconazole</v>
      </c>
      <c r="F1670" s="114" t="str">
        <f>IF(AND(A1670&lt;&gt;"",ISNUMBER(A1670)),VLOOKUP(A1670,Studies!A:BR,6,FALSE),"")</f>
        <v>Plasma</v>
      </c>
      <c r="G1670" s="57">
        <v>2</v>
      </c>
      <c r="H1670" s="57" t="s">
        <v>54</v>
      </c>
      <c r="I1670" s="47">
        <v>120.38449859619141</v>
      </c>
      <c r="J1670" s="47" t="s">
        <v>321</v>
      </c>
      <c r="K1670" s="47" t="s">
        <v>50</v>
      </c>
    </row>
    <row r="1671" spans="1:11" x14ac:dyDescent="0.2">
      <c r="A1671" s="105">
        <v>520</v>
      </c>
      <c r="B1671" s="112" t="str">
        <f>IF(AND(A1671&lt;&gt;"",ISNUMBER(A1671)),VLOOKUP(A1671,Studies!A:BR,2,FALSE),"")</f>
        <v>Mouton 2006</v>
      </c>
      <c r="C1671" s="112" t="str">
        <f>IF(AND(A1671&lt;&gt;"",ISNUMBER(A1671)),VLOOKUP(A1671,Studies!A:BR,3,FALSE),"")</f>
        <v>https://www.ncbi.nlm.nih.gov/pubmed/16982783</v>
      </c>
      <c r="D1671" s="112" t="str">
        <f>IF(AND(A1671&lt;&gt;"",ISNUMBER(A1671)),VLOOKUP(A1671,Studies!A:BR,4,FALSE),"")</f>
        <v>SAD_A 50 mg</v>
      </c>
      <c r="E1671" s="112" t="str">
        <f>IF(AND(A1671&lt;&gt;"",ISNUMBER(A1671)),VLOOKUP(A1671,Studies!A:BR,5,FALSE),"")</f>
        <v>Itraconazole</v>
      </c>
      <c r="F1671" s="114" t="str">
        <f>IF(AND(A1671&lt;&gt;"",ISNUMBER(A1671)),VLOOKUP(A1671,Studies!A:BR,6,FALSE),"")</f>
        <v>Plasma</v>
      </c>
      <c r="G1671" s="57">
        <v>2.5</v>
      </c>
      <c r="H1671" s="57" t="s">
        <v>54</v>
      </c>
      <c r="I1671" s="47">
        <v>117.07759857177734</v>
      </c>
      <c r="J1671" s="47" t="s">
        <v>321</v>
      </c>
      <c r="K1671" s="47" t="s">
        <v>50</v>
      </c>
    </row>
    <row r="1672" spans="1:11" x14ac:dyDescent="0.2">
      <c r="A1672" s="105">
        <v>520</v>
      </c>
      <c r="B1672" s="112" t="str">
        <f>IF(AND(A1672&lt;&gt;"",ISNUMBER(A1672)),VLOOKUP(A1672,Studies!A:BR,2,FALSE),"")</f>
        <v>Mouton 2006</v>
      </c>
      <c r="C1672" s="112" t="str">
        <f>IF(AND(A1672&lt;&gt;"",ISNUMBER(A1672)),VLOOKUP(A1672,Studies!A:BR,3,FALSE),"")</f>
        <v>https://www.ncbi.nlm.nih.gov/pubmed/16982783</v>
      </c>
      <c r="D1672" s="112" t="str">
        <f>IF(AND(A1672&lt;&gt;"",ISNUMBER(A1672)),VLOOKUP(A1672,Studies!A:BR,4,FALSE),"")</f>
        <v>SAD_A 50 mg</v>
      </c>
      <c r="E1672" s="112" t="str">
        <f>IF(AND(A1672&lt;&gt;"",ISNUMBER(A1672)),VLOOKUP(A1672,Studies!A:BR,5,FALSE),"")</f>
        <v>Itraconazole</v>
      </c>
      <c r="F1672" s="114" t="str">
        <f>IF(AND(A1672&lt;&gt;"",ISNUMBER(A1672)),VLOOKUP(A1672,Studies!A:BR,6,FALSE),"")</f>
        <v>Plasma</v>
      </c>
      <c r="G1672" s="57">
        <v>3</v>
      </c>
      <c r="H1672" s="57" t="s">
        <v>54</v>
      </c>
      <c r="I1672" s="47">
        <v>86.984443664550781</v>
      </c>
      <c r="J1672" s="47" t="s">
        <v>321</v>
      </c>
      <c r="K1672" s="47" t="s">
        <v>50</v>
      </c>
    </row>
    <row r="1673" spans="1:11" x14ac:dyDescent="0.2">
      <c r="A1673" s="105">
        <v>520</v>
      </c>
      <c r="B1673" s="112" t="str">
        <f>IF(AND(A1673&lt;&gt;"",ISNUMBER(A1673)),VLOOKUP(A1673,Studies!A:BR,2,FALSE),"")</f>
        <v>Mouton 2006</v>
      </c>
      <c r="C1673" s="112" t="str">
        <f>IF(AND(A1673&lt;&gt;"",ISNUMBER(A1673)),VLOOKUP(A1673,Studies!A:BR,3,FALSE),"")</f>
        <v>https://www.ncbi.nlm.nih.gov/pubmed/16982783</v>
      </c>
      <c r="D1673" s="112" t="str">
        <f>IF(AND(A1673&lt;&gt;"",ISNUMBER(A1673)),VLOOKUP(A1673,Studies!A:BR,4,FALSE),"")</f>
        <v>SAD_A 50 mg</v>
      </c>
      <c r="E1673" s="112" t="str">
        <f>IF(AND(A1673&lt;&gt;"",ISNUMBER(A1673)),VLOOKUP(A1673,Studies!A:BR,5,FALSE),"")</f>
        <v>Itraconazole</v>
      </c>
      <c r="F1673" s="114" t="str">
        <f>IF(AND(A1673&lt;&gt;"",ISNUMBER(A1673)),VLOOKUP(A1673,Studies!A:BR,6,FALSE),"")</f>
        <v>Plasma</v>
      </c>
      <c r="G1673" s="57">
        <v>4</v>
      </c>
      <c r="H1673" s="57" t="s">
        <v>54</v>
      </c>
      <c r="I1673" s="47">
        <v>57.81256103515625</v>
      </c>
      <c r="J1673" s="47" t="s">
        <v>321</v>
      </c>
      <c r="K1673" s="47" t="s">
        <v>50</v>
      </c>
    </row>
    <row r="1674" spans="1:11" x14ac:dyDescent="0.2">
      <c r="A1674" s="105">
        <v>520</v>
      </c>
      <c r="B1674" s="112" t="str">
        <f>IF(AND(A1674&lt;&gt;"",ISNUMBER(A1674)),VLOOKUP(A1674,Studies!A:BR,2,FALSE),"")</f>
        <v>Mouton 2006</v>
      </c>
      <c r="C1674" s="112" t="str">
        <f>IF(AND(A1674&lt;&gt;"",ISNUMBER(A1674)),VLOOKUP(A1674,Studies!A:BR,3,FALSE),"")</f>
        <v>https://www.ncbi.nlm.nih.gov/pubmed/16982783</v>
      </c>
      <c r="D1674" s="112" t="str">
        <f>IF(AND(A1674&lt;&gt;"",ISNUMBER(A1674)),VLOOKUP(A1674,Studies!A:BR,4,FALSE),"")</f>
        <v>SAD_A 50 mg</v>
      </c>
      <c r="E1674" s="112" t="str">
        <f>IF(AND(A1674&lt;&gt;"",ISNUMBER(A1674)),VLOOKUP(A1674,Studies!A:BR,5,FALSE),"")</f>
        <v>Itraconazole</v>
      </c>
      <c r="F1674" s="114" t="str">
        <f>IF(AND(A1674&lt;&gt;"",ISNUMBER(A1674)),VLOOKUP(A1674,Studies!A:BR,6,FALSE),"")</f>
        <v>Plasma</v>
      </c>
      <c r="G1674" s="57">
        <v>5</v>
      </c>
      <c r="H1674" s="57" t="s">
        <v>54</v>
      </c>
      <c r="I1674" s="47">
        <v>48.462890625</v>
      </c>
      <c r="J1674" s="47" t="s">
        <v>321</v>
      </c>
      <c r="K1674" s="47" t="s">
        <v>50</v>
      </c>
    </row>
    <row r="1675" spans="1:11" x14ac:dyDescent="0.2">
      <c r="A1675" s="105">
        <v>520</v>
      </c>
      <c r="B1675" s="112" t="str">
        <f>IF(AND(A1675&lt;&gt;"",ISNUMBER(A1675)),VLOOKUP(A1675,Studies!A:BR,2,FALSE),"")</f>
        <v>Mouton 2006</v>
      </c>
      <c r="C1675" s="112" t="str">
        <f>IF(AND(A1675&lt;&gt;"",ISNUMBER(A1675)),VLOOKUP(A1675,Studies!A:BR,3,FALSE),"")</f>
        <v>https://www.ncbi.nlm.nih.gov/pubmed/16982783</v>
      </c>
      <c r="D1675" s="112" t="str">
        <f>IF(AND(A1675&lt;&gt;"",ISNUMBER(A1675)),VLOOKUP(A1675,Studies!A:BR,4,FALSE),"")</f>
        <v>SAD_A 50 mg</v>
      </c>
      <c r="E1675" s="112" t="str">
        <f>IF(AND(A1675&lt;&gt;"",ISNUMBER(A1675)),VLOOKUP(A1675,Studies!A:BR,5,FALSE),"")</f>
        <v>Itraconazole</v>
      </c>
      <c r="F1675" s="114" t="str">
        <f>IF(AND(A1675&lt;&gt;"",ISNUMBER(A1675)),VLOOKUP(A1675,Studies!A:BR,6,FALSE),"")</f>
        <v>Plasma</v>
      </c>
      <c r="G1675" s="57">
        <v>7</v>
      </c>
      <c r="H1675" s="57" t="s">
        <v>54</v>
      </c>
      <c r="I1675" s="47">
        <v>33.119716644287109</v>
      </c>
      <c r="J1675" s="47" t="s">
        <v>321</v>
      </c>
      <c r="K1675" s="47" t="s">
        <v>50</v>
      </c>
    </row>
    <row r="1676" spans="1:11" x14ac:dyDescent="0.2">
      <c r="A1676" s="105">
        <v>520</v>
      </c>
      <c r="B1676" s="112" t="str">
        <f>IF(AND(A1676&lt;&gt;"",ISNUMBER(A1676)),VLOOKUP(A1676,Studies!A:BR,2,FALSE),"")</f>
        <v>Mouton 2006</v>
      </c>
      <c r="C1676" s="112" t="str">
        <f>IF(AND(A1676&lt;&gt;"",ISNUMBER(A1676)),VLOOKUP(A1676,Studies!A:BR,3,FALSE),"")</f>
        <v>https://www.ncbi.nlm.nih.gov/pubmed/16982783</v>
      </c>
      <c r="D1676" s="112" t="str">
        <f>IF(AND(A1676&lt;&gt;"",ISNUMBER(A1676)),VLOOKUP(A1676,Studies!A:BR,4,FALSE),"")</f>
        <v>SAD_A 50 mg</v>
      </c>
      <c r="E1676" s="112" t="str">
        <f>IF(AND(A1676&lt;&gt;"",ISNUMBER(A1676)),VLOOKUP(A1676,Studies!A:BR,5,FALSE),"")</f>
        <v>Itraconazole</v>
      </c>
      <c r="F1676" s="114" t="str">
        <f>IF(AND(A1676&lt;&gt;"",ISNUMBER(A1676)),VLOOKUP(A1676,Studies!A:BR,6,FALSE),"")</f>
        <v>Plasma</v>
      </c>
      <c r="G1676" s="57">
        <v>9</v>
      </c>
      <c r="H1676" s="57" t="s">
        <v>54</v>
      </c>
      <c r="I1676" s="47">
        <v>27.506900787353516</v>
      </c>
      <c r="J1676" s="47" t="s">
        <v>321</v>
      </c>
      <c r="K1676" s="47" t="s">
        <v>50</v>
      </c>
    </row>
    <row r="1677" spans="1:11" x14ac:dyDescent="0.2">
      <c r="A1677" s="105">
        <v>520</v>
      </c>
      <c r="B1677" s="112" t="str">
        <f>IF(AND(A1677&lt;&gt;"",ISNUMBER(A1677)),VLOOKUP(A1677,Studies!A:BR,2,FALSE),"")</f>
        <v>Mouton 2006</v>
      </c>
      <c r="C1677" s="112" t="str">
        <f>IF(AND(A1677&lt;&gt;"",ISNUMBER(A1677)),VLOOKUP(A1677,Studies!A:BR,3,FALSE),"")</f>
        <v>https://www.ncbi.nlm.nih.gov/pubmed/16982783</v>
      </c>
      <c r="D1677" s="112" t="str">
        <f>IF(AND(A1677&lt;&gt;"",ISNUMBER(A1677)),VLOOKUP(A1677,Studies!A:BR,4,FALSE),"")</f>
        <v>SAD_A 50 mg</v>
      </c>
      <c r="E1677" s="112" t="str">
        <f>IF(AND(A1677&lt;&gt;"",ISNUMBER(A1677)),VLOOKUP(A1677,Studies!A:BR,5,FALSE),"")</f>
        <v>Itraconazole</v>
      </c>
      <c r="F1677" s="114" t="str">
        <f>IF(AND(A1677&lt;&gt;"",ISNUMBER(A1677)),VLOOKUP(A1677,Studies!A:BR,6,FALSE),"")</f>
        <v>Plasma</v>
      </c>
      <c r="G1677" s="57">
        <v>24</v>
      </c>
      <c r="H1677" s="57" t="s">
        <v>54</v>
      </c>
      <c r="I1677" s="47">
        <v>10.28069019317627</v>
      </c>
      <c r="J1677" s="47" t="s">
        <v>321</v>
      </c>
      <c r="K1677" s="47" t="s">
        <v>50</v>
      </c>
    </row>
    <row r="1678" spans="1:11" x14ac:dyDescent="0.2">
      <c r="A1678" s="105">
        <v>520</v>
      </c>
      <c r="B1678" s="112" t="str">
        <f>IF(AND(A1678&lt;&gt;"",ISNUMBER(A1678)),VLOOKUP(A1678,Studies!A:BR,2,FALSE),"")</f>
        <v>Mouton 2006</v>
      </c>
      <c r="C1678" s="112" t="str">
        <f>IF(AND(A1678&lt;&gt;"",ISNUMBER(A1678)),VLOOKUP(A1678,Studies!A:BR,3,FALSE),"")</f>
        <v>https://www.ncbi.nlm.nih.gov/pubmed/16982783</v>
      </c>
      <c r="D1678" s="112" t="str">
        <f>IF(AND(A1678&lt;&gt;"",ISNUMBER(A1678)),VLOOKUP(A1678,Studies!A:BR,4,FALSE),"")</f>
        <v>SAD_A 50 mg</v>
      </c>
      <c r="E1678" s="112" t="str">
        <f>IF(AND(A1678&lt;&gt;"",ISNUMBER(A1678)),VLOOKUP(A1678,Studies!A:BR,5,FALSE),"")</f>
        <v>Itraconazole</v>
      </c>
      <c r="F1678" s="114" t="str">
        <f>IF(AND(A1678&lt;&gt;"",ISNUMBER(A1678)),VLOOKUP(A1678,Studies!A:BR,6,FALSE),"")</f>
        <v>Plasma</v>
      </c>
      <c r="G1678" s="57">
        <v>32</v>
      </c>
      <c r="H1678" s="57" t="s">
        <v>54</v>
      </c>
      <c r="I1678" s="47">
        <v>8.0011281967163086</v>
      </c>
      <c r="J1678" s="47" t="s">
        <v>321</v>
      </c>
      <c r="K1678" s="47" t="s">
        <v>50</v>
      </c>
    </row>
    <row r="1679" spans="1:11" x14ac:dyDescent="0.2">
      <c r="A1679" s="36">
        <v>521</v>
      </c>
      <c r="B1679" s="112" t="str">
        <f>IF(AND(A1679&lt;&gt;"",ISNUMBER(A1679)),VLOOKUP(A1679,Studies!A:BR,2,FALSE),"")</f>
        <v>Mouton 2006</v>
      </c>
      <c r="C1679" s="112" t="str">
        <f>IF(AND(A1679&lt;&gt;"",ISNUMBER(A1679)),VLOOKUP(A1679,Studies!A:BR,3,FALSE),"")</f>
        <v>https://www.ncbi.nlm.nih.gov/pubmed/16982783</v>
      </c>
      <c r="D1679" s="112" t="str">
        <f>IF(AND(A1679&lt;&gt;"",ISNUMBER(A1679)),VLOOKUP(A1679,Studies!A:BR,4,FALSE),"")</f>
        <v>SAD_B 100 mg</v>
      </c>
      <c r="E1679" s="112" t="str">
        <f>IF(AND(A1679&lt;&gt;"",ISNUMBER(A1679)),VLOOKUP(A1679,Studies!A:BR,5,FALSE),"")</f>
        <v>Itraconazole</v>
      </c>
      <c r="F1679" s="114" t="str">
        <f>IF(AND(A1679&lt;&gt;"",ISNUMBER(A1679)),VLOOKUP(A1679,Studies!A:BR,6,FALSE),"")</f>
        <v>Plasma</v>
      </c>
      <c r="G1679" s="57">
        <v>1</v>
      </c>
      <c r="H1679" s="57" t="s">
        <v>54</v>
      </c>
      <c r="I1679" s="47">
        <f>3.50171113014221*1000</f>
        <v>3501.7111301422101</v>
      </c>
      <c r="J1679" s="47" t="s">
        <v>321</v>
      </c>
      <c r="K1679" s="47" t="s">
        <v>50</v>
      </c>
    </row>
    <row r="1680" spans="1:11" x14ac:dyDescent="0.2">
      <c r="A1680" s="36">
        <v>521</v>
      </c>
      <c r="B1680" s="112" t="str">
        <f>IF(AND(A1680&lt;&gt;"",ISNUMBER(A1680)),VLOOKUP(A1680,Studies!A:BR,2,FALSE),"")</f>
        <v>Mouton 2006</v>
      </c>
      <c r="C1680" s="112" t="str">
        <f>IF(AND(A1680&lt;&gt;"",ISNUMBER(A1680)),VLOOKUP(A1680,Studies!A:BR,3,FALSE),"")</f>
        <v>https://www.ncbi.nlm.nih.gov/pubmed/16982783</v>
      </c>
      <c r="D1680" s="112" t="str">
        <f>IF(AND(A1680&lt;&gt;"",ISNUMBER(A1680)),VLOOKUP(A1680,Studies!A:BR,4,FALSE),"")</f>
        <v>SAD_B 100 mg</v>
      </c>
      <c r="E1680" s="112" t="str">
        <f>IF(AND(A1680&lt;&gt;"",ISNUMBER(A1680)),VLOOKUP(A1680,Studies!A:BR,5,FALSE),"")</f>
        <v>Itraconazole</v>
      </c>
      <c r="F1680" s="114" t="str">
        <f>IF(AND(A1680&lt;&gt;"",ISNUMBER(A1680)),VLOOKUP(A1680,Studies!A:BR,6,FALSE),"")</f>
        <v>Plasma</v>
      </c>
      <c r="G1680" s="57">
        <v>1.08</v>
      </c>
      <c r="H1680" s="57" t="s">
        <v>54</v>
      </c>
      <c r="I1680" s="47">
        <f>2.67512893676757*1000</f>
        <v>2675.1289367675699</v>
      </c>
      <c r="J1680" s="47" t="s">
        <v>321</v>
      </c>
      <c r="K1680" s="47" t="s">
        <v>50</v>
      </c>
    </row>
    <row r="1681" spans="1:11" x14ac:dyDescent="0.2">
      <c r="A1681" s="36">
        <v>521</v>
      </c>
      <c r="B1681" s="112" t="str">
        <f>IF(AND(A1681&lt;&gt;"",ISNUMBER(A1681)),VLOOKUP(A1681,Studies!A:BR,2,FALSE),"")</f>
        <v>Mouton 2006</v>
      </c>
      <c r="C1681" s="112" t="str">
        <f>IF(AND(A1681&lt;&gt;"",ISNUMBER(A1681)),VLOOKUP(A1681,Studies!A:BR,3,FALSE),"")</f>
        <v>https://www.ncbi.nlm.nih.gov/pubmed/16982783</v>
      </c>
      <c r="D1681" s="112" t="str">
        <f>IF(AND(A1681&lt;&gt;"",ISNUMBER(A1681)),VLOOKUP(A1681,Studies!A:BR,4,FALSE),"")</f>
        <v>SAD_B 100 mg</v>
      </c>
      <c r="E1681" s="112" t="str">
        <f>IF(AND(A1681&lt;&gt;"",ISNUMBER(A1681)),VLOOKUP(A1681,Studies!A:BR,5,FALSE),"")</f>
        <v>Itraconazole</v>
      </c>
      <c r="F1681" s="114" t="str">
        <f>IF(AND(A1681&lt;&gt;"",ISNUMBER(A1681)),VLOOKUP(A1681,Studies!A:BR,6,FALSE),"")</f>
        <v>Plasma</v>
      </c>
      <c r="G1681" s="57">
        <v>1.5</v>
      </c>
      <c r="H1681" s="57" t="s">
        <v>54</v>
      </c>
      <c r="I1681" s="47">
        <v>441.658616065979</v>
      </c>
      <c r="J1681" s="47" t="s">
        <v>321</v>
      </c>
      <c r="K1681" s="47" t="s">
        <v>50</v>
      </c>
    </row>
    <row r="1682" spans="1:11" x14ac:dyDescent="0.2">
      <c r="A1682" s="36">
        <v>521</v>
      </c>
      <c r="B1682" s="112" t="str">
        <f>IF(AND(A1682&lt;&gt;"",ISNUMBER(A1682)),VLOOKUP(A1682,Studies!A:BR,2,FALSE),"")</f>
        <v>Mouton 2006</v>
      </c>
      <c r="C1682" s="112" t="str">
        <f>IF(AND(A1682&lt;&gt;"",ISNUMBER(A1682)),VLOOKUP(A1682,Studies!A:BR,3,FALSE),"")</f>
        <v>https://www.ncbi.nlm.nih.gov/pubmed/16982783</v>
      </c>
      <c r="D1682" s="112" t="str">
        <f>IF(AND(A1682&lt;&gt;"",ISNUMBER(A1682)),VLOOKUP(A1682,Studies!A:BR,4,FALSE),"")</f>
        <v>SAD_B 100 mg</v>
      </c>
      <c r="E1682" s="112" t="str">
        <f>IF(AND(A1682&lt;&gt;"",ISNUMBER(A1682)),VLOOKUP(A1682,Studies!A:BR,5,FALSE),"")</f>
        <v>Itraconazole</v>
      </c>
      <c r="F1682" s="114" t="str">
        <f>IF(AND(A1682&lt;&gt;"",ISNUMBER(A1682)),VLOOKUP(A1682,Studies!A:BR,6,FALSE),"")</f>
        <v>Plasma</v>
      </c>
      <c r="G1682" s="57">
        <v>2</v>
      </c>
      <c r="H1682" s="57" t="s">
        <v>54</v>
      </c>
      <c r="I1682" s="47">
        <v>307.48829245567322</v>
      </c>
      <c r="J1682" s="47" t="s">
        <v>321</v>
      </c>
      <c r="K1682" s="47" t="s">
        <v>50</v>
      </c>
    </row>
    <row r="1683" spans="1:11" x14ac:dyDescent="0.2">
      <c r="A1683" s="36">
        <v>521</v>
      </c>
      <c r="B1683" s="112" t="str">
        <f>IF(AND(A1683&lt;&gt;"",ISNUMBER(A1683)),VLOOKUP(A1683,Studies!A:BR,2,FALSE),"")</f>
        <v>Mouton 2006</v>
      </c>
      <c r="C1683" s="112" t="str">
        <f>IF(AND(A1683&lt;&gt;"",ISNUMBER(A1683)),VLOOKUP(A1683,Studies!A:BR,3,FALSE),"")</f>
        <v>https://www.ncbi.nlm.nih.gov/pubmed/16982783</v>
      </c>
      <c r="D1683" s="112" t="str">
        <f>IF(AND(A1683&lt;&gt;"",ISNUMBER(A1683)),VLOOKUP(A1683,Studies!A:BR,4,FALSE),"")</f>
        <v>SAD_B 100 mg</v>
      </c>
      <c r="E1683" s="112" t="str">
        <f>IF(AND(A1683&lt;&gt;"",ISNUMBER(A1683)),VLOOKUP(A1683,Studies!A:BR,5,FALSE),"")</f>
        <v>Itraconazole</v>
      </c>
      <c r="F1683" s="114" t="str">
        <f>IF(AND(A1683&lt;&gt;"",ISNUMBER(A1683)),VLOOKUP(A1683,Studies!A:BR,6,FALSE),"")</f>
        <v>Plasma</v>
      </c>
      <c r="G1683" s="57">
        <v>2.5</v>
      </c>
      <c r="H1683" s="57" t="s">
        <v>54</v>
      </c>
      <c r="I1683" s="47">
        <v>328.1363844871521</v>
      </c>
      <c r="J1683" s="47" t="s">
        <v>321</v>
      </c>
      <c r="K1683" s="47" t="s">
        <v>50</v>
      </c>
    </row>
    <row r="1684" spans="1:11" x14ac:dyDescent="0.2">
      <c r="A1684" s="36">
        <v>521</v>
      </c>
      <c r="B1684" s="112" t="str">
        <f>IF(AND(A1684&lt;&gt;"",ISNUMBER(A1684)),VLOOKUP(A1684,Studies!A:BR,2,FALSE),"")</f>
        <v>Mouton 2006</v>
      </c>
      <c r="C1684" s="112" t="str">
        <f>IF(AND(A1684&lt;&gt;"",ISNUMBER(A1684)),VLOOKUP(A1684,Studies!A:BR,3,FALSE),"")</f>
        <v>https://www.ncbi.nlm.nih.gov/pubmed/16982783</v>
      </c>
      <c r="D1684" s="112" t="str">
        <f>IF(AND(A1684&lt;&gt;"",ISNUMBER(A1684)),VLOOKUP(A1684,Studies!A:BR,4,FALSE),"")</f>
        <v>SAD_B 100 mg</v>
      </c>
      <c r="E1684" s="112" t="str">
        <f>IF(AND(A1684&lt;&gt;"",ISNUMBER(A1684)),VLOOKUP(A1684,Studies!A:BR,5,FALSE),"")</f>
        <v>Itraconazole</v>
      </c>
      <c r="F1684" s="114" t="str">
        <f>IF(AND(A1684&lt;&gt;"",ISNUMBER(A1684)),VLOOKUP(A1684,Studies!A:BR,6,FALSE),"")</f>
        <v>Plasma</v>
      </c>
      <c r="G1684" s="57">
        <v>3</v>
      </c>
      <c r="H1684" s="57" t="s">
        <v>54</v>
      </c>
      <c r="I1684" s="47">
        <v>270.00829577445984</v>
      </c>
      <c r="J1684" s="47" t="s">
        <v>321</v>
      </c>
      <c r="K1684" s="47" t="s">
        <v>50</v>
      </c>
    </row>
    <row r="1685" spans="1:11" x14ac:dyDescent="0.2">
      <c r="A1685" s="36">
        <v>521</v>
      </c>
      <c r="B1685" s="112" t="str">
        <f>IF(AND(A1685&lt;&gt;"",ISNUMBER(A1685)),VLOOKUP(A1685,Studies!A:BR,2,FALSE),"")</f>
        <v>Mouton 2006</v>
      </c>
      <c r="C1685" s="112" t="str">
        <f>IF(AND(A1685&lt;&gt;"",ISNUMBER(A1685)),VLOOKUP(A1685,Studies!A:BR,3,FALSE),"")</f>
        <v>https://www.ncbi.nlm.nih.gov/pubmed/16982783</v>
      </c>
      <c r="D1685" s="112" t="str">
        <f>IF(AND(A1685&lt;&gt;"",ISNUMBER(A1685)),VLOOKUP(A1685,Studies!A:BR,4,FALSE),"")</f>
        <v>SAD_B 100 mg</v>
      </c>
      <c r="E1685" s="112" t="str">
        <f>IF(AND(A1685&lt;&gt;"",ISNUMBER(A1685)),VLOOKUP(A1685,Studies!A:BR,5,FALSE),"")</f>
        <v>Itraconazole</v>
      </c>
      <c r="F1685" s="114" t="str">
        <f>IF(AND(A1685&lt;&gt;"",ISNUMBER(A1685)),VLOOKUP(A1685,Studies!A:BR,6,FALSE),"")</f>
        <v>Plasma</v>
      </c>
      <c r="G1685" s="57">
        <v>4</v>
      </c>
      <c r="H1685" s="57" t="s">
        <v>54</v>
      </c>
      <c r="I1685" s="47">
        <v>232.73460566997528</v>
      </c>
      <c r="J1685" s="47" t="s">
        <v>321</v>
      </c>
      <c r="K1685" s="47" t="s">
        <v>50</v>
      </c>
    </row>
    <row r="1686" spans="1:11" x14ac:dyDescent="0.2">
      <c r="A1686" s="36">
        <v>521</v>
      </c>
      <c r="B1686" s="112" t="str">
        <f>IF(AND(A1686&lt;&gt;"",ISNUMBER(A1686)),VLOOKUP(A1686,Studies!A:BR,2,FALSE),"")</f>
        <v>Mouton 2006</v>
      </c>
      <c r="C1686" s="112" t="str">
        <f>IF(AND(A1686&lt;&gt;"",ISNUMBER(A1686)),VLOOKUP(A1686,Studies!A:BR,3,FALSE),"")</f>
        <v>https://www.ncbi.nlm.nih.gov/pubmed/16982783</v>
      </c>
      <c r="D1686" s="112" t="str">
        <f>IF(AND(A1686&lt;&gt;"",ISNUMBER(A1686)),VLOOKUP(A1686,Studies!A:BR,4,FALSE),"")</f>
        <v>SAD_B 100 mg</v>
      </c>
      <c r="E1686" s="112" t="str">
        <f>IF(AND(A1686&lt;&gt;"",ISNUMBER(A1686)),VLOOKUP(A1686,Studies!A:BR,5,FALSE),"")</f>
        <v>Itraconazole</v>
      </c>
      <c r="F1686" s="114" t="str">
        <f>IF(AND(A1686&lt;&gt;"",ISNUMBER(A1686)),VLOOKUP(A1686,Studies!A:BR,6,FALSE),"")</f>
        <v>Plasma</v>
      </c>
      <c r="G1686" s="57">
        <v>5</v>
      </c>
      <c r="H1686" s="57" t="s">
        <v>54</v>
      </c>
      <c r="I1686" s="47">
        <v>202.4775892496109</v>
      </c>
      <c r="J1686" s="47" t="s">
        <v>321</v>
      </c>
      <c r="K1686" s="47" t="s">
        <v>50</v>
      </c>
    </row>
    <row r="1687" spans="1:11" x14ac:dyDescent="0.2">
      <c r="A1687" s="36">
        <v>521</v>
      </c>
      <c r="B1687" s="112" t="str">
        <f>IF(AND(A1687&lt;&gt;"",ISNUMBER(A1687)),VLOOKUP(A1687,Studies!A:BR,2,FALSE),"")</f>
        <v>Mouton 2006</v>
      </c>
      <c r="C1687" s="112" t="str">
        <f>IF(AND(A1687&lt;&gt;"",ISNUMBER(A1687)),VLOOKUP(A1687,Studies!A:BR,3,FALSE),"")</f>
        <v>https://www.ncbi.nlm.nih.gov/pubmed/16982783</v>
      </c>
      <c r="D1687" s="112" t="str">
        <f>IF(AND(A1687&lt;&gt;"",ISNUMBER(A1687)),VLOOKUP(A1687,Studies!A:BR,4,FALSE),"")</f>
        <v>SAD_B 100 mg</v>
      </c>
      <c r="E1687" s="112" t="str">
        <f>IF(AND(A1687&lt;&gt;"",ISNUMBER(A1687)),VLOOKUP(A1687,Studies!A:BR,5,FALSE),"")</f>
        <v>Itraconazole</v>
      </c>
      <c r="F1687" s="114" t="str">
        <f>IF(AND(A1687&lt;&gt;"",ISNUMBER(A1687)),VLOOKUP(A1687,Studies!A:BR,6,FALSE),"")</f>
        <v>Plasma</v>
      </c>
      <c r="G1687" s="57">
        <v>7</v>
      </c>
      <c r="H1687" s="57" t="s">
        <v>54</v>
      </c>
      <c r="I1687" s="47">
        <v>144.94919776916504</v>
      </c>
      <c r="J1687" s="47" t="s">
        <v>321</v>
      </c>
      <c r="K1687" s="47" t="s">
        <v>50</v>
      </c>
    </row>
    <row r="1688" spans="1:11" x14ac:dyDescent="0.2">
      <c r="A1688" s="36">
        <v>521</v>
      </c>
      <c r="B1688" s="112" t="str">
        <f>IF(AND(A1688&lt;&gt;"",ISNUMBER(A1688)),VLOOKUP(A1688,Studies!A:BR,2,FALSE),"")</f>
        <v>Mouton 2006</v>
      </c>
      <c r="C1688" s="112" t="str">
        <f>IF(AND(A1688&lt;&gt;"",ISNUMBER(A1688)),VLOOKUP(A1688,Studies!A:BR,3,FALSE),"")</f>
        <v>https://www.ncbi.nlm.nih.gov/pubmed/16982783</v>
      </c>
      <c r="D1688" s="112" t="str">
        <f>IF(AND(A1688&lt;&gt;"",ISNUMBER(A1688)),VLOOKUP(A1688,Studies!A:BR,4,FALSE),"")</f>
        <v>SAD_B 100 mg</v>
      </c>
      <c r="E1688" s="112" t="str">
        <f>IF(AND(A1688&lt;&gt;"",ISNUMBER(A1688)),VLOOKUP(A1688,Studies!A:BR,5,FALSE),"")</f>
        <v>Itraconazole</v>
      </c>
      <c r="F1688" s="114" t="str">
        <f>IF(AND(A1688&lt;&gt;"",ISNUMBER(A1688)),VLOOKUP(A1688,Studies!A:BR,6,FALSE),"")</f>
        <v>Plasma</v>
      </c>
      <c r="G1688" s="57">
        <v>9</v>
      </c>
      <c r="H1688" s="57" t="s">
        <v>54</v>
      </c>
      <c r="I1688" s="47">
        <v>119.27200108766556</v>
      </c>
      <c r="J1688" s="47" t="s">
        <v>321</v>
      </c>
      <c r="K1688" s="47" t="s">
        <v>50</v>
      </c>
    </row>
    <row r="1689" spans="1:11" x14ac:dyDescent="0.2">
      <c r="A1689" s="36">
        <v>521</v>
      </c>
      <c r="B1689" s="112" t="str">
        <f>IF(AND(A1689&lt;&gt;"",ISNUMBER(A1689)),VLOOKUP(A1689,Studies!A:BR,2,FALSE),"")</f>
        <v>Mouton 2006</v>
      </c>
      <c r="C1689" s="112" t="str">
        <f>IF(AND(A1689&lt;&gt;"",ISNUMBER(A1689)),VLOOKUP(A1689,Studies!A:BR,3,FALSE),"")</f>
        <v>https://www.ncbi.nlm.nih.gov/pubmed/16982783</v>
      </c>
      <c r="D1689" s="112" t="str">
        <f>IF(AND(A1689&lt;&gt;"",ISNUMBER(A1689)),VLOOKUP(A1689,Studies!A:BR,4,FALSE),"")</f>
        <v>SAD_B 100 mg</v>
      </c>
      <c r="E1689" s="112" t="str">
        <f>IF(AND(A1689&lt;&gt;"",ISNUMBER(A1689)),VLOOKUP(A1689,Studies!A:BR,5,FALSE),"")</f>
        <v>Itraconazole</v>
      </c>
      <c r="F1689" s="114" t="str">
        <f>IF(AND(A1689&lt;&gt;"",ISNUMBER(A1689)),VLOOKUP(A1689,Studies!A:BR,6,FALSE),"")</f>
        <v>Plasma</v>
      </c>
      <c r="G1689" s="57">
        <v>24</v>
      </c>
      <c r="H1689" s="57" t="s">
        <v>54</v>
      </c>
      <c r="I1689" s="47">
        <v>44.577836990356445</v>
      </c>
      <c r="J1689" s="47" t="s">
        <v>321</v>
      </c>
      <c r="K1689" s="47" t="s">
        <v>50</v>
      </c>
    </row>
    <row r="1690" spans="1:11" x14ac:dyDescent="0.2">
      <c r="A1690" s="36">
        <v>521</v>
      </c>
      <c r="B1690" s="112" t="str">
        <f>IF(AND(A1690&lt;&gt;"",ISNUMBER(A1690)),VLOOKUP(A1690,Studies!A:BR,2,FALSE),"")</f>
        <v>Mouton 2006</v>
      </c>
      <c r="C1690" s="112" t="str">
        <f>IF(AND(A1690&lt;&gt;"",ISNUMBER(A1690)),VLOOKUP(A1690,Studies!A:BR,3,FALSE),"")</f>
        <v>https://www.ncbi.nlm.nih.gov/pubmed/16982783</v>
      </c>
      <c r="D1690" s="112" t="str">
        <f>IF(AND(A1690&lt;&gt;"",ISNUMBER(A1690)),VLOOKUP(A1690,Studies!A:BR,4,FALSE),"")</f>
        <v>SAD_B 100 mg</v>
      </c>
      <c r="E1690" s="112" t="str">
        <f>IF(AND(A1690&lt;&gt;"",ISNUMBER(A1690)),VLOOKUP(A1690,Studies!A:BR,5,FALSE),"")</f>
        <v>Itraconazole</v>
      </c>
      <c r="F1690" s="114" t="str">
        <f>IF(AND(A1690&lt;&gt;"",ISNUMBER(A1690)),VLOOKUP(A1690,Studies!A:BR,6,FALSE),"")</f>
        <v>Plasma</v>
      </c>
      <c r="G1690" s="57">
        <v>32</v>
      </c>
      <c r="H1690" s="57" t="s">
        <v>54</v>
      </c>
      <c r="I1690" s="47">
        <v>33.119719475507736</v>
      </c>
      <c r="J1690" s="47" t="s">
        <v>321</v>
      </c>
      <c r="K1690" s="47" t="s">
        <v>50</v>
      </c>
    </row>
    <row r="1691" spans="1:11" x14ac:dyDescent="0.2">
      <c r="A1691" s="36">
        <v>521</v>
      </c>
      <c r="B1691" s="112" t="str">
        <f>IF(AND(A1691&lt;&gt;"",ISNUMBER(A1691)),VLOOKUP(A1691,Studies!A:BR,2,FALSE),"")</f>
        <v>Mouton 2006</v>
      </c>
      <c r="C1691" s="112" t="str">
        <f>IF(AND(A1691&lt;&gt;"",ISNUMBER(A1691)),VLOOKUP(A1691,Studies!A:BR,3,FALSE),"")</f>
        <v>https://www.ncbi.nlm.nih.gov/pubmed/16982783</v>
      </c>
      <c r="D1691" s="112" t="str">
        <f>IF(AND(A1691&lt;&gt;"",ISNUMBER(A1691)),VLOOKUP(A1691,Studies!A:BR,4,FALSE),"")</f>
        <v>SAD_B 100 mg</v>
      </c>
      <c r="E1691" s="112" t="str">
        <f>IF(AND(A1691&lt;&gt;"",ISNUMBER(A1691)),VLOOKUP(A1691,Studies!A:BR,5,FALSE),"")</f>
        <v>Itraconazole</v>
      </c>
      <c r="F1691" s="114" t="str">
        <f>IF(AND(A1691&lt;&gt;"",ISNUMBER(A1691)),VLOOKUP(A1691,Studies!A:BR,6,FALSE),"")</f>
        <v>Plasma</v>
      </c>
      <c r="G1691" s="57">
        <v>48</v>
      </c>
      <c r="H1691" s="57" t="s">
        <v>54</v>
      </c>
      <c r="I1691" s="47">
        <v>21.013868972659111</v>
      </c>
      <c r="J1691" s="47" t="s">
        <v>321</v>
      </c>
      <c r="K1691" s="47" t="s">
        <v>50</v>
      </c>
    </row>
    <row r="1692" spans="1:11" x14ac:dyDescent="0.2">
      <c r="A1692" s="36">
        <v>521</v>
      </c>
      <c r="B1692" s="112" t="str">
        <f>IF(AND(A1692&lt;&gt;"",ISNUMBER(A1692)),VLOOKUP(A1692,Studies!A:BR,2,FALSE),"")</f>
        <v>Mouton 2006</v>
      </c>
      <c r="C1692" s="112" t="str">
        <f>IF(AND(A1692&lt;&gt;"",ISNUMBER(A1692)),VLOOKUP(A1692,Studies!A:BR,3,FALSE),"")</f>
        <v>https://www.ncbi.nlm.nih.gov/pubmed/16982783</v>
      </c>
      <c r="D1692" s="112" t="str">
        <f>IF(AND(A1692&lt;&gt;"",ISNUMBER(A1692)),VLOOKUP(A1692,Studies!A:BR,4,FALSE),"")</f>
        <v>SAD_B 100 mg</v>
      </c>
      <c r="E1692" s="112" t="str">
        <f>IF(AND(A1692&lt;&gt;"",ISNUMBER(A1692)),VLOOKUP(A1692,Studies!A:BR,5,FALSE),"")</f>
        <v>Itraconazole</v>
      </c>
      <c r="F1692" s="114" t="str">
        <f>IF(AND(A1692&lt;&gt;"",ISNUMBER(A1692)),VLOOKUP(A1692,Studies!A:BR,6,FALSE),"")</f>
        <v>Plasma</v>
      </c>
      <c r="G1692" s="57">
        <v>72</v>
      </c>
      <c r="H1692" s="57" t="s">
        <v>54</v>
      </c>
      <c r="I1692" s="47">
        <v>11.492360383272171</v>
      </c>
      <c r="J1692" s="47" t="s">
        <v>321</v>
      </c>
      <c r="K1692" s="47" t="s">
        <v>50</v>
      </c>
    </row>
    <row r="1693" spans="1:11" x14ac:dyDescent="0.2">
      <c r="A1693" s="36">
        <v>521</v>
      </c>
      <c r="B1693" s="112" t="str">
        <f>IF(AND(A1693&lt;&gt;"",ISNUMBER(A1693)),VLOOKUP(A1693,Studies!A:BR,2,FALSE),"")</f>
        <v>Mouton 2006</v>
      </c>
      <c r="C1693" s="112" t="str">
        <f>IF(AND(A1693&lt;&gt;"",ISNUMBER(A1693)),VLOOKUP(A1693,Studies!A:BR,3,FALSE),"")</f>
        <v>https://www.ncbi.nlm.nih.gov/pubmed/16982783</v>
      </c>
      <c r="D1693" s="112" t="str">
        <f>IF(AND(A1693&lt;&gt;"",ISNUMBER(A1693)),VLOOKUP(A1693,Studies!A:BR,4,FALSE),"")</f>
        <v>SAD_B 100 mg</v>
      </c>
      <c r="E1693" s="112" t="str">
        <f>IF(AND(A1693&lt;&gt;"",ISNUMBER(A1693)),VLOOKUP(A1693,Studies!A:BR,5,FALSE),"")</f>
        <v>Itraconazole</v>
      </c>
      <c r="F1693" s="114" t="str">
        <f>IF(AND(A1693&lt;&gt;"",ISNUMBER(A1693)),VLOOKUP(A1693,Studies!A:BR,6,FALSE),"")</f>
        <v>Plasma</v>
      </c>
      <c r="G1693" s="57">
        <v>96</v>
      </c>
      <c r="H1693" s="57" t="s">
        <v>54</v>
      </c>
      <c r="I1693" s="47">
        <v>7.0913988165557384</v>
      </c>
      <c r="J1693" s="47" t="s">
        <v>321</v>
      </c>
      <c r="K1693" s="47" t="s">
        <v>50</v>
      </c>
    </row>
    <row r="1694" spans="1:11" x14ac:dyDescent="0.2">
      <c r="A1694" s="36">
        <v>522</v>
      </c>
      <c r="B1694" s="112" t="str">
        <f>IF(AND(A1694&lt;&gt;"",ISNUMBER(A1694)),VLOOKUP(A1694,Studies!A:BR,2,FALSE),"")</f>
        <v>Mouton 2006</v>
      </c>
      <c r="C1694" s="112" t="str">
        <f>IF(AND(A1694&lt;&gt;"",ISNUMBER(A1694)),VLOOKUP(A1694,Studies!A:BR,3,FALSE),"")</f>
        <v>https://www.ncbi.nlm.nih.gov/pubmed/16982783</v>
      </c>
      <c r="D1694" s="112" t="str">
        <f>IF(AND(A1694&lt;&gt;"",ISNUMBER(A1694)),VLOOKUP(A1694,Studies!A:BR,4,FALSE),"")</f>
        <v>SAD_A 200 mg</v>
      </c>
      <c r="E1694" s="112" t="str">
        <f>IF(AND(A1694&lt;&gt;"",ISNUMBER(A1694)),VLOOKUP(A1694,Studies!A:BR,5,FALSE),"")</f>
        <v>Itraconazole</v>
      </c>
      <c r="F1694" s="114" t="str">
        <f>IF(AND(A1694&lt;&gt;"",ISNUMBER(A1694)),VLOOKUP(A1694,Studies!A:BR,6,FALSE),"")</f>
        <v>Plasma</v>
      </c>
      <c r="G1694" s="57">
        <v>0.5</v>
      </c>
      <c r="H1694" s="57" t="s">
        <v>54</v>
      </c>
      <c r="I1694" s="47">
        <v>2802.2451400756836</v>
      </c>
      <c r="J1694" s="47" t="s">
        <v>321</v>
      </c>
      <c r="K1694" s="47" t="s">
        <v>50</v>
      </c>
    </row>
    <row r="1695" spans="1:11" x14ac:dyDescent="0.2">
      <c r="A1695" s="36">
        <v>522</v>
      </c>
      <c r="B1695" s="112" t="str">
        <f>IF(AND(A1695&lt;&gt;"",ISNUMBER(A1695)),VLOOKUP(A1695,Studies!A:BR,2,FALSE),"")</f>
        <v>Mouton 2006</v>
      </c>
      <c r="C1695" s="112" t="str">
        <f>IF(AND(A1695&lt;&gt;"",ISNUMBER(A1695)),VLOOKUP(A1695,Studies!A:BR,3,FALSE),"")</f>
        <v>https://www.ncbi.nlm.nih.gov/pubmed/16982783</v>
      </c>
      <c r="D1695" s="112" t="str">
        <f>IF(AND(A1695&lt;&gt;"",ISNUMBER(A1695)),VLOOKUP(A1695,Studies!A:BR,4,FALSE),"")</f>
        <v>SAD_A 200 mg</v>
      </c>
      <c r="E1695" s="112" t="str">
        <f>IF(AND(A1695&lt;&gt;"",ISNUMBER(A1695)),VLOOKUP(A1695,Studies!A:BR,5,FALSE),"")</f>
        <v>Itraconazole</v>
      </c>
      <c r="F1695" s="114" t="str">
        <f>IF(AND(A1695&lt;&gt;"",ISNUMBER(A1695)),VLOOKUP(A1695,Studies!A:BR,6,FALSE),"")</f>
        <v>Plasma</v>
      </c>
      <c r="G1695" s="57">
        <v>1</v>
      </c>
      <c r="H1695" s="57" t="s">
        <v>54</v>
      </c>
      <c r="I1695" s="47">
        <v>5076.5728950500488</v>
      </c>
      <c r="J1695" s="47" t="s">
        <v>321</v>
      </c>
      <c r="K1695" s="47" t="s">
        <v>50</v>
      </c>
    </row>
    <row r="1696" spans="1:11" x14ac:dyDescent="0.2">
      <c r="A1696" s="36">
        <v>522</v>
      </c>
      <c r="B1696" s="112" t="str">
        <f>IF(AND(A1696&lt;&gt;"",ISNUMBER(A1696)),VLOOKUP(A1696,Studies!A:BR,2,FALSE),"")</f>
        <v>Mouton 2006</v>
      </c>
      <c r="C1696" s="112" t="str">
        <f>IF(AND(A1696&lt;&gt;"",ISNUMBER(A1696)),VLOOKUP(A1696,Studies!A:BR,3,FALSE),"")</f>
        <v>https://www.ncbi.nlm.nih.gov/pubmed/16982783</v>
      </c>
      <c r="D1696" s="112" t="str">
        <f>IF(AND(A1696&lt;&gt;"",ISNUMBER(A1696)),VLOOKUP(A1696,Studies!A:BR,4,FALSE),"")</f>
        <v>SAD_A 200 mg</v>
      </c>
      <c r="E1696" s="112" t="str">
        <f>IF(AND(A1696&lt;&gt;"",ISNUMBER(A1696)),VLOOKUP(A1696,Studies!A:BR,5,FALSE),"")</f>
        <v>Itraconazole</v>
      </c>
      <c r="F1696" s="114" t="str">
        <f>IF(AND(A1696&lt;&gt;"",ISNUMBER(A1696)),VLOOKUP(A1696,Studies!A:BR,6,FALSE),"")</f>
        <v>Plasma</v>
      </c>
      <c r="G1696" s="57">
        <v>1.08</v>
      </c>
      <c r="H1696" s="57" t="s">
        <v>54</v>
      </c>
      <c r="I1696" s="47">
        <v>4335.3309631347656</v>
      </c>
      <c r="J1696" s="47" t="s">
        <v>321</v>
      </c>
      <c r="K1696" s="47" t="s">
        <v>50</v>
      </c>
    </row>
    <row r="1697" spans="1:11" x14ac:dyDescent="0.2">
      <c r="A1697" s="36">
        <v>522</v>
      </c>
      <c r="B1697" s="112" t="str">
        <f>IF(AND(A1697&lt;&gt;"",ISNUMBER(A1697)),VLOOKUP(A1697,Studies!A:BR,2,FALSE),"")</f>
        <v>Mouton 2006</v>
      </c>
      <c r="C1697" s="112" t="str">
        <f>IF(AND(A1697&lt;&gt;"",ISNUMBER(A1697)),VLOOKUP(A1697,Studies!A:BR,3,FALSE),"")</f>
        <v>https://www.ncbi.nlm.nih.gov/pubmed/16982783</v>
      </c>
      <c r="D1697" s="112" t="str">
        <f>IF(AND(A1697&lt;&gt;"",ISNUMBER(A1697)),VLOOKUP(A1697,Studies!A:BR,4,FALSE),"")</f>
        <v>SAD_A 200 mg</v>
      </c>
      <c r="E1697" s="112" t="str">
        <f>IF(AND(A1697&lt;&gt;"",ISNUMBER(A1697)),VLOOKUP(A1697,Studies!A:BR,5,FALSE),"")</f>
        <v>Itraconazole</v>
      </c>
      <c r="F1697" s="114" t="str">
        <f>IF(AND(A1697&lt;&gt;"",ISNUMBER(A1697)),VLOOKUP(A1697,Studies!A:BR,6,FALSE),"")</f>
        <v>Plasma</v>
      </c>
      <c r="G1697" s="57">
        <v>1.25</v>
      </c>
      <c r="H1697" s="57" t="s">
        <v>54</v>
      </c>
      <c r="I1697" s="47">
        <v>1879.8320293426514</v>
      </c>
      <c r="J1697" s="47" t="s">
        <v>321</v>
      </c>
      <c r="K1697" s="47" t="s">
        <v>50</v>
      </c>
    </row>
    <row r="1698" spans="1:11" x14ac:dyDescent="0.2">
      <c r="A1698" s="36">
        <v>522</v>
      </c>
      <c r="B1698" s="112" t="str">
        <f>IF(AND(A1698&lt;&gt;"",ISNUMBER(A1698)),VLOOKUP(A1698,Studies!A:BR,2,FALSE),"")</f>
        <v>Mouton 2006</v>
      </c>
      <c r="C1698" s="112" t="str">
        <f>IF(AND(A1698&lt;&gt;"",ISNUMBER(A1698)),VLOOKUP(A1698,Studies!A:BR,3,FALSE),"")</f>
        <v>https://www.ncbi.nlm.nih.gov/pubmed/16982783</v>
      </c>
      <c r="D1698" s="112" t="str">
        <f>IF(AND(A1698&lt;&gt;"",ISNUMBER(A1698)),VLOOKUP(A1698,Studies!A:BR,4,FALSE),"")</f>
        <v>SAD_A 200 mg</v>
      </c>
      <c r="E1698" s="112" t="str">
        <f>IF(AND(A1698&lt;&gt;"",ISNUMBER(A1698)),VLOOKUP(A1698,Studies!A:BR,5,FALSE),"")</f>
        <v>Itraconazole</v>
      </c>
      <c r="F1698" s="114" t="str">
        <f>IF(AND(A1698&lt;&gt;"",ISNUMBER(A1698)),VLOOKUP(A1698,Studies!A:BR,6,FALSE),"")</f>
        <v>Plasma</v>
      </c>
      <c r="G1698" s="57">
        <v>1.5</v>
      </c>
      <c r="H1698" s="57" t="s">
        <v>54</v>
      </c>
      <c r="I1698" s="47">
        <v>845.95018625259399</v>
      </c>
      <c r="J1698" s="47" t="s">
        <v>321</v>
      </c>
      <c r="K1698" s="47" t="s">
        <v>50</v>
      </c>
    </row>
    <row r="1699" spans="1:11" x14ac:dyDescent="0.2">
      <c r="A1699" s="36">
        <v>522</v>
      </c>
      <c r="B1699" s="112" t="str">
        <f>IF(AND(A1699&lt;&gt;"",ISNUMBER(A1699)),VLOOKUP(A1699,Studies!A:BR,2,FALSE),"")</f>
        <v>Mouton 2006</v>
      </c>
      <c r="C1699" s="112" t="str">
        <f>IF(AND(A1699&lt;&gt;"",ISNUMBER(A1699)),VLOOKUP(A1699,Studies!A:BR,3,FALSE),"")</f>
        <v>https://www.ncbi.nlm.nih.gov/pubmed/16982783</v>
      </c>
      <c r="D1699" s="112" t="str">
        <f>IF(AND(A1699&lt;&gt;"",ISNUMBER(A1699)),VLOOKUP(A1699,Studies!A:BR,4,FALSE),"")</f>
        <v>SAD_A 200 mg</v>
      </c>
      <c r="E1699" s="112" t="str">
        <f>IF(AND(A1699&lt;&gt;"",ISNUMBER(A1699)),VLOOKUP(A1699,Studies!A:BR,5,FALSE),"")</f>
        <v>Itraconazole</v>
      </c>
      <c r="F1699" s="114" t="str">
        <f>IF(AND(A1699&lt;&gt;"",ISNUMBER(A1699)),VLOOKUP(A1699,Studies!A:BR,6,FALSE),"")</f>
        <v>Plasma</v>
      </c>
      <c r="G1699" s="57">
        <v>2</v>
      </c>
      <c r="H1699" s="57" t="s">
        <v>54</v>
      </c>
      <c r="I1699" s="47">
        <v>622.70200252532959</v>
      </c>
      <c r="J1699" s="47" t="s">
        <v>321</v>
      </c>
      <c r="K1699" s="47" t="s">
        <v>50</v>
      </c>
    </row>
    <row r="1700" spans="1:11" x14ac:dyDescent="0.2">
      <c r="A1700" s="36">
        <v>522</v>
      </c>
      <c r="B1700" s="112" t="str">
        <f>IF(AND(A1700&lt;&gt;"",ISNUMBER(A1700)),VLOOKUP(A1700,Studies!A:BR,2,FALSE),"")</f>
        <v>Mouton 2006</v>
      </c>
      <c r="C1700" s="112" t="str">
        <f>IF(AND(A1700&lt;&gt;"",ISNUMBER(A1700)),VLOOKUP(A1700,Studies!A:BR,3,FALSE),"")</f>
        <v>https://www.ncbi.nlm.nih.gov/pubmed/16982783</v>
      </c>
      <c r="D1700" s="112" t="str">
        <f>IF(AND(A1700&lt;&gt;"",ISNUMBER(A1700)),VLOOKUP(A1700,Studies!A:BR,4,FALSE),"")</f>
        <v>SAD_A 200 mg</v>
      </c>
      <c r="E1700" s="112" t="str">
        <f>IF(AND(A1700&lt;&gt;"",ISNUMBER(A1700)),VLOOKUP(A1700,Studies!A:BR,5,FALSE),"")</f>
        <v>Itraconazole</v>
      </c>
      <c r="F1700" s="114" t="str">
        <f>IF(AND(A1700&lt;&gt;"",ISNUMBER(A1700)),VLOOKUP(A1700,Studies!A:BR,6,FALSE),"")</f>
        <v>Plasma</v>
      </c>
      <c r="G1700" s="57">
        <v>3</v>
      </c>
      <c r="H1700" s="57" t="s">
        <v>54</v>
      </c>
      <c r="I1700" s="47">
        <v>512.39258050918579</v>
      </c>
      <c r="J1700" s="47" t="s">
        <v>321</v>
      </c>
      <c r="K1700" s="47" t="s">
        <v>50</v>
      </c>
    </row>
    <row r="1701" spans="1:11" x14ac:dyDescent="0.2">
      <c r="A1701" s="36">
        <v>522</v>
      </c>
      <c r="B1701" s="112" t="str">
        <f>IF(AND(A1701&lt;&gt;"",ISNUMBER(A1701)),VLOOKUP(A1701,Studies!A:BR,2,FALSE),"")</f>
        <v>Mouton 2006</v>
      </c>
      <c r="C1701" s="112" t="str">
        <f>IF(AND(A1701&lt;&gt;"",ISNUMBER(A1701)),VLOOKUP(A1701,Studies!A:BR,3,FALSE),"")</f>
        <v>https://www.ncbi.nlm.nih.gov/pubmed/16982783</v>
      </c>
      <c r="D1701" s="112" t="str">
        <f>IF(AND(A1701&lt;&gt;"",ISNUMBER(A1701)),VLOOKUP(A1701,Studies!A:BR,4,FALSE),"")</f>
        <v>SAD_A 200 mg</v>
      </c>
      <c r="E1701" s="112" t="str">
        <f>IF(AND(A1701&lt;&gt;"",ISNUMBER(A1701)),VLOOKUP(A1701,Studies!A:BR,5,FALSE),"")</f>
        <v>Itraconazole</v>
      </c>
      <c r="F1701" s="114" t="str">
        <f>IF(AND(A1701&lt;&gt;"",ISNUMBER(A1701)),VLOOKUP(A1701,Studies!A:BR,6,FALSE),"")</f>
        <v>Plasma</v>
      </c>
      <c r="G1701" s="57">
        <v>4</v>
      </c>
      <c r="H1701" s="57" t="s">
        <v>54</v>
      </c>
      <c r="I1701" s="47">
        <v>425.55701732635498</v>
      </c>
      <c r="J1701" s="47" t="s">
        <v>321</v>
      </c>
      <c r="K1701" s="47" t="s">
        <v>50</v>
      </c>
    </row>
    <row r="1702" spans="1:11" x14ac:dyDescent="0.2">
      <c r="A1702" s="36">
        <v>522</v>
      </c>
      <c r="B1702" s="112" t="str">
        <f>IF(AND(A1702&lt;&gt;"",ISNUMBER(A1702)),VLOOKUP(A1702,Studies!A:BR,2,FALSE),"")</f>
        <v>Mouton 2006</v>
      </c>
      <c r="C1702" s="112" t="str">
        <f>IF(AND(A1702&lt;&gt;"",ISNUMBER(A1702)),VLOOKUP(A1702,Studies!A:BR,3,FALSE),"")</f>
        <v>https://www.ncbi.nlm.nih.gov/pubmed/16982783</v>
      </c>
      <c r="D1702" s="112" t="str">
        <f>IF(AND(A1702&lt;&gt;"",ISNUMBER(A1702)),VLOOKUP(A1702,Studies!A:BR,4,FALSE),"")</f>
        <v>SAD_A 200 mg</v>
      </c>
      <c r="E1702" s="112" t="str">
        <f>IF(AND(A1702&lt;&gt;"",ISNUMBER(A1702)),VLOOKUP(A1702,Studies!A:BR,5,FALSE),"")</f>
        <v>Itraconazole</v>
      </c>
      <c r="F1702" s="114" t="str">
        <f>IF(AND(A1702&lt;&gt;"",ISNUMBER(A1702)),VLOOKUP(A1702,Studies!A:BR,6,FALSE),"")</f>
        <v>Plasma</v>
      </c>
      <c r="G1702" s="57">
        <v>5</v>
      </c>
      <c r="H1702" s="57" t="s">
        <v>54</v>
      </c>
      <c r="I1702" s="47">
        <v>398.77870678901672</v>
      </c>
      <c r="J1702" s="47" t="s">
        <v>321</v>
      </c>
      <c r="K1702" s="47" t="s">
        <v>50</v>
      </c>
    </row>
    <row r="1703" spans="1:11" x14ac:dyDescent="0.2">
      <c r="A1703" s="36">
        <v>522</v>
      </c>
      <c r="B1703" s="112" t="str">
        <f>IF(AND(A1703&lt;&gt;"",ISNUMBER(A1703)),VLOOKUP(A1703,Studies!A:BR,2,FALSE),"")</f>
        <v>Mouton 2006</v>
      </c>
      <c r="C1703" s="112" t="str">
        <f>IF(AND(A1703&lt;&gt;"",ISNUMBER(A1703)),VLOOKUP(A1703,Studies!A:BR,3,FALSE),"")</f>
        <v>https://www.ncbi.nlm.nih.gov/pubmed/16982783</v>
      </c>
      <c r="D1703" s="112" t="str">
        <f>IF(AND(A1703&lt;&gt;"",ISNUMBER(A1703)),VLOOKUP(A1703,Studies!A:BR,4,FALSE),"")</f>
        <v>SAD_A 200 mg</v>
      </c>
      <c r="E1703" s="112" t="str">
        <f>IF(AND(A1703&lt;&gt;"",ISNUMBER(A1703)),VLOOKUP(A1703,Studies!A:BR,5,FALSE),"")</f>
        <v>Itraconazole</v>
      </c>
      <c r="F1703" s="114" t="str">
        <f>IF(AND(A1703&lt;&gt;"",ISNUMBER(A1703)),VLOOKUP(A1703,Studies!A:BR,6,FALSE),"")</f>
        <v>Plasma</v>
      </c>
      <c r="G1703" s="57">
        <v>7</v>
      </c>
      <c r="H1703" s="57" t="s">
        <v>54</v>
      </c>
      <c r="I1703" s="47">
        <v>334.28660035133362</v>
      </c>
      <c r="J1703" s="47" t="s">
        <v>321</v>
      </c>
      <c r="K1703" s="47" t="s">
        <v>50</v>
      </c>
    </row>
    <row r="1704" spans="1:11" x14ac:dyDescent="0.2">
      <c r="A1704" s="36">
        <v>522</v>
      </c>
      <c r="B1704" s="112" t="str">
        <f>IF(AND(A1704&lt;&gt;"",ISNUMBER(A1704)),VLOOKUP(A1704,Studies!A:BR,2,FALSE),"")</f>
        <v>Mouton 2006</v>
      </c>
      <c r="C1704" s="112" t="str">
        <f>IF(AND(A1704&lt;&gt;"",ISNUMBER(A1704)),VLOOKUP(A1704,Studies!A:BR,3,FALSE),"")</f>
        <v>https://www.ncbi.nlm.nih.gov/pubmed/16982783</v>
      </c>
      <c r="D1704" s="112" t="str">
        <f>IF(AND(A1704&lt;&gt;"",ISNUMBER(A1704)),VLOOKUP(A1704,Studies!A:BR,4,FALSE),"")</f>
        <v>SAD_A 200 mg</v>
      </c>
      <c r="E1704" s="112" t="str">
        <f>IF(AND(A1704&lt;&gt;"",ISNUMBER(A1704)),VLOOKUP(A1704,Studies!A:BR,5,FALSE),"")</f>
        <v>Itraconazole</v>
      </c>
      <c r="F1704" s="114" t="str">
        <f>IF(AND(A1704&lt;&gt;"",ISNUMBER(A1704)),VLOOKUP(A1704,Studies!A:BR,6,FALSE),"")</f>
        <v>Plasma</v>
      </c>
      <c r="G1704" s="57">
        <v>9</v>
      </c>
      <c r="H1704" s="57" t="s">
        <v>54</v>
      </c>
      <c r="I1704" s="47">
        <v>282.83840417861938</v>
      </c>
      <c r="J1704" s="47" t="s">
        <v>321</v>
      </c>
      <c r="K1704" s="47" t="s">
        <v>50</v>
      </c>
    </row>
    <row r="1705" spans="1:11" x14ac:dyDescent="0.2">
      <c r="A1705" s="36">
        <v>522</v>
      </c>
      <c r="B1705" s="112" t="str">
        <f>IF(AND(A1705&lt;&gt;"",ISNUMBER(A1705)),VLOOKUP(A1705,Studies!A:BR,2,FALSE),"")</f>
        <v>Mouton 2006</v>
      </c>
      <c r="C1705" s="112" t="str">
        <f>IF(AND(A1705&lt;&gt;"",ISNUMBER(A1705)),VLOOKUP(A1705,Studies!A:BR,3,FALSE),"")</f>
        <v>https://www.ncbi.nlm.nih.gov/pubmed/16982783</v>
      </c>
      <c r="D1705" s="112" t="str">
        <f>IF(AND(A1705&lt;&gt;"",ISNUMBER(A1705)),VLOOKUP(A1705,Studies!A:BR,4,FALSE),"")</f>
        <v>SAD_A 200 mg</v>
      </c>
      <c r="E1705" s="112" t="str">
        <f>IF(AND(A1705&lt;&gt;"",ISNUMBER(A1705)),VLOOKUP(A1705,Studies!A:BR,5,FALSE),"")</f>
        <v>Itraconazole</v>
      </c>
      <c r="F1705" s="114" t="str">
        <f>IF(AND(A1705&lt;&gt;"",ISNUMBER(A1705)),VLOOKUP(A1705,Studies!A:BR,6,FALSE),"")</f>
        <v>Plasma</v>
      </c>
      <c r="G1705" s="57">
        <v>24</v>
      </c>
      <c r="H1705" s="57" t="s">
        <v>54</v>
      </c>
      <c r="I1705" s="47">
        <v>118.16970258951187</v>
      </c>
      <c r="J1705" s="47" t="s">
        <v>321</v>
      </c>
      <c r="K1705" s="47" t="s">
        <v>50</v>
      </c>
    </row>
    <row r="1706" spans="1:11" x14ac:dyDescent="0.2">
      <c r="A1706" s="36">
        <v>522</v>
      </c>
      <c r="B1706" s="112" t="str">
        <f>IF(AND(A1706&lt;&gt;"",ISNUMBER(A1706)),VLOOKUP(A1706,Studies!A:BR,2,FALSE),"")</f>
        <v>Mouton 2006</v>
      </c>
      <c r="C1706" s="112" t="str">
        <f>IF(AND(A1706&lt;&gt;"",ISNUMBER(A1706)),VLOOKUP(A1706,Studies!A:BR,3,FALSE),"")</f>
        <v>https://www.ncbi.nlm.nih.gov/pubmed/16982783</v>
      </c>
      <c r="D1706" s="112" t="str">
        <f>IF(AND(A1706&lt;&gt;"",ISNUMBER(A1706)),VLOOKUP(A1706,Studies!A:BR,4,FALSE),"")</f>
        <v>SAD_A 200 mg</v>
      </c>
      <c r="E1706" s="112" t="str">
        <f>IF(AND(A1706&lt;&gt;"",ISNUMBER(A1706)),VLOOKUP(A1706,Studies!A:BR,5,FALSE),"")</f>
        <v>Itraconazole</v>
      </c>
      <c r="F1706" s="114" t="str">
        <f>IF(AND(A1706&lt;&gt;"",ISNUMBER(A1706)),VLOOKUP(A1706,Studies!A:BR,6,FALSE),"")</f>
        <v>Plasma</v>
      </c>
      <c r="G1706" s="57">
        <v>32</v>
      </c>
      <c r="H1706" s="57" t="s">
        <v>54</v>
      </c>
      <c r="I1706" s="47">
        <v>76.381810009479523</v>
      </c>
      <c r="J1706" s="47" t="s">
        <v>321</v>
      </c>
      <c r="K1706" s="47" t="s">
        <v>50</v>
      </c>
    </row>
    <row r="1707" spans="1:11" x14ac:dyDescent="0.2">
      <c r="A1707" s="36">
        <v>522</v>
      </c>
      <c r="B1707" s="112" t="str">
        <f>IF(AND(A1707&lt;&gt;"",ISNUMBER(A1707)),VLOOKUP(A1707,Studies!A:BR,2,FALSE),"")</f>
        <v>Mouton 2006</v>
      </c>
      <c r="C1707" s="112" t="str">
        <f>IF(AND(A1707&lt;&gt;"",ISNUMBER(A1707)),VLOOKUP(A1707,Studies!A:BR,3,FALSE),"")</f>
        <v>https://www.ncbi.nlm.nih.gov/pubmed/16982783</v>
      </c>
      <c r="D1707" s="112" t="str">
        <f>IF(AND(A1707&lt;&gt;"",ISNUMBER(A1707)),VLOOKUP(A1707,Studies!A:BR,4,FALSE),"")</f>
        <v>SAD_A 200 mg</v>
      </c>
      <c r="E1707" s="112" t="str">
        <f>IF(AND(A1707&lt;&gt;"",ISNUMBER(A1707)),VLOOKUP(A1707,Studies!A:BR,5,FALSE),"")</f>
        <v>Itraconazole</v>
      </c>
      <c r="F1707" s="114" t="str">
        <f>IF(AND(A1707&lt;&gt;"",ISNUMBER(A1707)),VLOOKUP(A1707,Studies!A:BR,6,FALSE),"")</f>
        <v>Plasma</v>
      </c>
      <c r="G1707" s="57">
        <v>48</v>
      </c>
      <c r="H1707" s="57" t="s">
        <v>54</v>
      </c>
      <c r="I1707" s="47">
        <v>48.914942890405655</v>
      </c>
      <c r="J1707" s="47" t="s">
        <v>321</v>
      </c>
      <c r="K1707" s="47" t="s">
        <v>50</v>
      </c>
    </row>
    <row r="1708" spans="1:11" x14ac:dyDescent="0.2">
      <c r="A1708" s="36">
        <v>522</v>
      </c>
      <c r="B1708" s="112" t="str">
        <f>IF(AND(A1708&lt;&gt;"",ISNUMBER(A1708)),VLOOKUP(A1708,Studies!A:BR,2,FALSE),"")</f>
        <v>Mouton 2006</v>
      </c>
      <c r="C1708" s="112" t="str">
        <f>IF(AND(A1708&lt;&gt;"",ISNUMBER(A1708)),VLOOKUP(A1708,Studies!A:BR,3,FALSE),"")</f>
        <v>https://www.ncbi.nlm.nih.gov/pubmed/16982783</v>
      </c>
      <c r="D1708" s="112" t="str">
        <f>IF(AND(A1708&lt;&gt;"",ISNUMBER(A1708)),VLOOKUP(A1708,Studies!A:BR,4,FALSE),"")</f>
        <v>SAD_A 200 mg</v>
      </c>
      <c r="E1708" s="112" t="str">
        <f>IF(AND(A1708&lt;&gt;"",ISNUMBER(A1708)),VLOOKUP(A1708,Studies!A:BR,5,FALSE),"")</f>
        <v>Itraconazole</v>
      </c>
      <c r="F1708" s="114" t="str">
        <f>IF(AND(A1708&lt;&gt;"",ISNUMBER(A1708)),VLOOKUP(A1708,Studies!A:BR,6,FALSE),"")</f>
        <v>Plasma</v>
      </c>
      <c r="G1708" s="57">
        <v>72</v>
      </c>
      <c r="H1708" s="57" t="s">
        <v>54</v>
      </c>
      <c r="I1708" s="47">
        <v>24.379350244998932</v>
      </c>
      <c r="J1708" s="47" t="s">
        <v>321</v>
      </c>
      <c r="K1708" s="47" t="s">
        <v>50</v>
      </c>
    </row>
    <row r="1709" spans="1:11" x14ac:dyDescent="0.2">
      <c r="A1709" s="36">
        <v>522</v>
      </c>
      <c r="B1709" s="112" t="str">
        <f>IF(AND(A1709&lt;&gt;"",ISNUMBER(A1709)),VLOOKUP(A1709,Studies!A:BR,2,FALSE),"")</f>
        <v>Mouton 2006</v>
      </c>
      <c r="C1709" s="112" t="str">
        <f>IF(AND(A1709&lt;&gt;"",ISNUMBER(A1709)),VLOOKUP(A1709,Studies!A:BR,3,FALSE),"")</f>
        <v>https://www.ncbi.nlm.nih.gov/pubmed/16982783</v>
      </c>
      <c r="D1709" s="112" t="str">
        <f>IF(AND(A1709&lt;&gt;"",ISNUMBER(A1709)),VLOOKUP(A1709,Studies!A:BR,4,FALSE),"")</f>
        <v>SAD_A 200 mg</v>
      </c>
      <c r="E1709" s="112" t="str">
        <f>IF(AND(A1709&lt;&gt;"",ISNUMBER(A1709)),VLOOKUP(A1709,Studies!A:BR,5,FALSE),"")</f>
        <v>Itraconazole</v>
      </c>
      <c r="F1709" s="114" t="str">
        <f>IF(AND(A1709&lt;&gt;"",ISNUMBER(A1709)),VLOOKUP(A1709,Studies!A:BR,6,FALSE),"")</f>
        <v>Plasma</v>
      </c>
      <c r="G1709" s="57">
        <v>96</v>
      </c>
      <c r="H1709" s="57" t="s">
        <v>54</v>
      </c>
      <c r="I1709" s="47">
        <v>12.966680340468884</v>
      </c>
      <c r="J1709" s="47" t="s">
        <v>321</v>
      </c>
      <c r="K1709" s="47" t="s">
        <v>50</v>
      </c>
    </row>
    <row r="1710" spans="1:11" x14ac:dyDescent="0.2">
      <c r="A1710" s="36">
        <v>523</v>
      </c>
      <c r="B1710" s="112" t="str">
        <f>IF(AND(A1710&lt;&gt;"",ISNUMBER(A1710)),VLOOKUP(A1710,Studies!A:BR,2,FALSE),"")</f>
        <v>Mouton 2006</v>
      </c>
      <c r="C1710" s="112" t="str">
        <f>IF(AND(A1710&lt;&gt;"",ISNUMBER(A1710)),VLOOKUP(A1710,Studies!A:BR,3,FALSE),"")</f>
        <v>https://www.ncbi.nlm.nih.gov/pubmed/16982783</v>
      </c>
      <c r="D1710" s="112" t="str">
        <f>IF(AND(A1710&lt;&gt;"",ISNUMBER(A1710)),VLOOKUP(A1710,Studies!A:BR,4,FALSE),"")</f>
        <v>SAD_B 300 mg</v>
      </c>
      <c r="E1710" s="112" t="str">
        <f>IF(AND(A1710&lt;&gt;"",ISNUMBER(A1710)),VLOOKUP(A1710,Studies!A:BR,5,FALSE),"")</f>
        <v>Itraconazole</v>
      </c>
      <c r="F1710" s="114" t="str">
        <f>IF(AND(A1710&lt;&gt;"",ISNUMBER(A1710)),VLOOKUP(A1710,Studies!A:BR,6,FALSE),"")</f>
        <v>Plasma</v>
      </c>
      <c r="G1710" s="57">
        <v>1.25</v>
      </c>
      <c r="H1710" s="57" t="s">
        <v>54</v>
      </c>
      <c r="I1710" s="47">
        <v>3191.22705078125</v>
      </c>
      <c r="J1710" s="47" t="s">
        <v>321</v>
      </c>
      <c r="K1710" s="47" t="s">
        <v>50</v>
      </c>
    </row>
    <row r="1711" spans="1:11" x14ac:dyDescent="0.2">
      <c r="A1711" s="36">
        <v>523</v>
      </c>
      <c r="B1711" s="112" t="str">
        <f>IF(AND(A1711&lt;&gt;"",ISNUMBER(A1711)),VLOOKUP(A1711,Studies!A:BR,2,FALSE),"")</f>
        <v>Mouton 2006</v>
      </c>
      <c r="C1711" s="112" t="str">
        <f>IF(AND(A1711&lt;&gt;"",ISNUMBER(A1711)),VLOOKUP(A1711,Studies!A:BR,3,FALSE),"")</f>
        <v>https://www.ncbi.nlm.nih.gov/pubmed/16982783</v>
      </c>
      <c r="D1711" s="112" t="str">
        <f>IF(AND(A1711&lt;&gt;"",ISNUMBER(A1711)),VLOOKUP(A1711,Studies!A:BR,4,FALSE),"")</f>
        <v>SAD_B 300 mg</v>
      </c>
      <c r="E1711" s="112" t="str">
        <f>IF(AND(A1711&lt;&gt;"",ISNUMBER(A1711)),VLOOKUP(A1711,Studies!A:BR,5,FALSE),"")</f>
        <v>Itraconazole</v>
      </c>
      <c r="F1711" s="114" t="str">
        <f>IF(AND(A1711&lt;&gt;"",ISNUMBER(A1711)),VLOOKUP(A1711,Studies!A:BR,6,FALSE),"")</f>
        <v>Plasma</v>
      </c>
      <c r="G1711" s="57">
        <v>1.5</v>
      </c>
      <c r="H1711" s="57" t="s">
        <v>54</v>
      </c>
      <c r="I1711" s="47">
        <v>1018.5679931640625</v>
      </c>
      <c r="J1711" s="47" t="s">
        <v>321</v>
      </c>
      <c r="K1711" s="47" t="s">
        <v>50</v>
      </c>
    </row>
    <row r="1712" spans="1:11" x14ac:dyDescent="0.2">
      <c r="A1712" s="36">
        <v>523</v>
      </c>
      <c r="B1712" s="112" t="str">
        <f>IF(AND(A1712&lt;&gt;"",ISNUMBER(A1712)),VLOOKUP(A1712,Studies!A:BR,2,FALSE),"")</f>
        <v>Mouton 2006</v>
      </c>
      <c r="C1712" s="112" t="str">
        <f>IF(AND(A1712&lt;&gt;"",ISNUMBER(A1712)),VLOOKUP(A1712,Studies!A:BR,3,FALSE),"")</f>
        <v>https://www.ncbi.nlm.nih.gov/pubmed/16982783</v>
      </c>
      <c r="D1712" s="112" t="str">
        <f>IF(AND(A1712&lt;&gt;"",ISNUMBER(A1712)),VLOOKUP(A1712,Studies!A:BR,4,FALSE),"")</f>
        <v>SAD_B 300 mg</v>
      </c>
      <c r="E1712" s="112" t="str">
        <f>IF(AND(A1712&lt;&gt;"",ISNUMBER(A1712)),VLOOKUP(A1712,Studies!A:BR,5,FALSE),"")</f>
        <v>Itraconazole</v>
      </c>
      <c r="F1712" s="114" t="str">
        <f>IF(AND(A1712&lt;&gt;"",ISNUMBER(A1712)),VLOOKUP(A1712,Studies!A:BR,6,FALSE),"")</f>
        <v>Plasma</v>
      </c>
      <c r="G1712" s="57">
        <v>1.75</v>
      </c>
      <c r="H1712" s="57" t="s">
        <v>54</v>
      </c>
      <c r="I1712" s="47">
        <v>676.971923828125</v>
      </c>
      <c r="J1712" s="47" t="s">
        <v>321</v>
      </c>
      <c r="K1712" s="47" t="s">
        <v>50</v>
      </c>
    </row>
    <row r="1713" spans="1:11" x14ac:dyDescent="0.2">
      <c r="A1713" s="36">
        <v>523</v>
      </c>
      <c r="B1713" s="112" t="str">
        <f>IF(AND(A1713&lt;&gt;"",ISNUMBER(A1713)),VLOOKUP(A1713,Studies!A:BR,2,FALSE),"")</f>
        <v>Mouton 2006</v>
      </c>
      <c r="C1713" s="112" t="str">
        <f>IF(AND(A1713&lt;&gt;"",ISNUMBER(A1713)),VLOOKUP(A1713,Studies!A:BR,3,FALSE),"")</f>
        <v>https://www.ncbi.nlm.nih.gov/pubmed/16982783</v>
      </c>
      <c r="D1713" s="112" t="str">
        <f>IF(AND(A1713&lt;&gt;"",ISNUMBER(A1713)),VLOOKUP(A1713,Studies!A:BR,4,FALSE),"")</f>
        <v>SAD_B 300 mg</v>
      </c>
      <c r="E1713" s="112" t="str">
        <f>IF(AND(A1713&lt;&gt;"",ISNUMBER(A1713)),VLOOKUP(A1713,Studies!A:BR,5,FALSE),"")</f>
        <v>Itraconazole</v>
      </c>
      <c r="F1713" s="114" t="str">
        <f>IF(AND(A1713&lt;&gt;"",ISNUMBER(A1713)),VLOOKUP(A1713,Studies!A:BR,6,FALSE),"")</f>
        <v>Plasma</v>
      </c>
      <c r="G1713" s="57">
        <v>3</v>
      </c>
      <c r="H1713" s="57" t="s">
        <v>54</v>
      </c>
      <c r="I1713" s="47">
        <v>652.29132080078125</v>
      </c>
      <c r="J1713" s="47" t="s">
        <v>321</v>
      </c>
      <c r="K1713" s="47" t="s">
        <v>50</v>
      </c>
    </row>
    <row r="1714" spans="1:11" x14ac:dyDescent="0.2">
      <c r="A1714" s="36">
        <v>523</v>
      </c>
      <c r="B1714" s="112" t="str">
        <f>IF(AND(A1714&lt;&gt;"",ISNUMBER(A1714)),VLOOKUP(A1714,Studies!A:BR,2,FALSE),"")</f>
        <v>Mouton 2006</v>
      </c>
      <c r="C1714" s="112" t="str">
        <f>IF(AND(A1714&lt;&gt;"",ISNUMBER(A1714)),VLOOKUP(A1714,Studies!A:BR,3,FALSE),"")</f>
        <v>https://www.ncbi.nlm.nih.gov/pubmed/16982783</v>
      </c>
      <c r="D1714" s="112" t="str">
        <f>IF(AND(A1714&lt;&gt;"",ISNUMBER(A1714)),VLOOKUP(A1714,Studies!A:BR,4,FALSE),"")</f>
        <v>SAD_B 300 mg</v>
      </c>
      <c r="E1714" s="112" t="str">
        <f>IF(AND(A1714&lt;&gt;"",ISNUMBER(A1714)),VLOOKUP(A1714,Studies!A:BR,5,FALSE),"")</f>
        <v>Itraconazole</v>
      </c>
      <c r="F1714" s="114" t="str">
        <f>IF(AND(A1714&lt;&gt;"",ISNUMBER(A1714)),VLOOKUP(A1714,Studies!A:BR,6,FALSE),"")</f>
        <v>Plasma</v>
      </c>
      <c r="G1714" s="57">
        <v>4</v>
      </c>
      <c r="H1714" s="57" t="s">
        <v>54</v>
      </c>
      <c r="I1714" s="47">
        <v>634.3731689453125</v>
      </c>
      <c r="J1714" s="47" t="s">
        <v>321</v>
      </c>
      <c r="K1714" s="47" t="s">
        <v>50</v>
      </c>
    </row>
    <row r="1715" spans="1:11" x14ac:dyDescent="0.2">
      <c r="A1715" s="36">
        <v>523</v>
      </c>
      <c r="B1715" s="112" t="str">
        <f>IF(AND(A1715&lt;&gt;"",ISNUMBER(A1715)),VLOOKUP(A1715,Studies!A:BR,2,FALSE),"")</f>
        <v>Mouton 2006</v>
      </c>
      <c r="C1715" s="112" t="str">
        <f>IF(AND(A1715&lt;&gt;"",ISNUMBER(A1715)),VLOOKUP(A1715,Studies!A:BR,3,FALSE),"")</f>
        <v>https://www.ncbi.nlm.nih.gov/pubmed/16982783</v>
      </c>
      <c r="D1715" s="112" t="str">
        <f>IF(AND(A1715&lt;&gt;"",ISNUMBER(A1715)),VLOOKUP(A1715,Studies!A:BR,4,FALSE),"")</f>
        <v>SAD_B 300 mg</v>
      </c>
      <c r="E1715" s="112" t="str">
        <f>IF(AND(A1715&lt;&gt;"",ISNUMBER(A1715)),VLOOKUP(A1715,Studies!A:BR,5,FALSE),"")</f>
        <v>Itraconazole</v>
      </c>
      <c r="F1715" s="114" t="str">
        <f>IF(AND(A1715&lt;&gt;"",ISNUMBER(A1715)),VLOOKUP(A1715,Studies!A:BR,6,FALSE),"")</f>
        <v>Plasma</v>
      </c>
      <c r="G1715" s="57">
        <v>5</v>
      </c>
      <c r="H1715" s="57" t="s">
        <v>54</v>
      </c>
      <c r="I1715" s="47">
        <v>622.70196533203125</v>
      </c>
      <c r="J1715" s="47" t="s">
        <v>321</v>
      </c>
      <c r="K1715" s="47" t="s">
        <v>50</v>
      </c>
    </row>
    <row r="1716" spans="1:11" x14ac:dyDescent="0.2">
      <c r="A1716" s="36">
        <v>523</v>
      </c>
      <c r="B1716" s="112" t="str">
        <f>IF(AND(A1716&lt;&gt;"",ISNUMBER(A1716)),VLOOKUP(A1716,Studies!A:BR,2,FALSE),"")</f>
        <v>Mouton 2006</v>
      </c>
      <c r="C1716" s="112" t="str">
        <f>IF(AND(A1716&lt;&gt;"",ISNUMBER(A1716)),VLOOKUP(A1716,Studies!A:BR,3,FALSE),"")</f>
        <v>https://www.ncbi.nlm.nih.gov/pubmed/16982783</v>
      </c>
      <c r="D1716" s="112" t="str">
        <f>IF(AND(A1716&lt;&gt;"",ISNUMBER(A1716)),VLOOKUP(A1716,Studies!A:BR,4,FALSE),"")</f>
        <v>SAD_B 300 mg</v>
      </c>
      <c r="E1716" s="112" t="str">
        <f>IF(AND(A1716&lt;&gt;"",ISNUMBER(A1716)),VLOOKUP(A1716,Studies!A:BR,5,FALSE),"")</f>
        <v>Itraconazole</v>
      </c>
      <c r="F1716" s="114" t="str">
        <f>IF(AND(A1716&lt;&gt;"",ISNUMBER(A1716)),VLOOKUP(A1716,Studies!A:BR,6,FALSE),"")</f>
        <v>Plasma</v>
      </c>
      <c r="G1716" s="57">
        <v>7</v>
      </c>
      <c r="H1716" s="57" t="s">
        <v>54</v>
      </c>
      <c r="I1716" s="47">
        <v>628.510498046875</v>
      </c>
      <c r="J1716" s="47" t="s">
        <v>321</v>
      </c>
      <c r="K1716" s="47" t="s">
        <v>50</v>
      </c>
    </row>
    <row r="1717" spans="1:11" x14ac:dyDescent="0.2">
      <c r="A1717" s="36">
        <v>523</v>
      </c>
      <c r="B1717" s="112" t="str">
        <f>IF(AND(A1717&lt;&gt;"",ISNUMBER(A1717)),VLOOKUP(A1717,Studies!A:BR,2,FALSE),"")</f>
        <v>Mouton 2006</v>
      </c>
      <c r="C1717" s="112" t="str">
        <f>IF(AND(A1717&lt;&gt;"",ISNUMBER(A1717)),VLOOKUP(A1717,Studies!A:BR,3,FALSE),"")</f>
        <v>https://www.ncbi.nlm.nih.gov/pubmed/16982783</v>
      </c>
      <c r="D1717" s="112" t="str">
        <f>IF(AND(A1717&lt;&gt;"",ISNUMBER(A1717)),VLOOKUP(A1717,Studies!A:BR,4,FALSE),"")</f>
        <v>SAD_B 300 mg</v>
      </c>
      <c r="E1717" s="112" t="str">
        <f>IF(AND(A1717&lt;&gt;"",ISNUMBER(A1717)),VLOOKUP(A1717,Studies!A:BR,5,FALSE),"")</f>
        <v>Itraconazole</v>
      </c>
      <c r="F1717" s="114" t="str">
        <f>IF(AND(A1717&lt;&gt;"",ISNUMBER(A1717)),VLOOKUP(A1717,Studies!A:BR,6,FALSE),"")</f>
        <v>Plasma</v>
      </c>
      <c r="G1717" s="57">
        <v>9</v>
      </c>
      <c r="H1717" s="57" t="s">
        <v>54</v>
      </c>
      <c r="I1717" s="47">
        <v>572.7828369140625</v>
      </c>
      <c r="J1717" s="47" t="s">
        <v>321</v>
      </c>
      <c r="K1717" s="47" t="s">
        <v>50</v>
      </c>
    </row>
    <row r="1718" spans="1:11" x14ac:dyDescent="0.2">
      <c r="A1718" s="36">
        <v>523</v>
      </c>
      <c r="B1718" s="112" t="str">
        <f>IF(AND(A1718&lt;&gt;"",ISNUMBER(A1718)),VLOOKUP(A1718,Studies!A:BR,2,FALSE),"")</f>
        <v>Mouton 2006</v>
      </c>
      <c r="C1718" s="112" t="str">
        <f>IF(AND(A1718&lt;&gt;"",ISNUMBER(A1718)),VLOOKUP(A1718,Studies!A:BR,3,FALSE),"")</f>
        <v>https://www.ncbi.nlm.nih.gov/pubmed/16982783</v>
      </c>
      <c r="D1718" s="112" t="str">
        <f>IF(AND(A1718&lt;&gt;"",ISNUMBER(A1718)),VLOOKUP(A1718,Studies!A:BR,4,FALSE),"")</f>
        <v>SAD_B 300 mg</v>
      </c>
      <c r="E1718" s="112" t="str">
        <f>IF(AND(A1718&lt;&gt;"",ISNUMBER(A1718)),VLOOKUP(A1718,Studies!A:BR,5,FALSE),"")</f>
        <v>Itraconazole</v>
      </c>
      <c r="F1718" s="114" t="str">
        <f>IF(AND(A1718&lt;&gt;"",ISNUMBER(A1718)),VLOOKUP(A1718,Studies!A:BR,6,FALSE),"")</f>
        <v>Plasma</v>
      </c>
      <c r="G1718" s="57">
        <v>24</v>
      </c>
      <c r="H1718" s="57" t="s">
        <v>54</v>
      </c>
      <c r="I1718" s="47">
        <v>218.08969116210937</v>
      </c>
      <c r="J1718" s="47" t="s">
        <v>321</v>
      </c>
      <c r="K1718" s="47" t="s">
        <v>50</v>
      </c>
    </row>
    <row r="1719" spans="1:11" x14ac:dyDescent="0.2">
      <c r="A1719" s="36">
        <v>523</v>
      </c>
      <c r="B1719" s="112" t="str">
        <f>IF(AND(A1719&lt;&gt;"",ISNUMBER(A1719)),VLOOKUP(A1719,Studies!A:BR,2,FALSE),"")</f>
        <v>Mouton 2006</v>
      </c>
      <c r="C1719" s="112" t="str">
        <f>IF(AND(A1719&lt;&gt;"",ISNUMBER(A1719)),VLOOKUP(A1719,Studies!A:BR,3,FALSE),"")</f>
        <v>https://www.ncbi.nlm.nih.gov/pubmed/16982783</v>
      </c>
      <c r="D1719" s="112" t="str">
        <f>IF(AND(A1719&lt;&gt;"",ISNUMBER(A1719)),VLOOKUP(A1719,Studies!A:BR,4,FALSE),"")</f>
        <v>SAD_B 300 mg</v>
      </c>
      <c r="E1719" s="112" t="str">
        <f>IF(AND(A1719&lt;&gt;"",ISNUMBER(A1719)),VLOOKUP(A1719,Studies!A:BR,5,FALSE),"")</f>
        <v>Itraconazole</v>
      </c>
      <c r="F1719" s="114" t="str">
        <f>IF(AND(A1719&lt;&gt;"",ISNUMBER(A1719)),VLOOKUP(A1719,Studies!A:BR,6,FALSE),"")</f>
        <v>Plasma</v>
      </c>
      <c r="G1719" s="57">
        <v>32</v>
      </c>
      <c r="H1719" s="57" t="s">
        <v>54</v>
      </c>
      <c r="I1719" s="47">
        <v>156.12548828125</v>
      </c>
      <c r="J1719" s="47" t="s">
        <v>321</v>
      </c>
      <c r="K1719" s="47" t="s">
        <v>50</v>
      </c>
    </row>
    <row r="1720" spans="1:11" x14ac:dyDescent="0.2">
      <c r="A1720" s="36">
        <v>523</v>
      </c>
      <c r="B1720" s="112" t="str">
        <f>IF(AND(A1720&lt;&gt;"",ISNUMBER(A1720)),VLOOKUP(A1720,Studies!A:BR,2,FALSE),"")</f>
        <v>Mouton 2006</v>
      </c>
      <c r="C1720" s="112" t="str">
        <f>IF(AND(A1720&lt;&gt;"",ISNUMBER(A1720)),VLOOKUP(A1720,Studies!A:BR,3,FALSE),"")</f>
        <v>https://www.ncbi.nlm.nih.gov/pubmed/16982783</v>
      </c>
      <c r="D1720" s="112" t="str">
        <f>IF(AND(A1720&lt;&gt;"",ISNUMBER(A1720)),VLOOKUP(A1720,Studies!A:BR,4,FALSE),"")</f>
        <v>SAD_B 300 mg</v>
      </c>
      <c r="E1720" s="112" t="str">
        <f>IF(AND(A1720&lt;&gt;"",ISNUMBER(A1720)),VLOOKUP(A1720,Studies!A:BR,5,FALSE),"")</f>
        <v>Itraconazole</v>
      </c>
      <c r="F1720" s="114" t="str">
        <f>IF(AND(A1720&lt;&gt;"",ISNUMBER(A1720)),VLOOKUP(A1720,Studies!A:BR,6,FALSE),"")</f>
        <v>Plasma</v>
      </c>
      <c r="G1720" s="57">
        <v>48</v>
      </c>
      <c r="H1720" s="57" t="s">
        <v>54</v>
      </c>
      <c r="I1720" s="47">
        <v>97.236351013183594</v>
      </c>
      <c r="J1720" s="47" t="s">
        <v>321</v>
      </c>
      <c r="K1720" s="47" t="s">
        <v>50</v>
      </c>
    </row>
    <row r="1721" spans="1:11" x14ac:dyDescent="0.2">
      <c r="A1721" s="36">
        <v>523</v>
      </c>
      <c r="B1721" s="112" t="str">
        <f>IF(AND(A1721&lt;&gt;"",ISNUMBER(A1721)),VLOOKUP(A1721,Studies!A:BR,2,FALSE),"")</f>
        <v>Mouton 2006</v>
      </c>
      <c r="C1721" s="112" t="str">
        <f>IF(AND(A1721&lt;&gt;"",ISNUMBER(A1721)),VLOOKUP(A1721,Studies!A:BR,3,FALSE),"")</f>
        <v>https://www.ncbi.nlm.nih.gov/pubmed/16982783</v>
      </c>
      <c r="D1721" s="112" t="str">
        <f>IF(AND(A1721&lt;&gt;"",ISNUMBER(A1721)),VLOOKUP(A1721,Studies!A:BR,4,FALSE),"")</f>
        <v>SAD_B 300 mg</v>
      </c>
      <c r="E1721" s="112" t="str">
        <f>IF(AND(A1721&lt;&gt;"",ISNUMBER(A1721)),VLOOKUP(A1721,Studies!A:BR,5,FALSE),"")</f>
        <v>Itraconazole</v>
      </c>
      <c r="F1721" s="114" t="str">
        <f>IF(AND(A1721&lt;&gt;"",ISNUMBER(A1721)),VLOOKUP(A1721,Studies!A:BR,6,FALSE),"")</f>
        <v>Plasma</v>
      </c>
      <c r="G1721" s="57">
        <v>72</v>
      </c>
      <c r="H1721" s="57" t="s">
        <v>54</v>
      </c>
      <c r="I1721" s="47">
        <v>49.831752777099609</v>
      </c>
      <c r="J1721" s="47" t="s">
        <v>321</v>
      </c>
      <c r="K1721" s="47" t="s">
        <v>50</v>
      </c>
    </row>
    <row r="1722" spans="1:11" x14ac:dyDescent="0.2">
      <c r="A1722" s="36">
        <v>523</v>
      </c>
      <c r="B1722" s="112" t="str">
        <f>IF(AND(A1722&lt;&gt;"",ISNUMBER(A1722)),VLOOKUP(A1722,Studies!A:BR,2,FALSE),"")</f>
        <v>Mouton 2006</v>
      </c>
      <c r="C1722" s="112" t="str">
        <f>IF(AND(A1722&lt;&gt;"",ISNUMBER(A1722)),VLOOKUP(A1722,Studies!A:BR,3,FALSE),"")</f>
        <v>https://www.ncbi.nlm.nih.gov/pubmed/16982783</v>
      </c>
      <c r="D1722" s="112" t="str">
        <f>IF(AND(A1722&lt;&gt;"",ISNUMBER(A1722)),VLOOKUP(A1722,Studies!A:BR,4,FALSE),"")</f>
        <v>SAD_B 300 mg</v>
      </c>
      <c r="E1722" s="112" t="str">
        <f>IF(AND(A1722&lt;&gt;"",ISNUMBER(A1722)),VLOOKUP(A1722,Studies!A:BR,5,FALSE),"")</f>
        <v>Itraconazole</v>
      </c>
      <c r="F1722" s="114" t="str">
        <f>IF(AND(A1722&lt;&gt;"",ISNUMBER(A1722)),VLOOKUP(A1722,Studies!A:BR,6,FALSE),"")</f>
        <v>Plasma</v>
      </c>
      <c r="G1722" s="57">
        <v>96</v>
      </c>
      <c r="H1722" s="57" t="s">
        <v>54</v>
      </c>
      <c r="I1722" s="47">
        <v>26.504070281982422</v>
      </c>
      <c r="J1722" s="47" t="s">
        <v>321</v>
      </c>
      <c r="K1722" s="47" t="s">
        <v>50</v>
      </c>
    </row>
    <row r="1723" spans="1:11" x14ac:dyDescent="0.2">
      <c r="A1723" s="36">
        <v>528</v>
      </c>
      <c r="B1723" s="112" t="str">
        <f>IF(AND(A1723&lt;&gt;"",ISNUMBER(A1723)),VLOOKUP(A1723,Studies!A:BR,2,FALSE),"")</f>
        <v>Mouton 2006</v>
      </c>
      <c r="C1723" s="112" t="str">
        <f>IF(AND(A1723&lt;&gt;"",ISNUMBER(A1723)),VLOOKUP(A1723,Studies!A:BR,3,FALSE),"")</f>
        <v>https://www.ncbi.nlm.nih.gov/pubmed/16982783</v>
      </c>
      <c r="D1723" s="112" t="str">
        <f>IF(AND(A1723&lt;&gt;"",ISNUMBER(A1723)),VLOOKUP(A1723,Studies!A:BR,4,FALSE),"")</f>
        <v>SAD_A 50 mg</v>
      </c>
      <c r="E1723" s="112" t="str">
        <f>IF(AND(A1723&lt;&gt;"",ISNUMBER(A1723)),VLOOKUP(A1723,Studies!A:BR,5,FALSE),"")</f>
        <v>Hydroxy-Itraconazole</v>
      </c>
      <c r="F1723" s="114" t="str">
        <f>IF(AND(A1723&lt;&gt;"",ISNUMBER(A1723)),VLOOKUP(A1723,Studies!A:BR,6,FALSE),"")</f>
        <v>Plasma</v>
      </c>
      <c r="G1723" s="57">
        <v>0.5</v>
      </c>
      <c r="H1723" s="57" t="s">
        <v>54</v>
      </c>
      <c r="I1723" s="47">
        <v>21.134603500366211</v>
      </c>
      <c r="J1723" s="47" t="s">
        <v>321</v>
      </c>
      <c r="K1723" s="47" t="s">
        <v>50</v>
      </c>
    </row>
    <row r="1724" spans="1:11" x14ac:dyDescent="0.2">
      <c r="A1724" s="36">
        <v>528</v>
      </c>
      <c r="B1724" s="112" t="str">
        <f>IF(AND(A1724&lt;&gt;"",ISNUMBER(A1724)),VLOOKUP(A1724,Studies!A:BR,2,FALSE),"")</f>
        <v>Mouton 2006</v>
      </c>
      <c r="C1724" s="112" t="str">
        <f>IF(AND(A1724&lt;&gt;"",ISNUMBER(A1724)),VLOOKUP(A1724,Studies!A:BR,3,FALSE),"")</f>
        <v>https://www.ncbi.nlm.nih.gov/pubmed/16982783</v>
      </c>
      <c r="D1724" s="112" t="str">
        <f>IF(AND(A1724&lt;&gt;"",ISNUMBER(A1724)),VLOOKUP(A1724,Studies!A:BR,4,FALSE),"")</f>
        <v>SAD_A 50 mg</v>
      </c>
      <c r="E1724" s="112" t="str">
        <f>IF(AND(A1724&lt;&gt;"",ISNUMBER(A1724)),VLOOKUP(A1724,Studies!A:BR,5,FALSE),"")</f>
        <v>Hydroxy-Itraconazole</v>
      </c>
      <c r="F1724" s="114" t="str">
        <f>IF(AND(A1724&lt;&gt;"",ISNUMBER(A1724)),VLOOKUP(A1724,Studies!A:BR,6,FALSE),"")</f>
        <v>Plasma</v>
      </c>
      <c r="G1724" s="57">
        <v>1</v>
      </c>
      <c r="H1724" s="57" t="s">
        <v>54</v>
      </c>
      <c r="I1724" s="47">
        <v>70.34014892578125</v>
      </c>
      <c r="J1724" s="47" t="s">
        <v>321</v>
      </c>
      <c r="K1724" s="47" t="s">
        <v>50</v>
      </c>
    </row>
    <row r="1725" spans="1:11" x14ac:dyDescent="0.2">
      <c r="A1725" s="36">
        <v>528</v>
      </c>
      <c r="B1725" s="112" t="str">
        <f>IF(AND(A1725&lt;&gt;"",ISNUMBER(A1725)),VLOOKUP(A1725,Studies!A:BR,2,FALSE),"")</f>
        <v>Mouton 2006</v>
      </c>
      <c r="C1725" s="112" t="str">
        <f>IF(AND(A1725&lt;&gt;"",ISNUMBER(A1725)),VLOOKUP(A1725,Studies!A:BR,3,FALSE),"")</f>
        <v>https://www.ncbi.nlm.nih.gov/pubmed/16982783</v>
      </c>
      <c r="D1725" s="112" t="str">
        <f>IF(AND(A1725&lt;&gt;"",ISNUMBER(A1725)),VLOOKUP(A1725,Studies!A:BR,4,FALSE),"")</f>
        <v>SAD_A 50 mg</v>
      </c>
      <c r="E1725" s="112" t="str">
        <f>IF(AND(A1725&lt;&gt;"",ISNUMBER(A1725)),VLOOKUP(A1725,Studies!A:BR,5,FALSE),"")</f>
        <v>Hydroxy-Itraconazole</v>
      </c>
      <c r="F1725" s="114" t="str">
        <f>IF(AND(A1725&lt;&gt;"",ISNUMBER(A1725)),VLOOKUP(A1725,Studies!A:BR,6,FALSE),"")</f>
        <v>Plasma</v>
      </c>
      <c r="G1725" s="57">
        <v>1.25</v>
      </c>
      <c r="H1725" s="57" t="s">
        <v>54</v>
      </c>
      <c r="I1725" s="47">
        <v>86.613517761230469</v>
      </c>
      <c r="J1725" s="47" t="s">
        <v>321</v>
      </c>
      <c r="K1725" s="47" t="s">
        <v>50</v>
      </c>
    </row>
    <row r="1726" spans="1:11" x14ac:dyDescent="0.2">
      <c r="A1726" s="36">
        <v>528</v>
      </c>
      <c r="B1726" s="112" t="str">
        <f>IF(AND(A1726&lt;&gt;"",ISNUMBER(A1726)),VLOOKUP(A1726,Studies!A:BR,2,FALSE),"")</f>
        <v>Mouton 2006</v>
      </c>
      <c r="C1726" s="112" t="str">
        <f>IF(AND(A1726&lt;&gt;"",ISNUMBER(A1726)),VLOOKUP(A1726,Studies!A:BR,3,FALSE),"")</f>
        <v>https://www.ncbi.nlm.nih.gov/pubmed/16982783</v>
      </c>
      <c r="D1726" s="112" t="str">
        <f>IF(AND(A1726&lt;&gt;"",ISNUMBER(A1726)),VLOOKUP(A1726,Studies!A:BR,4,FALSE),"")</f>
        <v>SAD_A 50 mg</v>
      </c>
      <c r="E1726" s="112" t="str">
        <f>IF(AND(A1726&lt;&gt;"",ISNUMBER(A1726)),VLOOKUP(A1726,Studies!A:BR,5,FALSE),"")</f>
        <v>Hydroxy-Itraconazole</v>
      </c>
      <c r="F1726" s="114" t="str">
        <f>IF(AND(A1726&lt;&gt;"",ISNUMBER(A1726)),VLOOKUP(A1726,Studies!A:BR,6,FALSE),"")</f>
        <v>Plasma</v>
      </c>
      <c r="G1726" s="57">
        <v>1.5</v>
      </c>
      <c r="H1726" s="57" t="s">
        <v>54</v>
      </c>
      <c r="I1726" s="47">
        <v>106.65177154541016</v>
      </c>
      <c r="J1726" s="47" t="s">
        <v>321</v>
      </c>
      <c r="K1726" s="47" t="s">
        <v>50</v>
      </c>
    </row>
    <row r="1727" spans="1:11" x14ac:dyDescent="0.2">
      <c r="A1727" s="36">
        <v>528</v>
      </c>
      <c r="B1727" s="112" t="str">
        <f>IF(AND(A1727&lt;&gt;"",ISNUMBER(A1727)),VLOOKUP(A1727,Studies!A:BR,2,FALSE),"")</f>
        <v>Mouton 2006</v>
      </c>
      <c r="C1727" s="112" t="str">
        <f>IF(AND(A1727&lt;&gt;"",ISNUMBER(A1727)),VLOOKUP(A1727,Studies!A:BR,3,FALSE),"")</f>
        <v>https://www.ncbi.nlm.nih.gov/pubmed/16982783</v>
      </c>
      <c r="D1727" s="112" t="str">
        <f>IF(AND(A1727&lt;&gt;"",ISNUMBER(A1727)),VLOOKUP(A1727,Studies!A:BR,4,FALSE),"")</f>
        <v>SAD_A 50 mg</v>
      </c>
      <c r="E1727" s="112" t="str">
        <f>IF(AND(A1727&lt;&gt;"",ISNUMBER(A1727)),VLOOKUP(A1727,Studies!A:BR,5,FALSE),"")</f>
        <v>Hydroxy-Itraconazole</v>
      </c>
      <c r="F1727" s="114" t="str">
        <f>IF(AND(A1727&lt;&gt;"",ISNUMBER(A1727)),VLOOKUP(A1727,Studies!A:BR,6,FALSE),"")</f>
        <v>Plasma</v>
      </c>
      <c r="G1727" s="57">
        <v>3</v>
      </c>
      <c r="H1727" s="57" t="s">
        <v>54</v>
      </c>
      <c r="I1727" s="47">
        <v>100.66117095947266</v>
      </c>
      <c r="J1727" s="47" t="s">
        <v>321</v>
      </c>
      <c r="K1727" s="47" t="s">
        <v>50</v>
      </c>
    </row>
    <row r="1728" spans="1:11" x14ac:dyDescent="0.2">
      <c r="A1728" s="36">
        <v>528</v>
      </c>
      <c r="B1728" s="112" t="str">
        <f>IF(AND(A1728&lt;&gt;"",ISNUMBER(A1728)),VLOOKUP(A1728,Studies!A:BR,2,FALSE),"")</f>
        <v>Mouton 2006</v>
      </c>
      <c r="C1728" s="112" t="str">
        <f>IF(AND(A1728&lt;&gt;"",ISNUMBER(A1728)),VLOOKUP(A1728,Studies!A:BR,3,FALSE),"")</f>
        <v>https://www.ncbi.nlm.nih.gov/pubmed/16982783</v>
      </c>
      <c r="D1728" s="112" t="str">
        <f>IF(AND(A1728&lt;&gt;"",ISNUMBER(A1728)),VLOOKUP(A1728,Studies!A:BR,4,FALSE),"")</f>
        <v>SAD_A 50 mg</v>
      </c>
      <c r="E1728" s="112" t="str">
        <f>IF(AND(A1728&lt;&gt;"",ISNUMBER(A1728)),VLOOKUP(A1728,Studies!A:BR,5,FALSE),"")</f>
        <v>Hydroxy-Itraconazole</v>
      </c>
      <c r="F1728" s="114" t="str">
        <f>IF(AND(A1728&lt;&gt;"",ISNUMBER(A1728)),VLOOKUP(A1728,Studies!A:BR,6,FALSE),"")</f>
        <v>Plasma</v>
      </c>
      <c r="G1728" s="57">
        <v>4</v>
      </c>
      <c r="H1728" s="57" t="s">
        <v>54</v>
      </c>
      <c r="I1728" s="47">
        <v>88.639686584472656</v>
      </c>
      <c r="J1728" s="47" t="s">
        <v>321</v>
      </c>
      <c r="K1728" s="47" t="s">
        <v>50</v>
      </c>
    </row>
    <row r="1729" spans="1:11" x14ac:dyDescent="0.2">
      <c r="A1729" s="36">
        <v>528</v>
      </c>
      <c r="B1729" s="112" t="str">
        <f>IF(AND(A1729&lt;&gt;"",ISNUMBER(A1729)),VLOOKUP(A1729,Studies!A:BR,2,FALSE),"")</f>
        <v>Mouton 2006</v>
      </c>
      <c r="C1729" s="112" t="str">
        <f>IF(AND(A1729&lt;&gt;"",ISNUMBER(A1729)),VLOOKUP(A1729,Studies!A:BR,3,FALSE),"")</f>
        <v>https://www.ncbi.nlm.nih.gov/pubmed/16982783</v>
      </c>
      <c r="D1729" s="112" t="str">
        <f>IF(AND(A1729&lt;&gt;"",ISNUMBER(A1729)),VLOOKUP(A1729,Studies!A:BR,4,FALSE),"")</f>
        <v>SAD_A 50 mg</v>
      </c>
      <c r="E1729" s="112" t="str">
        <f>IF(AND(A1729&lt;&gt;"",ISNUMBER(A1729)),VLOOKUP(A1729,Studies!A:BR,5,FALSE),"")</f>
        <v>Hydroxy-Itraconazole</v>
      </c>
      <c r="F1729" s="114" t="str">
        <f>IF(AND(A1729&lt;&gt;"",ISNUMBER(A1729)),VLOOKUP(A1729,Studies!A:BR,6,FALSE),"")</f>
        <v>Plasma</v>
      </c>
      <c r="G1729" s="57">
        <v>5</v>
      </c>
      <c r="H1729" s="57" t="s">
        <v>54</v>
      </c>
      <c r="I1729" s="47">
        <v>79.879814147949219</v>
      </c>
      <c r="J1729" s="47" t="s">
        <v>321</v>
      </c>
      <c r="K1729" s="47" t="s">
        <v>50</v>
      </c>
    </row>
    <row r="1730" spans="1:11" x14ac:dyDescent="0.2">
      <c r="A1730" s="36">
        <v>528</v>
      </c>
      <c r="B1730" s="112" t="str">
        <f>IF(AND(A1730&lt;&gt;"",ISNUMBER(A1730)),VLOOKUP(A1730,Studies!A:BR,2,FALSE),"")</f>
        <v>Mouton 2006</v>
      </c>
      <c r="C1730" s="112" t="str">
        <f>IF(AND(A1730&lt;&gt;"",ISNUMBER(A1730)),VLOOKUP(A1730,Studies!A:BR,3,FALSE),"")</f>
        <v>https://www.ncbi.nlm.nih.gov/pubmed/16982783</v>
      </c>
      <c r="D1730" s="112" t="str">
        <f>IF(AND(A1730&lt;&gt;"",ISNUMBER(A1730)),VLOOKUP(A1730,Studies!A:BR,4,FALSE),"")</f>
        <v>SAD_A 50 mg</v>
      </c>
      <c r="E1730" s="112" t="str">
        <f>IF(AND(A1730&lt;&gt;"",ISNUMBER(A1730)),VLOOKUP(A1730,Studies!A:BR,5,FALSE),"")</f>
        <v>Hydroxy-Itraconazole</v>
      </c>
      <c r="F1730" s="114" t="str">
        <f>IF(AND(A1730&lt;&gt;"",ISNUMBER(A1730)),VLOOKUP(A1730,Studies!A:BR,6,FALSE),"")</f>
        <v>Plasma</v>
      </c>
      <c r="G1730" s="57">
        <v>7</v>
      </c>
      <c r="H1730" s="57" t="s">
        <v>54</v>
      </c>
      <c r="I1730" s="47">
        <v>63.388740539550781</v>
      </c>
      <c r="J1730" s="47" t="s">
        <v>321</v>
      </c>
      <c r="K1730" s="47" t="s">
        <v>50</v>
      </c>
    </row>
    <row r="1731" spans="1:11" x14ac:dyDescent="0.2">
      <c r="A1731" s="36">
        <v>528</v>
      </c>
      <c r="B1731" s="112" t="str">
        <f>IF(AND(A1731&lt;&gt;"",ISNUMBER(A1731)),VLOOKUP(A1731,Studies!A:BR,2,FALSE),"")</f>
        <v>Mouton 2006</v>
      </c>
      <c r="C1731" s="112" t="str">
        <f>IF(AND(A1731&lt;&gt;"",ISNUMBER(A1731)),VLOOKUP(A1731,Studies!A:BR,3,FALSE),"")</f>
        <v>https://www.ncbi.nlm.nih.gov/pubmed/16982783</v>
      </c>
      <c r="D1731" s="112" t="str">
        <f>IF(AND(A1731&lt;&gt;"",ISNUMBER(A1731)),VLOOKUP(A1731,Studies!A:BR,4,FALSE),"")</f>
        <v>SAD_A 50 mg</v>
      </c>
      <c r="E1731" s="112" t="str">
        <f>IF(AND(A1731&lt;&gt;"",ISNUMBER(A1731)),VLOOKUP(A1731,Studies!A:BR,5,FALSE),"")</f>
        <v>Hydroxy-Itraconazole</v>
      </c>
      <c r="F1731" s="114" t="str">
        <f>IF(AND(A1731&lt;&gt;"",ISNUMBER(A1731)),VLOOKUP(A1731,Studies!A:BR,6,FALSE),"")</f>
        <v>Plasma</v>
      </c>
      <c r="G1731" s="57">
        <v>9</v>
      </c>
      <c r="H1731" s="57" t="s">
        <v>54</v>
      </c>
      <c r="I1731" s="47">
        <v>51.478954315185547</v>
      </c>
      <c r="J1731" s="47" t="s">
        <v>321</v>
      </c>
      <c r="K1731" s="47" t="s">
        <v>50</v>
      </c>
    </row>
    <row r="1732" spans="1:11" x14ac:dyDescent="0.2">
      <c r="A1732" s="36">
        <v>528</v>
      </c>
      <c r="B1732" s="112" t="str">
        <f>IF(AND(A1732&lt;&gt;"",ISNUMBER(A1732)),VLOOKUP(A1732,Studies!A:BR,2,FALSE),"")</f>
        <v>Mouton 2006</v>
      </c>
      <c r="C1732" s="112" t="str">
        <f>IF(AND(A1732&lt;&gt;"",ISNUMBER(A1732)),VLOOKUP(A1732,Studies!A:BR,3,FALSE),"")</f>
        <v>https://www.ncbi.nlm.nih.gov/pubmed/16982783</v>
      </c>
      <c r="D1732" s="112" t="str">
        <f>IF(AND(A1732&lt;&gt;"",ISNUMBER(A1732)),VLOOKUP(A1732,Studies!A:BR,4,FALSE),"")</f>
        <v>SAD_A 50 mg</v>
      </c>
      <c r="E1732" s="112" t="str">
        <f>IF(AND(A1732&lt;&gt;"",ISNUMBER(A1732)),VLOOKUP(A1732,Studies!A:BR,5,FALSE),"")</f>
        <v>Hydroxy-Itraconazole</v>
      </c>
      <c r="F1732" s="114" t="str">
        <f>IF(AND(A1732&lt;&gt;"",ISNUMBER(A1732)),VLOOKUP(A1732,Studies!A:BR,6,FALSE),"")</f>
        <v>Plasma</v>
      </c>
      <c r="G1732" s="57">
        <v>24</v>
      </c>
      <c r="H1732" s="57" t="s">
        <v>54</v>
      </c>
      <c r="I1732" s="47">
        <v>11.993697166442871</v>
      </c>
      <c r="J1732" s="47" t="s">
        <v>321</v>
      </c>
      <c r="K1732" s="47" t="s">
        <v>50</v>
      </c>
    </row>
    <row r="1733" spans="1:11" x14ac:dyDescent="0.2">
      <c r="A1733" s="36">
        <v>528</v>
      </c>
      <c r="B1733" s="112" t="str">
        <f>IF(AND(A1733&lt;&gt;"",ISNUMBER(A1733)),VLOOKUP(A1733,Studies!A:BR,2,FALSE),"")</f>
        <v>Mouton 2006</v>
      </c>
      <c r="C1733" s="112" t="str">
        <f>IF(AND(A1733&lt;&gt;"",ISNUMBER(A1733)),VLOOKUP(A1733,Studies!A:BR,3,FALSE),"")</f>
        <v>https://www.ncbi.nlm.nih.gov/pubmed/16982783</v>
      </c>
      <c r="D1733" s="112" t="str">
        <f>IF(AND(A1733&lt;&gt;"",ISNUMBER(A1733)),VLOOKUP(A1733,Studies!A:BR,4,FALSE),"")</f>
        <v>SAD_A 50 mg</v>
      </c>
      <c r="E1733" s="112" t="str">
        <f>IF(AND(A1733&lt;&gt;"",ISNUMBER(A1733)),VLOOKUP(A1733,Studies!A:BR,5,FALSE),"")</f>
        <v>Hydroxy-Itraconazole</v>
      </c>
      <c r="F1733" s="114" t="str">
        <f>IF(AND(A1733&lt;&gt;"",ISNUMBER(A1733)),VLOOKUP(A1733,Studies!A:BR,6,FALSE),"")</f>
        <v>Plasma</v>
      </c>
      <c r="G1733" s="57">
        <v>32</v>
      </c>
      <c r="H1733" s="57" t="s">
        <v>54</v>
      </c>
      <c r="I1733" s="47">
        <v>6.5742835998535156</v>
      </c>
      <c r="J1733" s="47" t="s">
        <v>321</v>
      </c>
      <c r="K1733" s="47" t="s">
        <v>50</v>
      </c>
    </row>
    <row r="1734" spans="1:11" x14ac:dyDescent="0.2">
      <c r="A1734" s="36">
        <v>528</v>
      </c>
      <c r="B1734" s="112" t="str">
        <f>IF(AND(A1734&lt;&gt;"",ISNUMBER(A1734)),VLOOKUP(A1734,Studies!A:BR,2,FALSE),"")</f>
        <v>Mouton 2006</v>
      </c>
      <c r="C1734" s="112" t="str">
        <f>IF(AND(A1734&lt;&gt;"",ISNUMBER(A1734)),VLOOKUP(A1734,Studies!A:BR,3,FALSE),"")</f>
        <v>https://www.ncbi.nlm.nih.gov/pubmed/16982783</v>
      </c>
      <c r="D1734" s="112" t="str">
        <f>IF(AND(A1734&lt;&gt;"",ISNUMBER(A1734)),VLOOKUP(A1734,Studies!A:BR,4,FALSE),"")</f>
        <v>SAD_A 50 mg</v>
      </c>
      <c r="E1734" s="112" t="str">
        <f>IF(AND(A1734&lt;&gt;"",ISNUMBER(A1734)),VLOOKUP(A1734,Studies!A:BR,5,FALSE),"")</f>
        <v>Hydroxy-Itraconazole</v>
      </c>
      <c r="F1734" s="114" t="str">
        <f>IF(AND(A1734&lt;&gt;"",ISNUMBER(A1734)),VLOOKUP(A1734,Studies!A:BR,6,FALSE),"")</f>
        <v>Plasma</v>
      </c>
      <c r="G1734" s="57">
        <v>48</v>
      </c>
      <c r="H1734" s="57" t="s">
        <v>54</v>
      </c>
      <c r="I1734" s="47">
        <v>2.6070492267608643</v>
      </c>
      <c r="J1734" s="47" t="s">
        <v>321</v>
      </c>
      <c r="K1734" s="47" t="s">
        <v>50</v>
      </c>
    </row>
    <row r="1735" spans="1:11" x14ac:dyDescent="0.2">
      <c r="A1735" s="36">
        <v>529</v>
      </c>
      <c r="B1735" s="112" t="str">
        <f>IF(AND(A1735&lt;&gt;"",ISNUMBER(A1735)),VLOOKUP(A1735,Studies!A:BR,2,FALSE),"")</f>
        <v>Mouton 2006</v>
      </c>
      <c r="C1735" s="112" t="str">
        <f>IF(AND(A1735&lt;&gt;"",ISNUMBER(A1735)),VLOOKUP(A1735,Studies!A:BR,3,FALSE),"")</f>
        <v>https://www.ncbi.nlm.nih.gov/pubmed/16982783</v>
      </c>
      <c r="D1735" s="112" t="str">
        <f>IF(AND(A1735&lt;&gt;"",ISNUMBER(A1735)),VLOOKUP(A1735,Studies!A:BR,4,FALSE),"")</f>
        <v>SAD_B 100 mg</v>
      </c>
      <c r="E1735" s="112" t="str">
        <f>IF(AND(A1735&lt;&gt;"",ISNUMBER(A1735)),VLOOKUP(A1735,Studies!A:BR,5,FALSE),"")</f>
        <v>Hydroxy-Itraconazole</v>
      </c>
      <c r="F1735" s="114" t="str">
        <f>IF(AND(A1735&lt;&gt;"",ISNUMBER(A1735)),VLOOKUP(A1735,Studies!A:BR,6,FALSE),"")</f>
        <v>Plasma</v>
      </c>
      <c r="G1735" s="57">
        <v>0.5</v>
      </c>
      <c r="H1735" s="57" t="s">
        <v>54</v>
      </c>
      <c r="I1735" s="47">
        <v>43.785713613033295</v>
      </c>
      <c r="J1735" s="47" t="s">
        <v>321</v>
      </c>
      <c r="K1735" s="47" t="s">
        <v>50</v>
      </c>
    </row>
    <row r="1736" spans="1:11" x14ac:dyDescent="0.2">
      <c r="A1736" s="36">
        <v>529</v>
      </c>
      <c r="B1736" s="112" t="str">
        <f>IF(AND(A1736&lt;&gt;"",ISNUMBER(A1736)),VLOOKUP(A1736,Studies!A:BR,2,FALSE),"")</f>
        <v>Mouton 2006</v>
      </c>
      <c r="C1736" s="112" t="str">
        <f>IF(AND(A1736&lt;&gt;"",ISNUMBER(A1736)),VLOOKUP(A1736,Studies!A:BR,3,FALSE),"")</f>
        <v>https://www.ncbi.nlm.nih.gov/pubmed/16982783</v>
      </c>
      <c r="D1736" s="112" t="str">
        <f>IF(AND(A1736&lt;&gt;"",ISNUMBER(A1736)),VLOOKUP(A1736,Studies!A:BR,4,FALSE),"")</f>
        <v>SAD_B 100 mg</v>
      </c>
      <c r="E1736" s="112" t="str">
        <f>IF(AND(A1736&lt;&gt;"",ISNUMBER(A1736)),VLOOKUP(A1736,Studies!A:BR,5,FALSE),"")</f>
        <v>Hydroxy-Itraconazole</v>
      </c>
      <c r="F1736" s="114" t="str">
        <f>IF(AND(A1736&lt;&gt;"",ISNUMBER(A1736)),VLOOKUP(A1736,Studies!A:BR,6,FALSE),"")</f>
        <v>Plasma</v>
      </c>
      <c r="G1736" s="57">
        <v>1.25</v>
      </c>
      <c r="H1736" s="57" t="s">
        <v>54</v>
      </c>
      <c r="I1736" s="47">
        <v>135.9608918428421</v>
      </c>
      <c r="J1736" s="47" t="s">
        <v>321</v>
      </c>
      <c r="K1736" s="47" t="s">
        <v>50</v>
      </c>
    </row>
    <row r="1737" spans="1:11" x14ac:dyDescent="0.2">
      <c r="A1737" s="36">
        <v>529</v>
      </c>
      <c r="B1737" s="112" t="str">
        <f>IF(AND(A1737&lt;&gt;"",ISNUMBER(A1737)),VLOOKUP(A1737,Studies!A:BR,2,FALSE),"")</f>
        <v>Mouton 2006</v>
      </c>
      <c r="C1737" s="112" t="str">
        <f>IF(AND(A1737&lt;&gt;"",ISNUMBER(A1737)),VLOOKUP(A1737,Studies!A:BR,3,FALSE),"")</f>
        <v>https://www.ncbi.nlm.nih.gov/pubmed/16982783</v>
      </c>
      <c r="D1737" s="112" t="str">
        <f>IF(AND(A1737&lt;&gt;"",ISNUMBER(A1737)),VLOOKUP(A1737,Studies!A:BR,4,FALSE),"")</f>
        <v>SAD_B 100 mg</v>
      </c>
      <c r="E1737" s="112" t="str">
        <f>IF(AND(A1737&lt;&gt;"",ISNUMBER(A1737)),VLOOKUP(A1737,Studies!A:BR,5,FALSE),"")</f>
        <v>Hydroxy-Itraconazole</v>
      </c>
      <c r="F1737" s="114" t="str">
        <f>IF(AND(A1737&lt;&gt;"",ISNUMBER(A1737)),VLOOKUP(A1737,Studies!A:BR,6,FALSE),"")</f>
        <v>Plasma</v>
      </c>
      <c r="G1737" s="57">
        <v>1.5</v>
      </c>
      <c r="H1737" s="57" t="s">
        <v>54</v>
      </c>
      <c r="I1737" s="47">
        <v>154.40015494823456</v>
      </c>
      <c r="J1737" s="47" t="s">
        <v>321</v>
      </c>
      <c r="K1737" s="47" t="s">
        <v>50</v>
      </c>
    </row>
    <row r="1738" spans="1:11" x14ac:dyDescent="0.2">
      <c r="A1738" s="36">
        <v>529</v>
      </c>
      <c r="B1738" s="112" t="str">
        <f>IF(AND(A1738&lt;&gt;"",ISNUMBER(A1738)),VLOOKUP(A1738,Studies!A:BR,2,FALSE),"")</f>
        <v>Mouton 2006</v>
      </c>
      <c r="C1738" s="112" t="str">
        <f>IF(AND(A1738&lt;&gt;"",ISNUMBER(A1738)),VLOOKUP(A1738,Studies!A:BR,3,FALSE),"")</f>
        <v>https://www.ncbi.nlm.nih.gov/pubmed/16982783</v>
      </c>
      <c r="D1738" s="112" t="str">
        <f>IF(AND(A1738&lt;&gt;"",ISNUMBER(A1738)),VLOOKUP(A1738,Studies!A:BR,4,FALSE),"")</f>
        <v>SAD_B 100 mg</v>
      </c>
      <c r="E1738" s="112" t="str">
        <f>IF(AND(A1738&lt;&gt;"",ISNUMBER(A1738)),VLOOKUP(A1738,Studies!A:BR,5,FALSE),"")</f>
        <v>Hydroxy-Itraconazole</v>
      </c>
      <c r="F1738" s="114" t="str">
        <f>IF(AND(A1738&lt;&gt;"",ISNUMBER(A1738)),VLOOKUP(A1738,Studies!A:BR,6,FALSE),"")</f>
        <v>Plasma</v>
      </c>
      <c r="G1738" s="57">
        <v>1.75</v>
      </c>
      <c r="H1738" s="57" t="s">
        <v>54</v>
      </c>
      <c r="I1738" s="47">
        <v>163.58891129493713</v>
      </c>
      <c r="J1738" s="47" t="s">
        <v>321</v>
      </c>
      <c r="K1738" s="47" t="s">
        <v>50</v>
      </c>
    </row>
    <row r="1739" spans="1:11" x14ac:dyDescent="0.2">
      <c r="A1739" s="36">
        <v>529</v>
      </c>
      <c r="B1739" s="112" t="str">
        <f>IF(AND(A1739&lt;&gt;"",ISNUMBER(A1739)),VLOOKUP(A1739,Studies!A:BR,2,FALSE),"")</f>
        <v>Mouton 2006</v>
      </c>
      <c r="C1739" s="112" t="str">
        <f>IF(AND(A1739&lt;&gt;"",ISNUMBER(A1739)),VLOOKUP(A1739,Studies!A:BR,3,FALSE),"")</f>
        <v>https://www.ncbi.nlm.nih.gov/pubmed/16982783</v>
      </c>
      <c r="D1739" s="112" t="str">
        <f>IF(AND(A1739&lt;&gt;"",ISNUMBER(A1739)),VLOOKUP(A1739,Studies!A:BR,4,FALSE),"")</f>
        <v>SAD_B 100 mg</v>
      </c>
      <c r="E1739" s="112" t="str">
        <f>IF(AND(A1739&lt;&gt;"",ISNUMBER(A1739)),VLOOKUP(A1739,Studies!A:BR,5,FALSE),"")</f>
        <v>Hydroxy-Itraconazole</v>
      </c>
      <c r="F1739" s="114" t="str">
        <f>IF(AND(A1739&lt;&gt;"",ISNUMBER(A1739)),VLOOKUP(A1739,Studies!A:BR,6,FALSE),"")</f>
        <v>Plasma</v>
      </c>
      <c r="G1739" s="57">
        <v>2</v>
      </c>
      <c r="H1739" s="57" t="s">
        <v>54</v>
      </c>
      <c r="I1739" s="47">
        <v>177.37911641597748</v>
      </c>
      <c r="J1739" s="47" t="s">
        <v>321</v>
      </c>
      <c r="K1739" s="47" t="s">
        <v>50</v>
      </c>
    </row>
    <row r="1740" spans="1:11" x14ac:dyDescent="0.2">
      <c r="A1740" s="36">
        <v>529</v>
      </c>
      <c r="B1740" s="112" t="str">
        <f>IF(AND(A1740&lt;&gt;"",ISNUMBER(A1740)),VLOOKUP(A1740,Studies!A:BR,2,FALSE),"")</f>
        <v>Mouton 2006</v>
      </c>
      <c r="C1740" s="112" t="str">
        <f>IF(AND(A1740&lt;&gt;"",ISNUMBER(A1740)),VLOOKUP(A1740,Studies!A:BR,3,FALSE),"")</f>
        <v>https://www.ncbi.nlm.nih.gov/pubmed/16982783</v>
      </c>
      <c r="D1740" s="112" t="str">
        <f>IF(AND(A1740&lt;&gt;"",ISNUMBER(A1740)),VLOOKUP(A1740,Studies!A:BR,4,FALSE),"")</f>
        <v>SAD_B 100 mg</v>
      </c>
      <c r="E1740" s="112" t="str">
        <f>IF(AND(A1740&lt;&gt;"",ISNUMBER(A1740)),VLOOKUP(A1740,Studies!A:BR,5,FALSE),"")</f>
        <v>Hydroxy-Itraconazole</v>
      </c>
      <c r="F1740" s="114" t="str">
        <f>IF(AND(A1740&lt;&gt;"",ISNUMBER(A1740)),VLOOKUP(A1740,Studies!A:BR,6,FALSE),"")</f>
        <v>Plasma</v>
      </c>
      <c r="G1740" s="57">
        <v>3</v>
      </c>
      <c r="H1740" s="57" t="s">
        <v>54</v>
      </c>
      <c r="I1740" s="47">
        <v>239.58247900009155</v>
      </c>
      <c r="J1740" s="47" t="s">
        <v>321</v>
      </c>
      <c r="K1740" s="47" t="s">
        <v>50</v>
      </c>
    </row>
    <row r="1741" spans="1:11" x14ac:dyDescent="0.2">
      <c r="A1741" s="36">
        <v>529</v>
      </c>
      <c r="B1741" s="112" t="str">
        <f>IF(AND(A1741&lt;&gt;"",ISNUMBER(A1741)),VLOOKUP(A1741,Studies!A:BR,2,FALSE),"")</f>
        <v>Mouton 2006</v>
      </c>
      <c r="C1741" s="112" t="str">
        <f>IF(AND(A1741&lt;&gt;"",ISNUMBER(A1741)),VLOOKUP(A1741,Studies!A:BR,3,FALSE),"")</f>
        <v>https://www.ncbi.nlm.nih.gov/pubmed/16982783</v>
      </c>
      <c r="D1741" s="112" t="str">
        <f>IF(AND(A1741&lt;&gt;"",ISNUMBER(A1741)),VLOOKUP(A1741,Studies!A:BR,4,FALSE),"")</f>
        <v>SAD_B 100 mg</v>
      </c>
      <c r="E1741" s="112" t="str">
        <f>IF(AND(A1741&lt;&gt;"",ISNUMBER(A1741)),VLOOKUP(A1741,Studies!A:BR,5,FALSE),"")</f>
        <v>Hydroxy-Itraconazole</v>
      </c>
      <c r="F1741" s="114" t="str">
        <f>IF(AND(A1741&lt;&gt;"",ISNUMBER(A1741)),VLOOKUP(A1741,Studies!A:BR,6,FALSE),"")</f>
        <v>Plasma</v>
      </c>
      <c r="G1741" s="57">
        <v>4</v>
      </c>
      <c r="H1741" s="57" t="s">
        <v>54</v>
      </c>
      <c r="I1741" s="47">
        <v>253.84065508842468</v>
      </c>
      <c r="J1741" s="47" t="s">
        <v>321</v>
      </c>
      <c r="K1741" s="47" t="s">
        <v>50</v>
      </c>
    </row>
    <row r="1742" spans="1:11" x14ac:dyDescent="0.2">
      <c r="A1742" s="36">
        <v>529</v>
      </c>
      <c r="B1742" s="112" t="str">
        <f>IF(AND(A1742&lt;&gt;"",ISNUMBER(A1742)),VLOOKUP(A1742,Studies!A:BR,2,FALSE),"")</f>
        <v>Mouton 2006</v>
      </c>
      <c r="C1742" s="112" t="str">
        <f>IF(AND(A1742&lt;&gt;"",ISNUMBER(A1742)),VLOOKUP(A1742,Studies!A:BR,3,FALSE),"")</f>
        <v>https://www.ncbi.nlm.nih.gov/pubmed/16982783</v>
      </c>
      <c r="D1742" s="112" t="str">
        <f>IF(AND(A1742&lt;&gt;"",ISNUMBER(A1742)),VLOOKUP(A1742,Studies!A:BR,4,FALSE),"")</f>
        <v>SAD_B 100 mg</v>
      </c>
      <c r="E1742" s="112" t="str">
        <f>IF(AND(A1742&lt;&gt;"",ISNUMBER(A1742)),VLOOKUP(A1742,Studies!A:BR,5,FALSE),"")</f>
        <v>Hydroxy-Itraconazole</v>
      </c>
      <c r="F1742" s="114" t="str">
        <f>IF(AND(A1742&lt;&gt;"",ISNUMBER(A1742)),VLOOKUP(A1742,Studies!A:BR,6,FALSE),"")</f>
        <v>Plasma</v>
      </c>
      <c r="G1742" s="57">
        <v>5</v>
      </c>
      <c r="H1742" s="57" t="s">
        <v>54</v>
      </c>
      <c r="I1742" s="47">
        <v>253.84065508842468</v>
      </c>
      <c r="J1742" s="47" t="s">
        <v>321</v>
      </c>
      <c r="K1742" s="47" t="s">
        <v>50</v>
      </c>
    </row>
    <row r="1743" spans="1:11" x14ac:dyDescent="0.2">
      <c r="A1743" s="36">
        <v>529</v>
      </c>
      <c r="B1743" s="112" t="str">
        <f>IF(AND(A1743&lt;&gt;"",ISNUMBER(A1743)),VLOOKUP(A1743,Studies!A:BR,2,FALSE),"")</f>
        <v>Mouton 2006</v>
      </c>
      <c r="C1743" s="112" t="str">
        <f>IF(AND(A1743&lt;&gt;"",ISNUMBER(A1743)),VLOOKUP(A1743,Studies!A:BR,3,FALSE),"")</f>
        <v>https://www.ncbi.nlm.nih.gov/pubmed/16982783</v>
      </c>
      <c r="D1743" s="112" t="str">
        <f>IF(AND(A1743&lt;&gt;"",ISNUMBER(A1743)),VLOOKUP(A1743,Studies!A:BR,4,FALSE),"")</f>
        <v>SAD_B 100 mg</v>
      </c>
      <c r="E1743" s="112" t="str">
        <f>IF(AND(A1743&lt;&gt;"",ISNUMBER(A1743)),VLOOKUP(A1743,Studies!A:BR,5,FALSE),"")</f>
        <v>Hydroxy-Itraconazole</v>
      </c>
      <c r="F1743" s="114" t="str">
        <f>IF(AND(A1743&lt;&gt;"",ISNUMBER(A1743)),VLOOKUP(A1743,Studies!A:BR,6,FALSE),"")</f>
        <v>Plasma</v>
      </c>
      <c r="G1743" s="57">
        <v>7</v>
      </c>
      <c r="H1743" s="57" t="s">
        <v>54</v>
      </c>
      <c r="I1743" s="47">
        <v>234.10598933696747</v>
      </c>
      <c r="J1743" s="47" t="s">
        <v>321</v>
      </c>
      <c r="K1743" s="47" t="s">
        <v>50</v>
      </c>
    </row>
    <row r="1744" spans="1:11" x14ac:dyDescent="0.2">
      <c r="A1744" s="36">
        <v>529</v>
      </c>
      <c r="B1744" s="112" t="str">
        <f>IF(AND(A1744&lt;&gt;"",ISNUMBER(A1744)),VLOOKUP(A1744,Studies!A:BR,2,FALSE),"")</f>
        <v>Mouton 2006</v>
      </c>
      <c r="C1744" s="112" t="str">
        <f>IF(AND(A1744&lt;&gt;"",ISNUMBER(A1744)),VLOOKUP(A1744,Studies!A:BR,3,FALSE),"")</f>
        <v>https://www.ncbi.nlm.nih.gov/pubmed/16982783</v>
      </c>
      <c r="D1744" s="112" t="str">
        <f>IF(AND(A1744&lt;&gt;"",ISNUMBER(A1744)),VLOOKUP(A1744,Studies!A:BR,4,FALSE),"")</f>
        <v>SAD_B 100 mg</v>
      </c>
      <c r="E1744" s="112" t="str">
        <f>IF(AND(A1744&lt;&gt;"",ISNUMBER(A1744)),VLOOKUP(A1744,Studies!A:BR,5,FALSE),"")</f>
        <v>Hydroxy-Itraconazole</v>
      </c>
      <c r="F1744" s="114" t="str">
        <f>IF(AND(A1744&lt;&gt;"",ISNUMBER(A1744)),VLOOKUP(A1744,Studies!A:BR,6,FALSE),"")</f>
        <v>Plasma</v>
      </c>
      <c r="G1744" s="57">
        <v>9</v>
      </c>
      <c r="H1744" s="57" t="s">
        <v>54</v>
      </c>
      <c r="I1744" s="47">
        <v>223.52567315101624</v>
      </c>
      <c r="J1744" s="47" t="s">
        <v>321</v>
      </c>
      <c r="K1744" s="47" t="s">
        <v>50</v>
      </c>
    </row>
    <row r="1745" spans="1:11" x14ac:dyDescent="0.2">
      <c r="A1745" s="36">
        <v>529</v>
      </c>
      <c r="B1745" s="112" t="str">
        <f>IF(AND(A1745&lt;&gt;"",ISNUMBER(A1745)),VLOOKUP(A1745,Studies!A:BR,2,FALSE),"")</f>
        <v>Mouton 2006</v>
      </c>
      <c r="C1745" s="112" t="str">
        <f>IF(AND(A1745&lt;&gt;"",ISNUMBER(A1745)),VLOOKUP(A1745,Studies!A:BR,3,FALSE),"")</f>
        <v>https://www.ncbi.nlm.nih.gov/pubmed/16982783</v>
      </c>
      <c r="D1745" s="112" t="str">
        <f>IF(AND(A1745&lt;&gt;"",ISNUMBER(A1745)),VLOOKUP(A1745,Studies!A:BR,4,FALSE),"")</f>
        <v>SAD_B 100 mg</v>
      </c>
      <c r="E1745" s="112" t="str">
        <f>IF(AND(A1745&lt;&gt;"",ISNUMBER(A1745)),VLOOKUP(A1745,Studies!A:BR,5,FALSE),"")</f>
        <v>Hydroxy-Itraconazole</v>
      </c>
      <c r="F1745" s="114" t="str">
        <f>IF(AND(A1745&lt;&gt;"",ISNUMBER(A1745)),VLOOKUP(A1745,Studies!A:BR,6,FALSE),"")</f>
        <v>Plasma</v>
      </c>
      <c r="G1745" s="57">
        <v>24</v>
      </c>
      <c r="H1745" s="57" t="s">
        <v>54</v>
      </c>
      <c r="I1745" s="47">
        <v>111.69999837875366</v>
      </c>
      <c r="J1745" s="47" t="s">
        <v>321</v>
      </c>
      <c r="K1745" s="47" t="s">
        <v>50</v>
      </c>
    </row>
    <row r="1746" spans="1:11" x14ac:dyDescent="0.2">
      <c r="A1746" s="36">
        <v>529</v>
      </c>
      <c r="B1746" s="112" t="str">
        <f>IF(AND(A1746&lt;&gt;"",ISNUMBER(A1746)),VLOOKUP(A1746,Studies!A:BR,2,FALSE),"")</f>
        <v>Mouton 2006</v>
      </c>
      <c r="C1746" s="112" t="str">
        <f>IF(AND(A1746&lt;&gt;"",ISNUMBER(A1746)),VLOOKUP(A1746,Studies!A:BR,3,FALSE),"")</f>
        <v>https://www.ncbi.nlm.nih.gov/pubmed/16982783</v>
      </c>
      <c r="D1746" s="112" t="str">
        <f>IF(AND(A1746&lt;&gt;"",ISNUMBER(A1746)),VLOOKUP(A1746,Studies!A:BR,4,FALSE),"")</f>
        <v>SAD_B 100 mg</v>
      </c>
      <c r="E1746" s="112" t="str">
        <f>IF(AND(A1746&lt;&gt;"",ISNUMBER(A1746)),VLOOKUP(A1746,Studies!A:BR,5,FALSE),"")</f>
        <v>Hydroxy-Itraconazole</v>
      </c>
      <c r="F1746" s="114" t="str">
        <f>IF(AND(A1746&lt;&gt;"",ISNUMBER(A1746)),VLOOKUP(A1746,Studies!A:BR,6,FALSE),"")</f>
        <v>Plasma</v>
      </c>
      <c r="G1746" s="57">
        <v>32</v>
      </c>
      <c r="H1746" s="57" t="s">
        <v>54</v>
      </c>
      <c r="I1746" s="47">
        <v>76.269686222076416</v>
      </c>
      <c r="J1746" s="47" t="s">
        <v>321</v>
      </c>
      <c r="K1746" s="47" t="s">
        <v>50</v>
      </c>
    </row>
    <row r="1747" spans="1:11" x14ac:dyDescent="0.2">
      <c r="A1747" s="36">
        <v>529</v>
      </c>
      <c r="B1747" s="112" t="str">
        <f>IF(AND(A1747&lt;&gt;"",ISNUMBER(A1747)),VLOOKUP(A1747,Studies!A:BR,2,FALSE),"")</f>
        <v>Mouton 2006</v>
      </c>
      <c r="C1747" s="112" t="str">
        <f>IF(AND(A1747&lt;&gt;"",ISNUMBER(A1747)),VLOOKUP(A1747,Studies!A:BR,3,FALSE),"")</f>
        <v>https://www.ncbi.nlm.nih.gov/pubmed/16982783</v>
      </c>
      <c r="D1747" s="112" t="str">
        <f>IF(AND(A1747&lt;&gt;"",ISNUMBER(A1747)),VLOOKUP(A1747,Studies!A:BR,4,FALSE),"")</f>
        <v>SAD_B 100 mg</v>
      </c>
      <c r="E1747" s="112" t="str">
        <f>IF(AND(A1747&lt;&gt;"",ISNUMBER(A1747)),VLOOKUP(A1747,Studies!A:BR,5,FALSE),"")</f>
        <v>Hydroxy-Itraconazole</v>
      </c>
      <c r="F1747" s="114" t="str">
        <f>IF(AND(A1747&lt;&gt;"",ISNUMBER(A1747)),VLOOKUP(A1747,Studies!A:BR,6,FALSE),"")</f>
        <v>Plasma</v>
      </c>
      <c r="G1747" s="57">
        <v>48</v>
      </c>
      <c r="H1747" s="57" t="s">
        <v>54</v>
      </c>
      <c r="I1747" s="47">
        <v>34.346815198659897</v>
      </c>
      <c r="J1747" s="47" t="s">
        <v>321</v>
      </c>
      <c r="K1747" s="47" t="s">
        <v>50</v>
      </c>
    </row>
    <row r="1748" spans="1:11" x14ac:dyDescent="0.2">
      <c r="A1748" s="36">
        <v>529</v>
      </c>
      <c r="B1748" s="112" t="str">
        <f>IF(AND(A1748&lt;&gt;"",ISNUMBER(A1748)),VLOOKUP(A1748,Studies!A:BR,2,FALSE),"")</f>
        <v>Mouton 2006</v>
      </c>
      <c r="C1748" s="112" t="str">
        <f>IF(AND(A1748&lt;&gt;"",ISNUMBER(A1748)),VLOOKUP(A1748,Studies!A:BR,3,FALSE),"")</f>
        <v>https://www.ncbi.nlm.nih.gov/pubmed/16982783</v>
      </c>
      <c r="D1748" s="112" t="str">
        <f>IF(AND(A1748&lt;&gt;"",ISNUMBER(A1748)),VLOOKUP(A1748,Studies!A:BR,4,FALSE),"")</f>
        <v>SAD_B 100 mg</v>
      </c>
      <c r="E1748" s="112" t="str">
        <f>IF(AND(A1748&lt;&gt;"",ISNUMBER(A1748)),VLOOKUP(A1748,Studies!A:BR,5,FALSE),"")</f>
        <v>Hydroxy-Itraconazole</v>
      </c>
      <c r="F1748" s="114" t="str">
        <f>IF(AND(A1748&lt;&gt;"",ISNUMBER(A1748)),VLOOKUP(A1748,Studies!A:BR,6,FALSE),"")</f>
        <v>Plasma</v>
      </c>
      <c r="G1748" s="57">
        <v>72</v>
      </c>
      <c r="H1748" s="57" t="s">
        <v>54</v>
      </c>
      <c r="I1748" s="47">
        <v>11.855832301080227</v>
      </c>
      <c r="J1748" s="47" t="s">
        <v>321</v>
      </c>
      <c r="K1748" s="47" t="s">
        <v>50</v>
      </c>
    </row>
    <row r="1749" spans="1:11" x14ac:dyDescent="0.2">
      <c r="A1749" s="36">
        <v>529</v>
      </c>
      <c r="B1749" s="112" t="str">
        <f>IF(AND(A1749&lt;&gt;"",ISNUMBER(A1749)),VLOOKUP(A1749,Studies!A:BR,2,FALSE),"")</f>
        <v>Mouton 2006</v>
      </c>
      <c r="C1749" s="112" t="str">
        <f>IF(AND(A1749&lt;&gt;"",ISNUMBER(A1749)),VLOOKUP(A1749,Studies!A:BR,3,FALSE),"")</f>
        <v>https://www.ncbi.nlm.nih.gov/pubmed/16982783</v>
      </c>
      <c r="D1749" s="112" t="str">
        <f>IF(AND(A1749&lt;&gt;"",ISNUMBER(A1749)),VLOOKUP(A1749,Studies!A:BR,4,FALSE),"")</f>
        <v>SAD_B 100 mg</v>
      </c>
      <c r="E1749" s="112" t="str">
        <f>IF(AND(A1749&lt;&gt;"",ISNUMBER(A1749)),VLOOKUP(A1749,Studies!A:BR,5,FALSE),"")</f>
        <v>Hydroxy-Itraconazole</v>
      </c>
      <c r="F1749" s="114" t="str">
        <f>IF(AND(A1749&lt;&gt;"",ISNUMBER(A1749)),VLOOKUP(A1749,Studies!A:BR,6,FALSE),"")</f>
        <v>Plasma</v>
      </c>
      <c r="G1749" s="57">
        <v>96</v>
      </c>
      <c r="H1749" s="57" t="s">
        <v>54</v>
      </c>
      <c r="I1749" s="47">
        <v>5.4011666215956211</v>
      </c>
      <c r="J1749" s="47" t="s">
        <v>321</v>
      </c>
      <c r="K1749" s="47" t="s">
        <v>50</v>
      </c>
    </row>
    <row r="1750" spans="1:11" x14ac:dyDescent="0.2">
      <c r="A1750" s="36">
        <v>530</v>
      </c>
      <c r="B1750" s="112" t="str">
        <f>IF(AND(A1750&lt;&gt;"",ISNUMBER(A1750)),VLOOKUP(A1750,Studies!A:BR,2,FALSE),"")</f>
        <v>Mouton 2006</v>
      </c>
      <c r="C1750" s="112" t="str">
        <f>IF(AND(A1750&lt;&gt;"",ISNUMBER(A1750)),VLOOKUP(A1750,Studies!A:BR,3,FALSE),"")</f>
        <v>https://www.ncbi.nlm.nih.gov/pubmed/16982783</v>
      </c>
      <c r="D1750" s="112" t="str">
        <f>IF(AND(A1750&lt;&gt;"",ISNUMBER(A1750)),VLOOKUP(A1750,Studies!A:BR,4,FALSE),"")</f>
        <v>SAD_A 200 mg</v>
      </c>
      <c r="E1750" s="112" t="str">
        <f>IF(AND(A1750&lt;&gt;"",ISNUMBER(A1750)),VLOOKUP(A1750,Studies!A:BR,5,FALSE),"")</f>
        <v>Hydroxy-Itraconazole</v>
      </c>
      <c r="F1750" s="114" t="str">
        <f>IF(AND(A1750&lt;&gt;"",ISNUMBER(A1750)),VLOOKUP(A1750,Studies!A:BR,6,FALSE),"")</f>
        <v>Plasma</v>
      </c>
      <c r="G1750" s="57">
        <v>1.5</v>
      </c>
      <c r="H1750" s="57" t="s">
        <v>54</v>
      </c>
      <c r="I1750" s="47">
        <v>281.6776123046875</v>
      </c>
      <c r="J1750" s="47" t="s">
        <v>321</v>
      </c>
      <c r="K1750" s="47" t="s">
        <v>50</v>
      </c>
    </row>
    <row r="1751" spans="1:11" x14ac:dyDescent="0.2">
      <c r="A1751" s="36">
        <v>530</v>
      </c>
      <c r="B1751" s="112" t="str">
        <f>IF(AND(A1751&lt;&gt;"",ISNUMBER(A1751)),VLOOKUP(A1751,Studies!A:BR,2,FALSE),"")</f>
        <v>Mouton 2006</v>
      </c>
      <c r="C1751" s="112" t="str">
        <f>IF(AND(A1751&lt;&gt;"",ISNUMBER(A1751)),VLOOKUP(A1751,Studies!A:BR,3,FALSE),"")</f>
        <v>https://www.ncbi.nlm.nih.gov/pubmed/16982783</v>
      </c>
      <c r="D1751" s="112" t="str">
        <f>IF(AND(A1751&lt;&gt;"",ISNUMBER(A1751)),VLOOKUP(A1751,Studies!A:BR,4,FALSE),"")</f>
        <v>SAD_A 200 mg</v>
      </c>
      <c r="E1751" s="112" t="str">
        <f>IF(AND(A1751&lt;&gt;"",ISNUMBER(A1751)),VLOOKUP(A1751,Studies!A:BR,5,FALSE),"")</f>
        <v>Hydroxy-Itraconazole</v>
      </c>
      <c r="F1751" s="114" t="str">
        <f>IF(AND(A1751&lt;&gt;"",ISNUMBER(A1751)),VLOOKUP(A1751,Studies!A:BR,6,FALSE),"")</f>
        <v>Plasma</v>
      </c>
      <c r="G1751" s="57">
        <v>2.5</v>
      </c>
      <c r="H1751" s="57" t="s">
        <v>54</v>
      </c>
      <c r="I1751" s="47">
        <v>359.08584594726562</v>
      </c>
      <c r="J1751" s="47" t="s">
        <v>321</v>
      </c>
      <c r="K1751" s="47" t="s">
        <v>50</v>
      </c>
    </row>
    <row r="1752" spans="1:11" x14ac:dyDescent="0.2">
      <c r="A1752" s="36">
        <v>530</v>
      </c>
      <c r="B1752" s="112" t="str">
        <f>IF(AND(A1752&lt;&gt;"",ISNUMBER(A1752)),VLOOKUP(A1752,Studies!A:BR,2,FALSE),"")</f>
        <v>Mouton 2006</v>
      </c>
      <c r="C1752" s="112" t="str">
        <f>IF(AND(A1752&lt;&gt;"",ISNUMBER(A1752)),VLOOKUP(A1752,Studies!A:BR,3,FALSE),"")</f>
        <v>https://www.ncbi.nlm.nih.gov/pubmed/16982783</v>
      </c>
      <c r="D1752" s="112" t="str">
        <f>IF(AND(A1752&lt;&gt;"",ISNUMBER(A1752)),VLOOKUP(A1752,Studies!A:BR,4,FALSE),"")</f>
        <v>SAD_A 200 mg</v>
      </c>
      <c r="E1752" s="112" t="str">
        <f>IF(AND(A1752&lt;&gt;"",ISNUMBER(A1752)),VLOOKUP(A1752,Studies!A:BR,5,FALSE),"")</f>
        <v>Hydroxy-Itraconazole</v>
      </c>
      <c r="F1752" s="114" t="str">
        <f>IF(AND(A1752&lt;&gt;"",ISNUMBER(A1752)),VLOOKUP(A1752,Studies!A:BR,6,FALSE),"")</f>
        <v>Plasma</v>
      </c>
      <c r="G1752" s="57">
        <v>3</v>
      </c>
      <c r="H1752" s="57" t="s">
        <v>54</v>
      </c>
      <c r="I1752" s="47">
        <v>393.88409423828125</v>
      </c>
      <c r="J1752" s="47" t="s">
        <v>321</v>
      </c>
      <c r="K1752" s="47" t="s">
        <v>50</v>
      </c>
    </row>
    <row r="1753" spans="1:11" x14ac:dyDescent="0.2">
      <c r="A1753" s="36">
        <v>530</v>
      </c>
      <c r="B1753" s="112" t="str">
        <f>IF(AND(A1753&lt;&gt;"",ISNUMBER(A1753)),VLOOKUP(A1753,Studies!A:BR,2,FALSE),"")</f>
        <v>Mouton 2006</v>
      </c>
      <c r="C1753" s="112" t="str">
        <f>IF(AND(A1753&lt;&gt;"",ISNUMBER(A1753)),VLOOKUP(A1753,Studies!A:BR,3,FALSE),"")</f>
        <v>https://www.ncbi.nlm.nih.gov/pubmed/16982783</v>
      </c>
      <c r="D1753" s="112" t="str">
        <f>IF(AND(A1753&lt;&gt;"",ISNUMBER(A1753)),VLOOKUP(A1753,Studies!A:BR,4,FALSE),"")</f>
        <v>SAD_A 200 mg</v>
      </c>
      <c r="E1753" s="112" t="str">
        <f>IF(AND(A1753&lt;&gt;"",ISNUMBER(A1753)),VLOOKUP(A1753,Studies!A:BR,5,FALSE),"")</f>
        <v>Hydroxy-Itraconazole</v>
      </c>
      <c r="F1753" s="114" t="str">
        <f>IF(AND(A1753&lt;&gt;"",ISNUMBER(A1753)),VLOOKUP(A1753,Studies!A:BR,6,FALSE),"")</f>
        <v>Plasma</v>
      </c>
      <c r="G1753" s="57">
        <v>4</v>
      </c>
      <c r="H1753" s="57" t="s">
        <v>54</v>
      </c>
      <c r="I1753" s="47">
        <v>417.32516479492187</v>
      </c>
      <c r="J1753" s="47" t="s">
        <v>321</v>
      </c>
      <c r="K1753" s="47" t="s">
        <v>50</v>
      </c>
    </row>
    <row r="1754" spans="1:11" x14ac:dyDescent="0.2">
      <c r="A1754" s="36">
        <v>530</v>
      </c>
      <c r="B1754" s="112" t="str">
        <f>IF(AND(A1754&lt;&gt;"",ISNUMBER(A1754)),VLOOKUP(A1754,Studies!A:BR,2,FALSE),"")</f>
        <v>Mouton 2006</v>
      </c>
      <c r="C1754" s="112" t="str">
        <f>IF(AND(A1754&lt;&gt;"",ISNUMBER(A1754)),VLOOKUP(A1754,Studies!A:BR,3,FALSE),"")</f>
        <v>https://www.ncbi.nlm.nih.gov/pubmed/16982783</v>
      </c>
      <c r="D1754" s="112" t="str">
        <f>IF(AND(A1754&lt;&gt;"",ISNUMBER(A1754)),VLOOKUP(A1754,Studies!A:BR,4,FALSE),"")</f>
        <v>SAD_A 200 mg</v>
      </c>
      <c r="E1754" s="112" t="str">
        <f>IF(AND(A1754&lt;&gt;"",ISNUMBER(A1754)),VLOOKUP(A1754,Studies!A:BR,5,FALSE),"")</f>
        <v>Hydroxy-Itraconazole</v>
      </c>
      <c r="F1754" s="114" t="str">
        <f>IF(AND(A1754&lt;&gt;"",ISNUMBER(A1754)),VLOOKUP(A1754,Studies!A:BR,6,FALSE),"")</f>
        <v>Plasma</v>
      </c>
      <c r="G1754" s="57">
        <v>5</v>
      </c>
      <c r="H1754" s="57" t="s">
        <v>54</v>
      </c>
      <c r="I1754" s="47">
        <v>452.50482177734375</v>
      </c>
      <c r="J1754" s="47" t="s">
        <v>321</v>
      </c>
      <c r="K1754" s="47" t="s">
        <v>50</v>
      </c>
    </row>
    <row r="1755" spans="1:11" x14ac:dyDescent="0.2">
      <c r="A1755" s="36">
        <v>530</v>
      </c>
      <c r="B1755" s="112" t="str">
        <f>IF(AND(A1755&lt;&gt;"",ISNUMBER(A1755)),VLOOKUP(A1755,Studies!A:BR,2,FALSE),"")</f>
        <v>Mouton 2006</v>
      </c>
      <c r="C1755" s="112" t="str">
        <f>IF(AND(A1755&lt;&gt;"",ISNUMBER(A1755)),VLOOKUP(A1755,Studies!A:BR,3,FALSE),"")</f>
        <v>https://www.ncbi.nlm.nih.gov/pubmed/16982783</v>
      </c>
      <c r="D1755" s="112" t="str">
        <f>IF(AND(A1755&lt;&gt;"",ISNUMBER(A1755)),VLOOKUP(A1755,Studies!A:BR,4,FALSE),"")</f>
        <v>SAD_A 200 mg</v>
      </c>
      <c r="E1755" s="112" t="str">
        <f>IF(AND(A1755&lt;&gt;"",ISNUMBER(A1755)),VLOOKUP(A1755,Studies!A:BR,5,FALSE),"")</f>
        <v>Hydroxy-Itraconazole</v>
      </c>
      <c r="F1755" s="114" t="str">
        <f>IF(AND(A1755&lt;&gt;"",ISNUMBER(A1755)),VLOOKUP(A1755,Studies!A:BR,6,FALSE),"")</f>
        <v>Plasma</v>
      </c>
      <c r="G1755" s="57">
        <v>7</v>
      </c>
      <c r="H1755" s="57" t="s">
        <v>54</v>
      </c>
      <c r="I1755" s="47">
        <v>479.4345703125</v>
      </c>
      <c r="J1755" s="47" t="s">
        <v>321</v>
      </c>
      <c r="K1755" s="47" t="s">
        <v>50</v>
      </c>
    </row>
    <row r="1756" spans="1:11" x14ac:dyDescent="0.2">
      <c r="A1756" s="36">
        <v>530</v>
      </c>
      <c r="B1756" s="112" t="str">
        <f>IF(AND(A1756&lt;&gt;"",ISNUMBER(A1756)),VLOOKUP(A1756,Studies!A:BR,2,FALSE),"")</f>
        <v>Mouton 2006</v>
      </c>
      <c r="C1756" s="112" t="str">
        <f>IF(AND(A1756&lt;&gt;"",ISNUMBER(A1756)),VLOOKUP(A1756,Studies!A:BR,3,FALSE),"")</f>
        <v>https://www.ncbi.nlm.nih.gov/pubmed/16982783</v>
      </c>
      <c r="D1756" s="112" t="str">
        <f>IF(AND(A1756&lt;&gt;"",ISNUMBER(A1756)),VLOOKUP(A1756,Studies!A:BR,4,FALSE),"")</f>
        <v>SAD_A 200 mg</v>
      </c>
      <c r="E1756" s="112" t="str">
        <f>IF(AND(A1756&lt;&gt;"",ISNUMBER(A1756)),VLOOKUP(A1756,Studies!A:BR,5,FALSE),"")</f>
        <v>Hydroxy-Itraconazole</v>
      </c>
      <c r="F1756" s="114" t="str">
        <f>IF(AND(A1756&lt;&gt;"",ISNUMBER(A1756)),VLOOKUP(A1756,Studies!A:BR,6,FALSE),"")</f>
        <v>Plasma</v>
      </c>
      <c r="G1756" s="57">
        <v>9</v>
      </c>
      <c r="H1756" s="57" t="s">
        <v>54</v>
      </c>
      <c r="I1756" s="47">
        <v>479.4345703125</v>
      </c>
      <c r="J1756" s="47" t="s">
        <v>321</v>
      </c>
      <c r="K1756" s="47" t="s">
        <v>50</v>
      </c>
    </row>
    <row r="1757" spans="1:11" x14ac:dyDescent="0.2">
      <c r="A1757" s="36">
        <v>530</v>
      </c>
      <c r="B1757" s="112" t="str">
        <f>IF(AND(A1757&lt;&gt;"",ISNUMBER(A1757)),VLOOKUP(A1757,Studies!A:BR,2,FALSE),"")</f>
        <v>Mouton 2006</v>
      </c>
      <c r="C1757" s="112" t="str">
        <f>IF(AND(A1757&lt;&gt;"",ISNUMBER(A1757)),VLOOKUP(A1757,Studies!A:BR,3,FALSE),"")</f>
        <v>https://www.ncbi.nlm.nih.gov/pubmed/16982783</v>
      </c>
      <c r="D1757" s="112" t="str">
        <f>IF(AND(A1757&lt;&gt;"",ISNUMBER(A1757)),VLOOKUP(A1757,Studies!A:BR,4,FALSE),"")</f>
        <v>SAD_A 200 mg</v>
      </c>
      <c r="E1757" s="112" t="str">
        <f>IF(AND(A1757&lt;&gt;"",ISNUMBER(A1757)),VLOOKUP(A1757,Studies!A:BR,5,FALSE),"")</f>
        <v>Hydroxy-Itraconazole</v>
      </c>
      <c r="F1757" s="114" t="str">
        <f>IF(AND(A1757&lt;&gt;"",ISNUMBER(A1757)),VLOOKUP(A1757,Studies!A:BR,6,FALSE),"")</f>
        <v>Plasma</v>
      </c>
      <c r="G1757" s="57">
        <v>24</v>
      </c>
      <c r="H1757" s="57" t="s">
        <v>54</v>
      </c>
      <c r="I1757" s="47">
        <v>295.01046752929688</v>
      </c>
      <c r="J1757" s="47" t="s">
        <v>321</v>
      </c>
      <c r="K1757" s="47" t="s">
        <v>50</v>
      </c>
    </row>
    <row r="1758" spans="1:11" x14ac:dyDescent="0.2">
      <c r="A1758" s="36">
        <v>530</v>
      </c>
      <c r="B1758" s="112" t="str">
        <f>IF(AND(A1758&lt;&gt;"",ISNUMBER(A1758)),VLOOKUP(A1758,Studies!A:BR,2,FALSE),"")</f>
        <v>Mouton 2006</v>
      </c>
      <c r="C1758" s="112" t="str">
        <f>IF(AND(A1758&lt;&gt;"",ISNUMBER(A1758)),VLOOKUP(A1758,Studies!A:BR,3,FALSE),"")</f>
        <v>https://www.ncbi.nlm.nih.gov/pubmed/16982783</v>
      </c>
      <c r="D1758" s="112" t="str">
        <f>IF(AND(A1758&lt;&gt;"",ISNUMBER(A1758)),VLOOKUP(A1758,Studies!A:BR,4,FALSE),"")</f>
        <v>SAD_A 200 mg</v>
      </c>
      <c r="E1758" s="112" t="str">
        <f>IF(AND(A1758&lt;&gt;"",ISNUMBER(A1758)),VLOOKUP(A1758,Studies!A:BR,5,FALSE),"")</f>
        <v>Hydroxy-Itraconazole</v>
      </c>
      <c r="F1758" s="114" t="str">
        <f>IF(AND(A1758&lt;&gt;"",ISNUMBER(A1758)),VLOOKUP(A1758,Studies!A:BR,6,FALSE),"")</f>
        <v>Plasma</v>
      </c>
      <c r="G1758" s="57">
        <v>32</v>
      </c>
      <c r="H1758" s="57" t="s">
        <v>54</v>
      </c>
      <c r="I1758" s="47">
        <v>199.12014770507812</v>
      </c>
      <c r="J1758" s="47" t="s">
        <v>321</v>
      </c>
      <c r="K1758" s="47" t="s">
        <v>50</v>
      </c>
    </row>
    <row r="1759" spans="1:11" x14ac:dyDescent="0.2">
      <c r="A1759" s="36">
        <v>530</v>
      </c>
      <c r="B1759" s="112" t="str">
        <f>IF(AND(A1759&lt;&gt;"",ISNUMBER(A1759)),VLOOKUP(A1759,Studies!A:BR,2,FALSE),"")</f>
        <v>Mouton 2006</v>
      </c>
      <c r="C1759" s="112" t="str">
        <f>IF(AND(A1759&lt;&gt;"",ISNUMBER(A1759)),VLOOKUP(A1759,Studies!A:BR,3,FALSE),"")</f>
        <v>https://www.ncbi.nlm.nih.gov/pubmed/16982783</v>
      </c>
      <c r="D1759" s="112" t="str">
        <f>IF(AND(A1759&lt;&gt;"",ISNUMBER(A1759)),VLOOKUP(A1759,Studies!A:BR,4,FALSE),"")</f>
        <v>SAD_A 200 mg</v>
      </c>
      <c r="E1759" s="112" t="str">
        <f>IF(AND(A1759&lt;&gt;"",ISNUMBER(A1759)),VLOOKUP(A1759,Studies!A:BR,5,FALSE),"")</f>
        <v>Hydroxy-Itraconazole</v>
      </c>
      <c r="F1759" s="114" t="str">
        <f>IF(AND(A1759&lt;&gt;"",ISNUMBER(A1759)),VLOOKUP(A1759,Studies!A:BR,6,FALSE),"")</f>
        <v>Plasma</v>
      </c>
      <c r="G1759" s="57">
        <v>48</v>
      </c>
      <c r="H1759" s="57" t="s">
        <v>54</v>
      </c>
      <c r="I1759" s="47">
        <v>91.768104553222656</v>
      </c>
      <c r="J1759" s="47" t="s">
        <v>321</v>
      </c>
      <c r="K1759" s="47" t="s">
        <v>50</v>
      </c>
    </row>
    <row r="1760" spans="1:11" x14ac:dyDescent="0.2">
      <c r="A1760" s="36">
        <v>530</v>
      </c>
      <c r="B1760" s="112" t="str">
        <f>IF(AND(A1760&lt;&gt;"",ISNUMBER(A1760)),VLOOKUP(A1760,Studies!A:BR,2,FALSE),"")</f>
        <v>Mouton 2006</v>
      </c>
      <c r="C1760" s="112" t="str">
        <f>IF(AND(A1760&lt;&gt;"",ISNUMBER(A1760)),VLOOKUP(A1760,Studies!A:BR,3,FALSE),"")</f>
        <v>https://www.ncbi.nlm.nih.gov/pubmed/16982783</v>
      </c>
      <c r="D1760" s="112" t="str">
        <f>IF(AND(A1760&lt;&gt;"",ISNUMBER(A1760)),VLOOKUP(A1760,Studies!A:BR,4,FALSE),"")</f>
        <v>SAD_A 200 mg</v>
      </c>
      <c r="E1760" s="112" t="str">
        <f>IF(AND(A1760&lt;&gt;"",ISNUMBER(A1760)),VLOOKUP(A1760,Studies!A:BR,5,FALSE),"")</f>
        <v>Hydroxy-Itraconazole</v>
      </c>
      <c r="F1760" s="114" t="str">
        <f>IF(AND(A1760&lt;&gt;"",ISNUMBER(A1760)),VLOOKUP(A1760,Studies!A:BR,6,FALSE),"")</f>
        <v>Plasma</v>
      </c>
      <c r="G1760" s="57">
        <v>72</v>
      </c>
      <c r="H1760" s="57" t="s">
        <v>54</v>
      </c>
      <c r="I1760" s="47">
        <v>23.452291488647461</v>
      </c>
      <c r="J1760" s="47" t="s">
        <v>321</v>
      </c>
      <c r="K1760" s="47" t="s">
        <v>50</v>
      </c>
    </row>
    <row r="1761" spans="1:11" x14ac:dyDescent="0.2">
      <c r="A1761" s="36">
        <v>530</v>
      </c>
      <c r="B1761" s="112" t="str">
        <f>IF(AND(A1761&lt;&gt;"",ISNUMBER(A1761)),VLOOKUP(A1761,Studies!A:BR,2,FALSE),"")</f>
        <v>Mouton 2006</v>
      </c>
      <c r="C1761" s="112" t="str">
        <f>IF(AND(A1761&lt;&gt;"",ISNUMBER(A1761)),VLOOKUP(A1761,Studies!A:BR,3,FALSE),"")</f>
        <v>https://www.ncbi.nlm.nih.gov/pubmed/16982783</v>
      </c>
      <c r="D1761" s="112" t="str">
        <f>IF(AND(A1761&lt;&gt;"",ISNUMBER(A1761)),VLOOKUP(A1761,Studies!A:BR,4,FALSE),"")</f>
        <v>SAD_A 200 mg</v>
      </c>
      <c r="E1761" s="112" t="str">
        <f>IF(AND(A1761&lt;&gt;"",ISNUMBER(A1761)),VLOOKUP(A1761,Studies!A:BR,5,FALSE),"")</f>
        <v>Hydroxy-Itraconazole</v>
      </c>
      <c r="F1761" s="114" t="str">
        <f>IF(AND(A1761&lt;&gt;"",ISNUMBER(A1761)),VLOOKUP(A1761,Studies!A:BR,6,FALSE),"")</f>
        <v>Plasma</v>
      </c>
      <c r="G1761" s="57">
        <v>96</v>
      </c>
      <c r="H1761" s="57" t="s">
        <v>54</v>
      </c>
      <c r="I1761" s="47">
        <v>10.084043502807617</v>
      </c>
      <c r="J1761" s="47" t="s">
        <v>321</v>
      </c>
      <c r="K1761" s="47" t="s">
        <v>50</v>
      </c>
    </row>
    <row r="1762" spans="1:11" x14ac:dyDescent="0.2">
      <c r="A1762" s="36">
        <v>531</v>
      </c>
      <c r="B1762" s="112" t="str">
        <f>IF(AND(A1762&lt;&gt;"",ISNUMBER(A1762)),VLOOKUP(A1762,Studies!A:BR,2,FALSE),"")</f>
        <v>Mouton 2006</v>
      </c>
      <c r="C1762" s="112" t="str">
        <f>IF(AND(A1762&lt;&gt;"",ISNUMBER(A1762)),VLOOKUP(A1762,Studies!A:BR,3,FALSE),"")</f>
        <v>https://www.ncbi.nlm.nih.gov/pubmed/16982783</v>
      </c>
      <c r="D1762" s="112" t="str">
        <f>IF(AND(A1762&lt;&gt;"",ISNUMBER(A1762)),VLOOKUP(A1762,Studies!A:BR,4,FALSE),"")</f>
        <v>SAD_B 300 mg</v>
      </c>
      <c r="E1762" s="112" t="str">
        <f>IF(AND(A1762&lt;&gt;"",ISNUMBER(A1762)),VLOOKUP(A1762,Studies!A:BR,5,FALSE),"")</f>
        <v>Hydroxy-Itraconazole</v>
      </c>
      <c r="F1762" s="114" t="str">
        <f>IF(AND(A1762&lt;&gt;"",ISNUMBER(A1762)),VLOOKUP(A1762,Studies!A:BR,6,FALSE),"")</f>
        <v>Plasma</v>
      </c>
      <c r="G1762" s="57">
        <v>2</v>
      </c>
      <c r="H1762" s="57" t="s">
        <v>54</v>
      </c>
      <c r="I1762" s="47">
        <v>393.88409423828125</v>
      </c>
      <c r="J1762" s="47" t="s">
        <v>321</v>
      </c>
      <c r="K1762" s="47" t="s">
        <v>50</v>
      </c>
    </row>
    <row r="1763" spans="1:11" x14ac:dyDescent="0.2">
      <c r="A1763" s="36">
        <v>531</v>
      </c>
      <c r="B1763" s="112" t="str">
        <f>IF(AND(A1763&lt;&gt;"",ISNUMBER(A1763)),VLOOKUP(A1763,Studies!A:BR,2,FALSE),"")</f>
        <v>Mouton 2006</v>
      </c>
      <c r="C1763" s="112" t="str">
        <f>IF(AND(A1763&lt;&gt;"",ISNUMBER(A1763)),VLOOKUP(A1763,Studies!A:BR,3,FALSE),"")</f>
        <v>https://www.ncbi.nlm.nih.gov/pubmed/16982783</v>
      </c>
      <c r="D1763" s="112" t="str">
        <f>IF(AND(A1763&lt;&gt;"",ISNUMBER(A1763)),VLOOKUP(A1763,Studies!A:BR,4,FALSE),"")</f>
        <v>SAD_B 300 mg</v>
      </c>
      <c r="E1763" s="112" t="str">
        <f>IF(AND(A1763&lt;&gt;"",ISNUMBER(A1763)),VLOOKUP(A1763,Studies!A:BR,5,FALSE),"")</f>
        <v>Hydroxy-Itraconazole</v>
      </c>
      <c r="F1763" s="114" t="str">
        <f>IF(AND(A1763&lt;&gt;"",ISNUMBER(A1763)),VLOOKUP(A1763,Studies!A:BR,6,FALSE),"")</f>
        <v>Plasma</v>
      </c>
      <c r="G1763" s="57">
        <v>2.5</v>
      </c>
      <c r="H1763" s="57" t="s">
        <v>54</v>
      </c>
      <c r="I1763" s="47">
        <v>583.56695556640625</v>
      </c>
      <c r="J1763" s="47" t="s">
        <v>321</v>
      </c>
      <c r="K1763" s="47" t="s">
        <v>50</v>
      </c>
    </row>
    <row r="1764" spans="1:11" x14ac:dyDescent="0.2">
      <c r="A1764" s="36">
        <v>531</v>
      </c>
      <c r="B1764" s="112" t="str">
        <f>IF(AND(A1764&lt;&gt;"",ISNUMBER(A1764)),VLOOKUP(A1764,Studies!A:BR,2,FALSE),"")</f>
        <v>Mouton 2006</v>
      </c>
      <c r="C1764" s="112" t="str">
        <f>IF(AND(A1764&lt;&gt;"",ISNUMBER(A1764)),VLOOKUP(A1764,Studies!A:BR,3,FALSE),"")</f>
        <v>https://www.ncbi.nlm.nih.gov/pubmed/16982783</v>
      </c>
      <c r="D1764" s="112" t="str">
        <f>IF(AND(A1764&lt;&gt;"",ISNUMBER(A1764)),VLOOKUP(A1764,Studies!A:BR,4,FALSE),"")</f>
        <v>SAD_B 300 mg</v>
      </c>
      <c r="E1764" s="112" t="str">
        <f>IF(AND(A1764&lt;&gt;"",ISNUMBER(A1764)),VLOOKUP(A1764,Studies!A:BR,5,FALSE),"")</f>
        <v>Hydroxy-Itraconazole</v>
      </c>
      <c r="F1764" s="114" t="str">
        <f>IF(AND(A1764&lt;&gt;"",ISNUMBER(A1764)),VLOOKUP(A1764,Studies!A:BR,6,FALSE),"")</f>
        <v>Plasma</v>
      </c>
      <c r="G1764" s="57">
        <v>3</v>
      </c>
      <c r="H1764" s="57" t="s">
        <v>54</v>
      </c>
      <c r="I1764" s="47">
        <v>473.92355346679687</v>
      </c>
      <c r="J1764" s="47" t="s">
        <v>321</v>
      </c>
      <c r="K1764" s="47" t="s">
        <v>50</v>
      </c>
    </row>
    <row r="1765" spans="1:11" x14ac:dyDescent="0.2">
      <c r="A1765" s="36">
        <v>531</v>
      </c>
      <c r="B1765" s="112" t="str">
        <f>IF(AND(A1765&lt;&gt;"",ISNUMBER(A1765)),VLOOKUP(A1765,Studies!A:BR,2,FALSE),"")</f>
        <v>Mouton 2006</v>
      </c>
      <c r="C1765" s="112" t="str">
        <f>IF(AND(A1765&lt;&gt;"",ISNUMBER(A1765)),VLOOKUP(A1765,Studies!A:BR,3,FALSE),"")</f>
        <v>https://www.ncbi.nlm.nih.gov/pubmed/16982783</v>
      </c>
      <c r="D1765" s="112" t="str">
        <f>IF(AND(A1765&lt;&gt;"",ISNUMBER(A1765)),VLOOKUP(A1765,Studies!A:BR,4,FALSE),"")</f>
        <v>SAD_B 300 mg</v>
      </c>
      <c r="E1765" s="112" t="str">
        <f>IF(AND(A1765&lt;&gt;"",ISNUMBER(A1765)),VLOOKUP(A1765,Studies!A:BR,5,FALSE),"")</f>
        <v>Hydroxy-Itraconazole</v>
      </c>
      <c r="F1765" s="114" t="str">
        <f>IF(AND(A1765&lt;&gt;"",ISNUMBER(A1765)),VLOOKUP(A1765,Studies!A:BR,6,FALSE),"")</f>
        <v>Plasma</v>
      </c>
      <c r="G1765" s="57">
        <v>4</v>
      </c>
      <c r="H1765" s="57" t="s">
        <v>54</v>
      </c>
      <c r="I1765" s="47">
        <v>590.3529052734375</v>
      </c>
      <c r="J1765" s="47" t="s">
        <v>321</v>
      </c>
      <c r="K1765" s="47" t="s">
        <v>50</v>
      </c>
    </row>
    <row r="1766" spans="1:11" x14ac:dyDescent="0.2">
      <c r="A1766" s="36">
        <v>531</v>
      </c>
      <c r="B1766" s="112" t="str">
        <f>IF(AND(A1766&lt;&gt;"",ISNUMBER(A1766)),VLOOKUP(A1766,Studies!A:BR,2,FALSE),"")</f>
        <v>Mouton 2006</v>
      </c>
      <c r="C1766" s="112" t="str">
        <f>IF(AND(A1766&lt;&gt;"",ISNUMBER(A1766)),VLOOKUP(A1766,Studies!A:BR,3,FALSE),"")</f>
        <v>https://www.ncbi.nlm.nih.gov/pubmed/16982783</v>
      </c>
      <c r="D1766" s="112" t="str">
        <f>IF(AND(A1766&lt;&gt;"",ISNUMBER(A1766)),VLOOKUP(A1766,Studies!A:BR,4,FALSE),"")</f>
        <v>SAD_B 300 mg</v>
      </c>
      <c r="E1766" s="112" t="str">
        <f>IF(AND(A1766&lt;&gt;"",ISNUMBER(A1766)),VLOOKUP(A1766,Studies!A:BR,5,FALSE),"")</f>
        <v>Hydroxy-Itraconazole</v>
      </c>
      <c r="F1766" s="114" t="str">
        <f>IF(AND(A1766&lt;&gt;"",ISNUMBER(A1766)),VLOOKUP(A1766,Studies!A:BR,6,FALSE),"")</f>
        <v>Plasma</v>
      </c>
      <c r="G1766" s="57">
        <v>5</v>
      </c>
      <c r="H1766" s="57" t="s">
        <v>54</v>
      </c>
      <c r="I1766" s="47">
        <v>640.11846923828125</v>
      </c>
      <c r="J1766" s="47" t="s">
        <v>321</v>
      </c>
      <c r="K1766" s="47" t="s">
        <v>50</v>
      </c>
    </row>
    <row r="1767" spans="1:11" x14ac:dyDescent="0.2">
      <c r="A1767" s="36">
        <v>531</v>
      </c>
      <c r="B1767" s="112" t="str">
        <f>IF(AND(A1767&lt;&gt;"",ISNUMBER(A1767)),VLOOKUP(A1767,Studies!A:BR,2,FALSE),"")</f>
        <v>Mouton 2006</v>
      </c>
      <c r="C1767" s="112" t="str">
        <f>IF(AND(A1767&lt;&gt;"",ISNUMBER(A1767)),VLOOKUP(A1767,Studies!A:BR,3,FALSE),"")</f>
        <v>https://www.ncbi.nlm.nih.gov/pubmed/16982783</v>
      </c>
      <c r="D1767" s="112" t="str">
        <f>IF(AND(A1767&lt;&gt;"",ISNUMBER(A1767)),VLOOKUP(A1767,Studies!A:BR,4,FALSE),"")</f>
        <v>SAD_B 300 mg</v>
      </c>
      <c r="E1767" s="112" t="str">
        <f>IF(AND(A1767&lt;&gt;"",ISNUMBER(A1767)),VLOOKUP(A1767,Studies!A:BR,5,FALSE),"")</f>
        <v>Hydroxy-Itraconazole</v>
      </c>
      <c r="F1767" s="114" t="str">
        <f>IF(AND(A1767&lt;&gt;"",ISNUMBER(A1767)),VLOOKUP(A1767,Studies!A:BR,6,FALSE),"")</f>
        <v>Plasma</v>
      </c>
      <c r="G1767" s="57">
        <v>7</v>
      </c>
      <c r="H1767" s="57" t="s">
        <v>54</v>
      </c>
      <c r="I1767" s="47">
        <v>726.9324951171875</v>
      </c>
      <c r="J1767" s="47" t="s">
        <v>321</v>
      </c>
      <c r="K1767" s="47" t="s">
        <v>50</v>
      </c>
    </row>
    <row r="1768" spans="1:11" x14ac:dyDescent="0.2">
      <c r="A1768" s="36">
        <v>531</v>
      </c>
      <c r="B1768" s="112" t="str">
        <f>IF(AND(A1768&lt;&gt;"",ISNUMBER(A1768)),VLOOKUP(A1768,Studies!A:BR,2,FALSE),"")</f>
        <v>Mouton 2006</v>
      </c>
      <c r="C1768" s="112" t="str">
        <f>IF(AND(A1768&lt;&gt;"",ISNUMBER(A1768)),VLOOKUP(A1768,Studies!A:BR,3,FALSE),"")</f>
        <v>https://www.ncbi.nlm.nih.gov/pubmed/16982783</v>
      </c>
      <c r="D1768" s="112" t="str">
        <f>IF(AND(A1768&lt;&gt;"",ISNUMBER(A1768)),VLOOKUP(A1768,Studies!A:BR,4,FALSE),"")</f>
        <v>SAD_B 300 mg</v>
      </c>
      <c r="E1768" s="112" t="str">
        <f>IF(AND(A1768&lt;&gt;"",ISNUMBER(A1768)),VLOOKUP(A1768,Studies!A:BR,5,FALSE),"")</f>
        <v>Hydroxy-Itraconazole</v>
      </c>
      <c r="F1768" s="114" t="str">
        <f>IF(AND(A1768&lt;&gt;"",ISNUMBER(A1768)),VLOOKUP(A1768,Studies!A:BR,6,FALSE),"")</f>
        <v>Plasma</v>
      </c>
      <c r="G1768" s="57">
        <v>9</v>
      </c>
      <c r="H1768" s="57" t="s">
        <v>54</v>
      </c>
      <c r="I1768" s="47">
        <v>874.6492919921875</v>
      </c>
      <c r="J1768" s="47" t="s">
        <v>321</v>
      </c>
      <c r="K1768" s="47" t="s">
        <v>50</v>
      </c>
    </row>
    <row r="1769" spans="1:11" x14ac:dyDescent="0.2">
      <c r="A1769" s="36">
        <v>531</v>
      </c>
      <c r="B1769" s="112" t="str">
        <f>IF(AND(A1769&lt;&gt;"",ISNUMBER(A1769)),VLOOKUP(A1769,Studies!A:BR,2,FALSE),"")</f>
        <v>Mouton 2006</v>
      </c>
      <c r="C1769" s="112" t="str">
        <f>IF(AND(A1769&lt;&gt;"",ISNUMBER(A1769)),VLOOKUP(A1769,Studies!A:BR,3,FALSE),"")</f>
        <v>https://www.ncbi.nlm.nih.gov/pubmed/16982783</v>
      </c>
      <c r="D1769" s="112" t="str">
        <f>IF(AND(A1769&lt;&gt;"",ISNUMBER(A1769)),VLOOKUP(A1769,Studies!A:BR,4,FALSE),"")</f>
        <v>SAD_B 300 mg</v>
      </c>
      <c r="E1769" s="112" t="str">
        <f>IF(AND(A1769&lt;&gt;"",ISNUMBER(A1769)),VLOOKUP(A1769,Studies!A:BR,5,FALSE),"")</f>
        <v>Hydroxy-Itraconazole</v>
      </c>
      <c r="F1769" s="114" t="str">
        <f>IF(AND(A1769&lt;&gt;"",ISNUMBER(A1769)),VLOOKUP(A1769,Studies!A:BR,6,FALSE),"")</f>
        <v>Plasma</v>
      </c>
      <c r="G1769" s="57">
        <v>24</v>
      </c>
      <c r="H1769" s="57" t="s">
        <v>54</v>
      </c>
      <c r="I1769" s="47">
        <v>597.21844482421875</v>
      </c>
      <c r="J1769" s="47" t="s">
        <v>321</v>
      </c>
      <c r="K1769" s="47" t="s">
        <v>50</v>
      </c>
    </row>
    <row r="1770" spans="1:11" x14ac:dyDescent="0.2">
      <c r="A1770" s="36">
        <v>531</v>
      </c>
      <c r="B1770" s="112" t="str">
        <f>IF(AND(A1770&lt;&gt;"",ISNUMBER(A1770)),VLOOKUP(A1770,Studies!A:BR,2,FALSE),"")</f>
        <v>Mouton 2006</v>
      </c>
      <c r="C1770" s="112" t="str">
        <f>IF(AND(A1770&lt;&gt;"",ISNUMBER(A1770)),VLOOKUP(A1770,Studies!A:BR,3,FALSE),"")</f>
        <v>https://www.ncbi.nlm.nih.gov/pubmed/16982783</v>
      </c>
      <c r="D1770" s="112" t="str">
        <f>IF(AND(A1770&lt;&gt;"",ISNUMBER(A1770)),VLOOKUP(A1770,Studies!A:BR,4,FALSE),"")</f>
        <v>SAD_B 300 mg</v>
      </c>
      <c r="E1770" s="112" t="str">
        <f>IF(AND(A1770&lt;&gt;"",ISNUMBER(A1770)),VLOOKUP(A1770,Studies!A:BR,5,FALSE),"")</f>
        <v>Hydroxy-Itraconazole</v>
      </c>
      <c r="F1770" s="114" t="str">
        <f>IF(AND(A1770&lt;&gt;"",ISNUMBER(A1770)),VLOOKUP(A1770,Studies!A:BR,6,FALSE),"")</f>
        <v>Plasma</v>
      </c>
      <c r="G1770" s="57">
        <v>32</v>
      </c>
      <c r="H1770" s="57" t="s">
        <v>54</v>
      </c>
      <c r="I1770" s="47">
        <v>485.01016235351562</v>
      </c>
      <c r="J1770" s="47" t="s">
        <v>321</v>
      </c>
      <c r="K1770" s="47" t="s">
        <v>50</v>
      </c>
    </row>
    <row r="1771" spans="1:11" x14ac:dyDescent="0.2">
      <c r="A1771" s="36">
        <v>531</v>
      </c>
      <c r="B1771" s="112" t="str">
        <f>IF(AND(A1771&lt;&gt;"",ISNUMBER(A1771)),VLOOKUP(A1771,Studies!A:BR,2,FALSE),"")</f>
        <v>Mouton 2006</v>
      </c>
      <c r="C1771" s="112" t="str">
        <f>IF(AND(A1771&lt;&gt;"",ISNUMBER(A1771)),VLOOKUP(A1771,Studies!A:BR,3,FALSE),"")</f>
        <v>https://www.ncbi.nlm.nih.gov/pubmed/16982783</v>
      </c>
      <c r="D1771" s="112" t="str">
        <f>IF(AND(A1771&lt;&gt;"",ISNUMBER(A1771)),VLOOKUP(A1771,Studies!A:BR,4,FALSE),"")</f>
        <v>SAD_B 300 mg</v>
      </c>
      <c r="E1771" s="112" t="str">
        <f>IF(AND(A1771&lt;&gt;"",ISNUMBER(A1771)),VLOOKUP(A1771,Studies!A:BR,5,FALSE),"")</f>
        <v>Hydroxy-Itraconazole</v>
      </c>
      <c r="F1771" s="114" t="str">
        <f>IF(AND(A1771&lt;&gt;"",ISNUMBER(A1771)),VLOOKUP(A1771,Studies!A:BR,6,FALSE),"")</f>
        <v>Plasma</v>
      </c>
      <c r="G1771" s="57">
        <v>48</v>
      </c>
      <c r="H1771" s="57" t="s">
        <v>54</v>
      </c>
      <c r="I1771" s="47">
        <v>259.77880859375</v>
      </c>
      <c r="J1771" s="47" t="s">
        <v>321</v>
      </c>
      <c r="K1771" s="47" t="s">
        <v>50</v>
      </c>
    </row>
    <row r="1772" spans="1:11" x14ac:dyDescent="0.2">
      <c r="A1772" s="36">
        <v>531</v>
      </c>
      <c r="B1772" s="112" t="str">
        <f>IF(AND(A1772&lt;&gt;"",ISNUMBER(A1772)),VLOOKUP(A1772,Studies!A:BR,2,FALSE),"")</f>
        <v>Mouton 2006</v>
      </c>
      <c r="C1772" s="112" t="str">
        <f>IF(AND(A1772&lt;&gt;"",ISNUMBER(A1772)),VLOOKUP(A1772,Studies!A:BR,3,FALSE),"")</f>
        <v>https://www.ncbi.nlm.nih.gov/pubmed/16982783</v>
      </c>
      <c r="D1772" s="112" t="str">
        <f>IF(AND(A1772&lt;&gt;"",ISNUMBER(A1772)),VLOOKUP(A1772,Studies!A:BR,4,FALSE),"")</f>
        <v>SAD_B 300 mg</v>
      </c>
      <c r="E1772" s="112" t="str">
        <f>IF(AND(A1772&lt;&gt;"",ISNUMBER(A1772)),VLOOKUP(A1772,Studies!A:BR,5,FALSE),"")</f>
        <v>Hydroxy-Itraconazole</v>
      </c>
      <c r="F1772" s="114" t="str">
        <f>IF(AND(A1772&lt;&gt;"",ISNUMBER(A1772)),VLOOKUP(A1772,Studies!A:BR,6,FALSE),"")</f>
        <v>Plasma</v>
      </c>
      <c r="G1772" s="57">
        <v>72</v>
      </c>
      <c r="H1772" s="57" t="s">
        <v>54</v>
      </c>
      <c r="I1772" s="47">
        <v>97.229469299316406</v>
      </c>
      <c r="J1772" s="47" t="s">
        <v>321</v>
      </c>
      <c r="K1772" s="47" t="s">
        <v>50</v>
      </c>
    </row>
    <row r="1773" spans="1:11" x14ac:dyDescent="0.2">
      <c r="A1773" s="36">
        <v>531</v>
      </c>
      <c r="B1773" s="112" t="str">
        <f>IF(AND(A1773&lt;&gt;"",ISNUMBER(A1773)),VLOOKUP(A1773,Studies!A:BR,2,FALSE),"")</f>
        <v>Mouton 2006</v>
      </c>
      <c r="C1773" s="112" t="str">
        <f>IF(AND(A1773&lt;&gt;"",ISNUMBER(A1773)),VLOOKUP(A1773,Studies!A:BR,3,FALSE),"")</f>
        <v>https://www.ncbi.nlm.nih.gov/pubmed/16982783</v>
      </c>
      <c r="D1773" s="112" t="str">
        <f>IF(AND(A1773&lt;&gt;"",ISNUMBER(A1773)),VLOOKUP(A1773,Studies!A:BR,4,FALSE),"")</f>
        <v>SAD_B 300 mg</v>
      </c>
      <c r="E1773" s="112" t="str">
        <f>IF(AND(A1773&lt;&gt;"",ISNUMBER(A1773)),VLOOKUP(A1773,Studies!A:BR,5,FALSE),"")</f>
        <v>Hydroxy-Itraconazole</v>
      </c>
      <c r="F1773" s="114" t="str">
        <f>IF(AND(A1773&lt;&gt;"",ISNUMBER(A1773)),VLOOKUP(A1773,Studies!A:BR,6,FALSE),"")</f>
        <v>Plasma</v>
      </c>
      <c r="G1773" s="57">
        <v>96</v>
      </c>
      <c r="H1773" s="57" t="s">
        <v>54</v>
      </c>
      <c r="I1773" s="47">
        <v>27.572908401489258</v>
      </c>
      <c r="J1773" s="47" t="s">
        <v>321</v>
      </c>
      <c r="K1773" s="47" t="s">
        <v>50</v>
      </c>
    </row>
    <row r="1774" spans="1:11" x14ac:dyDescent="0.2">
      <c r="A1774" s="36">
        <v>524</v>
      </c>
      <c r="B1774" s="112" t="str">
        <f>IF(AND(A1774&lt;&gt;"",ISNUMBER(A1774)),VLOOKUP(A1774,Studies!A:BR,2,FALSE),"")</f>
        <v>Mouton 2006</v>
      </c>
      <c r="C1774" s="112" t="str">
        <f>IF(AND(A1774&lt;&gt;"",ISNUMBER(A1774)),VLOOKUP(A1774,Studies!A:BR,3,FALSE),"")</f>
        <v>https://www.ncbi.nlm.nih.gov/pubmed/16982783</v>
      </c>
      <c r="D1774" s="112" t="str">
        <f>IF(AND(A1774&lt;&gt;"",ISNUMBER(A1774)),VLOOKUP(A1774,Studies!A:BR,4,FALSE),"")</f>
        <v>MAD_m_A 100 mg</v>
      </c>
      <c r="E1774" s="112" t="str">
        <f>IF(AND(A1774&lt;&gt;"",ISNUMBER(A1774)),VLOOKUP(A1774,Studies!A:BR,5,FALSE),"")</f>
        <v>Itraconazole</v>
      </c>
      <c r="F1774" s="114" t="str">
        <f>IF(AND(A1774&lt;&gt;"",ISNUMBER(A1774)),VLOOKUP(A1774,Studies!A:BR,6,FALSE),"")</f>
        <v>Plasma</v>
      </c>
      <c r="G1774" s="57">
        <v>1</v>
      </c>
      <c r="H1774" s="57" t="s">
        <v>54</v>
      </c>
      <c r="I1774" s="47">
        <v>1883.4549188613892</v>
      </c>
      <c r="J1774" s="47" t="s">
        <v>321</v>
      </c>
      <c r="K1774" s="47" t="s">
        <v>50</v>
      </c>
    </row>
    <row r="1775" spans="1:11" x14ac:dyDescent="0.2">
      <c r="A1775" s="36">
        <v>524</v>
      </c>
      <c r="B1775" s="112" t="str">
        <f>IF(AND(A1775&lt;&gt;"",ISNUMBER(A1775)),VLOOKUP(A1775,Studies!A:BR,2,FALSE),"")</f>
        <v>Mouton 2006</v>
      </c>
      <c r="C1775" s="112" t="str">
        <f>IF(AND(A1775&lt;&gt;"",ISNUMBER(A1775)),VLOOKUP(A1775,Studies!A:BR,3,FALSE),"")</f>
        <v>https://www.ncbi.nlm.nih.gov/pubmed/16982783</v>
      </c>
      <c r="D1775" s="112" t="str">
        <f>IF(AND(A1775&lt;&gt;"",ISNUMBER(A1775)),VLOOKUP(A1775,Studies!A:BR,4,FALSE),"")</f>
        <v>MAD_m_A 100 mg</v>
      </c>
      <c r="E1775" s="112" t="str">
        <f>IF(AND(A1775&lt;&gt;"",ISNUMBER(A1775)),VLOOKUP(A1775,Studies!A:BR,5,FALSE),"")</f>
        <v>Itraconazole</v>
      </c>
      <c r="F1775" s="114" t="str">
        <f>IF(AND(A1775&lt;&gt;"",ISNUMBER(A1775)),VLOOKUP(A1775,Studies!A:BR,6,FALSE),"")</f>
        <v>Plasma</v>
      </c>
      <c r="G1775" s="57">
        <v>8</v>
      </c>
      <c r="H1775" s="57" t="s">
        <v>54</v>
      </c>
      <c r="I1775" s="47">
        <v>101.813904941082</v>
      </c>
      <c r="J1775" s="47" t="s">
        <v>321</v>
      </c>
      <c r="K1775" s="47" t="s">
        <v>50</v>
      </c>
    </row>
    <row r="1776" spans="1:11" x14ac:dyDescent="0.2">
      <c r="A1776" s="36">
        <v>524</v>
      </c>
      <c r="B1776" s="112" t="str">
        <f>IF(AND(A1776&lt;&gt;"",ISNUMBER(A1776)),VLOOKUP(A1776,Studies!A:BR,2,FALSE),"")</f>
        <v>Mouton 2006</v>
      </c>
      <c r="C1776" s="112" t="str">
        <f>IF(AND(A1776&lt;&gt;"",ISNUMBER(A1776)),VLOOKUP(A1776,Studies!A:BR,3,FALSE),"")</f>
        <v>https://www.ncbi.nlm.nih.gov/pubmed/16982783</v>
      </c>
      <c r="D1776" s="112" t="str">
        <f>IF(AND(A1776&lt;&gt;"",ISNUMBER(A1776)),VLOOKUP(A1776,Studies!A:BR,4,FALSE),"")</f>
        <v>MAD_m_A 100 mg</v>
      </c>
      <c r="E1776" s="112" t="str">
        <f>IF(AND(A1776&lt;&gt;"",ISNUMBER(A1776)),VLOOKUP(A1776,Studies!A:BR,5,FALSE),"")</f>
        <v>Itraconazole</v>
      </c>
      <c r="F1776" s="114" t="str">
        <f>IF(AND(A1776&lt;&gt;"",ISNUMBER(A1776)),VLOOKUP(A1776,Studies!A:BR,6,FALSE),"")</f>
        <v>Plasma</v>
      </c>
      <c r="G1776" s="57">
        <v>9</v>
      </c>
      <c r="H1776" s="57" t="s">
        <v>54</v>
      </c>
      <c r="I1776" s="47">
        <v>2242.6810264587402</v>
      </c>
      <c r="J1776" s="47" t="s">
        <v>321</v>
      </c>
      <c r="K1776" s="47" t="s">
        <v>50</v>
      </c>
    </row>
    <row r="1777" spans="1:11" x14ac:dyDescent="0.2">
      <c r="A1777" s="36">
        <v>524</v>
      </c>
      <c r="B1777" s="112" t="str">
        <f>IF(AND(A1777&lt;&gt;"",ISNUMBER(A1777)),VLOOKUP(A1777,Studies!A:BR,2,FALSE),"")</f>
        <v>Mouton 2006</v>
      </c>
      <c r="C1777" s="112" t="str">
        <f>IF(AND(A1777&lt;&gt;"",ISNUMBER(A1777)),VLOOKUP(A1777,Studies!A:BR,3,FALSE),"")</f>
        <v>https://www.ncbi.nlm.nih.gov/pubmed/16982783</v>
      </c>
      <c r="D1777" s="112" t="str">
        <f>IF(AND(A1777&lt;&gt;"",ISNUMBER(A1777)),VLOOKUP(A1777,Studies!A:BR,4,FALSE),"")</f>
        <v>MAD_m_A 100 mg</v>
      </c>
      <c r="E1777" s="112" t="str">
        <f>IF(AND(A1777&lt;&gt;"",ISNUMBER(A1777)),VLOOKUP(A1777,Studies!A:BR,5,FALSE),"")</f>
        <v>Itraconazole</v>
      </c>
      <c r="F1777" s="114" t="str">
        <f>IF(AND(A1777&lt;&gt;"",ISNUMBER(A1777)),VLOOKUP(A1777,Studies!A:BR,6,FALSE),"")</f>
        <v>Plasma</v>
      </c>
      <c r="G1777" s="57">
        <v>24</v>
      </c>
      <c r="H1777" s="57" t="s">
        <v>54</v>
      </c>
      <c r="I1777" s="47">
        <v>245.74160575866699</v>
      </c>
      <c r="J1777" s="47" t="s">
        <v>321</v>
      </c>
      <c r="K1777" s="47" t="s">
        <v>50</v>
      </c>
    </row>
    <row r="1778" spans="1:11" x14ac:dyDescent="0.2">
      <c r="A1778" s="36">
        <v>524</v>
      </c>
      <c r="B1778" s="112" t="str">
        <f>IF(AND(A1778&lt;&gt;"",ISNUMBER(A1778)),VLOOKUP(A1778,Studies!A:BR,2,FALSE),"")</f>
        <v>Mouton 2006</v>
      </c>
      <c r="C1778" s="112" t="str">
        <f>IF(AND(A1778&lt;&gt;"",ISNUMBER(A1778)),VLOOKUP(A1778,Studies!A:BR,3,FALSE),"")</f>
        <v>https://www.ncbi.nlm.nih.gov/pubmed/16982783</v>
      </c>
      <c r="D1778" s="112" t="str">
        <f>IF(AND(A1778&lt;&gt;"",ISNUMBER(A1778)),VLOOKUP(A1778,Studies!A:BR,4,FALSE),"")</f>
        <v>MAD_m_A 100 mg</v>
      </c>
      <c r="E1778" s="112" t="str">
        <f>IF(AND(A1778&lt;&gt;"",ISNUMBER(A1778)),VLOOKUP(A1778,Studies!A:BR,5,FALSE),"")</f>
        <v>Itraconazole</v>
      </c>
      <c r="F1778" s="114" t="str">
        <f>IF(AND(A1778&lt;&gt;"",ISNUMBER(A1778)),VLOOKUP(A1778,Studies!A:BR,6,FALSE),"")</f>
        <v>Plasma</v>
      </c>
      <c r="G1778" s="57">
        <v>25</v>
      </c>
      <c r="H1778" s="57" t="s">
        <v>54</v>
      </c>
      <c r="I1778" s="47">
        <v>2299.3111610412598</v>
      </c>
      <c r="J1778" s="47" t="s">
        <v>321</v>
      </c>
      <c r="K1778" s="47" t="s">
        <v>50</v>
      </c>
    </row>
    <row r="1779" spans="1:11" x14ac:dyDescent="0.2">
      <c r="A1779" s="36">
        <v>524</v>
      </c>
      <c r="B1779" s="112" t="str">
        <f>IF(AND(A1779&lt;&gt;"",ISNUMBER(A1779)),VLOOKUP(A1779,Studies!A:BR,2,FALSE),"")</f>
        <v>Mouton 2006</v>
      </c>
      <c r="C1779" s="112" t="str">
        <f>IF(AND(A1779&lt;&gt;"",ISNUMBER(A1779)),VLOOKUP(A1779,Studies!A:BR,3,FALSE),"")</f>
        <v>https://www.ncbi.nlm.nih.gov/pubmed/16982783</v>
      </c>
      <c r="D1779" s="112" t="str">
        <f>IF(AND(A1779&lt;&gt;"",ISNUMBER(A1779)),VLOOKUP(A1779,Studies!A:BR,4,FALSE),"")</f>
        <v>MAD_m_A 100 mg</v>
      </c>
      <c r="E1779" s="112" t="str">
        <f>IF(AND(A1779&lt;&gt;"",ISNUMBER(A1779)),VLOOKUP(A1779,Studies!A:BR,5,FALSE),"")</f>
        <v>Itraconazole</v>
      </c>
      <c r="F1779" s="114" t="str">
        <f>IF(AND(A1779&lt;&gt;"",ISNUMBER(A1779)),VLOOKUP(A1779,Studies!A:BR,6,FALSE),"")</f>
        <v>Plasma</v>
      </c>
      <c r="G1779" s="57">
        <v>32</v>
      </c>
      <c r="H1779" s="57" t="s">
        <v>54</v>
      </c>
      <c r="I1779" s="47">
        <v>320.62849402427673</v>
      </c>
      <c r="J1779" s="47" t="s">
        <v>321</v>
      </c>
      <c r="K1779" s="47" t="s">
        <v>50</v>
      </c>
    </row>
    <row r="1780" spans="1:11" x14ac:dyDescent="0.2">
      <c r="A1780" s="36">
        <v>524</v>
      </c>
      <c r="B1780" s="112" t="str">
        <f>IF(AND(A1780&lt;&gt;"",ISNUMBER(A1780)),VLOOKUP(A1780,Studies!A:BR,2,FALSE),"")</f>
        <v>Mouton 2006</v>
      </c>
      <c r="C1780" s="112" t="str">
        <f>IF(AND(A1780&lt;&gt;"",ISNUMBER(A1780)),VLOOKUP(A1780,Studies!A:BR,3,FALSE),"")</f>
        <v>https://www.ncbi.nlm.nih.gov/pubmed/16982783</v>
      </c>
      <c r="D1780" s="112" t="str">
        <f>IF(AND(A1780&lt;&gt;"",ISNUMBER(A1780)),VLOOKUP(A1780,Studies!A:BR,4,FALSE),"")</f>
        <v>MAD_m_A 100 mg</v>
      </c>
      <c r="E1780" s="112" t="str">
        <f>IF(AND(A1780&lt;&gt;"",ISNUMBER(A1780)),VLOOKUP(A1780,Studies!A:BR,5,FALSE),"")</f>
        <v>Itraconazole</v>
      </c>
      <c r="F1780" s="114" t="str">
        <f>IF(AND(A1780&lt;&gt;"",ISNUMBER(A1780)),VLOOKUP(A1780,Studies!A:BR,6,FALSE),"")</f>
        <v>Plasma</v>
      </c>
      <c r="G1780" s="57">
        <v>33</v>
      </c>
      <c r="H1780" s="57" t="s">
        <v>54</v>
      </c>
      <c r="I1780" s="47">
        <v>2205.7039737701416</v>
      </c>
      <c r="J1780" s="47" t="s">
        <v>321</v>
      </c>
      <c r="K1780" s="47" t="s">
        <v>50</v>
      </c>
    </row>
    <row r="1781" spans="1:11" x14ac:dyDescent="0.2">
      <c r="A1781" s="36">
        <v>524</v>
      </c>
      <c r="B1781" s="112" t="str">
        <f>IF(AND(A1781&lt;&gt;"",ISNUMBER(A1781)),VLOOKUP(A1781,Studies!A:BR,2,FALSE),"")</f>
        <v>Mouton 2006</v>
      </c>
      <c r="C1781" s="112" t="str">
        <f>IF(AND(A1781&lt;&gt;"",ISNUMBER(A1781)),VLOOKUP(A1781,Studies!A:BR,3,FALSE),"")</f>
        <v>https://www.ncbi.nlm.nih.gov/pubmed/16982783</v>
      </c>
      <c r="D1781" s="112" t="str">
        <f>IF(AND(A1781&lt;&gt;"",ISNUMBER(A1781)),VLOOKUP(A1781,Studies!A:BR,4,FALSE),"")</f>
        <v>MAD_m_A 100 mg</v>
      </c>
      <c r="E1781" s="112" t="str">
        <f>IF(AND(A1781&lt;&gt;"",ISNUMBER(A1781)),VLOOKUP(A1781,Studies!A:BR,5,FALSE),"")</f>
        <v>Itraconazole</v>
      </c>
      <c r="F1781" s="114" t="str">
        <f>IF(AND(A1781&lt;&gt;"",ISNUMBER(A1781)),VLOOKUP(A1781,Studies!A:BR,6,FALSE),"")</f>
        <v>Plasma</v>
      </c>
      <c r="G1781" s="57">
        <v>48</v>
      </c>
      <c r="H1781" s="57" t="s">
        <v>54</v>
      </c>
      <c r="I1781" s="47">
        <v>264.83151316642761</v>
      </c>
      <c r="J1781" s="47" t="s">
        <v>321</v>
      </c>
      <c r="K1781" s="47" t="s">
        <v>50</v>
      </c>
    </row>
    <row r="1782" spans="1:11" x14ac:dyDescent="0.2">
      <c r="A1782" s="36">
        <v>524</v>
      </c>
      <c r="B1782" s="112" t="str">
        <f>IF(AND(A1782&lt;&gt;"",ISNUMBER(A1782)),VLOOKUP(A1782,Studies!A:BR,2,FALSE),"")</f>
        <v>Mouton 2006</v>
      </c>
      <c r="C1782" s="112" t="str">
        <f>IF(AND(A1782&lt;&gt;"",ISNUMBER(A1782)),VLOOKUP(A1782,Studies!A:BR,3,FALSE),"")</f>
        <v>https://www.ncbi.nlm.nih.gov/pubmed/16982783</v>
      </c>
      <c r="D1782" s="112" t="str">
        <f>IF(AND(A1782&lt;&gt;"",ISNUMBER(A1782)),VLOOKUP(A1782,Studies!A:BR,4,FALSE),"")</f>
        <v>MAD_m_A 100 mg</v>
      </c>
      <c r="E1782" s="112" t="str">
        <f>IF(AND(A1782&lt;&gt;"",ISNUMBER(A1782)),VLOOKUP(A1782,Studies!A:BR,5,FALSE),"")</f>
        <v>Itraconazole</v>
      </c>
      <c r="F1782" s="114" t="str">
        <f>IF(AND(A1782&lt;&gt;"",ISNUMBER(A1782)),VLOOKUP(A1782,Studies!A:BR,6,FALSE),"")</f>
        <v>Plasma</v>
      </c>
      <c r="G1782" s="57">
        <v>49</v>
      </c>
      <c r="H1782" s="57" t="s">
        <v>54</v>
      </c>
      <c r="I1782" s="47">
        <v>2357.3720455169678</v>
      </c>
      <c r="J1782" s="47" t="s">
        <v>321</v>
      </c>
      <c r="K1782" s="47" t="s">
        <v>50</v>
      </c>
    </row>
    <row r="1783" spans="1:11" x14ac:dyDescent="0.2">
      <c r="A1783" s="36">
        <v>524</v>
      </c>
      <c r="B1783" s="112" t="str">
        <f>IF(AND(A1783&lt;&gt;"",ISNUMBER(A1783)),VLOOKUP(A1783,Studies!A:BR,2,FALSE),"")</f>
        <v>Mouton 2006</v>
      </c>
      <c r="C1783" s="112" t="str">
        <f>IF(AND(A1783&lt;&gt;"",ISNUMBER(A1783)),VLOOKUP(A1783,Studies!A:BR,3,FALSE),"")</f>
        <v>https://www.ncbi.nlm.nih.gov/pubmed/16982783</v>
      </c>
      <c r="D1783" s="112" t="str">
        <f>IF(AND(A1783&lt;&gt;"",ISNUMBER(A1783)),VLOOKUP(A1783,Studies!A:BR,4,FALSE),"")</f>
        <v>MAD_m_A 100 mg</v>
      </c>
      <c r="E1783" s="112" t="str">
        <f>IF(AND(A1783&lt;&gt;"",ISNUMBER(A1783)),VLOOKUP(A1783,Studies!A:BR,5,FALSE),"")</f>
        <v>Itraconazole</v>
      </c>
      <c r="F1783" s="114" t="str">
        <f>IF(AND(A1783&lt;&gt;"",ISNUMBER(A1783)),VLOOKUP(A1783,Studies!A:BR,6,FALSE),"")</f>
        <v>Plasma</v>
      </c>
      <c r="G1783" s="57">
        <v>72</v>
      </c>
      <c r="H1783" s="57" t="s">
        <v>54</v>
      </c>
      <c r="I1783" s="47">
        <v>254.04989719390869</v>
      </c>
      <c r="J1783" s="47" t="s">
        <v>321</v>
      </c>
      <c r="K1783" s="47" t="s">
        <v>50</v>
      </c>
    </row>
    <row r="1784" spans="1:11" x14ac:dyDescent="0.2">
      <c r="A1784" s="36">
        <v>524</v>
      </c>
      <c r="B1784" s="112" t="str">
        <f>IF(AND(A1784&lt;&gt;"",ISNUMBER(A1784)),VLOOKUP(A1784,Studies!A:BR,2,FALSE),"")</f>
        <v>Mouton 2006</v>
      </c>
      <c r="C1784" s="112" t="str">
        <f>IF(AND(A1784&lt;&gt;"",ISNUMBER(A1784)),VLOOKUP(A1784,Studies!A:BR,3,FALSE),"")</f>
        <v>https://www.ncbi.nlm.nih.gov/pubmed/16982783</v>
      </c>
      <c r="D1784" s="112" t="str">
        <f>IF(AND(A1784&lt;&gt;"",ISNUMBER(A1784)),VLOOKUP(A1784,Studies!A:BR,4,FALSE),"")</f>
        <v>MAD_m_A 100 mg</v>
      </c>
      <c r="E1784" s="112" t="str">
        <f>IF(AND(A1784&lt;&gt;"",ISNUMBER(A1784)),VLOOKUP(A1784,Studies!A:BR,5,FALSE),"")</f>
        <v>Itraconazole</v>
      </c>
      <c r="F1784" s="114" t="str">
        <f>IF(AND(A1784&lt;&gt;"",ISNUMBER(A1784)),VLOOKUP(A1784,Studies!A:BR,6,FALSE),"")</f>
        <v>Plasma</v>
      </c>
      <c r="G1784" s="57">
        <v>73</v>
      </c>
      <c r="H1784" s="57" t="s">
        <v>54</v>
      </c>
      <c r="I1784" s="47">
        <v>2396.8908786773682</v>
      </c>
      <c r="J1784" s="47" t="s">
        <v>321</v>
      </c>
      <c r="K1784" s="47" t="s">
        <v>50</v>
      </c>
    </row>
    <row r="1785" spans="1:11" x14ac:dyDescent="0.2">
      <c r="A1785" s="36">
        <v>524</v>
      </c>
      <c r="B1785" s="112" t="str">
        <f>IF(AND(A1785&lt;&gt;"",ISNUMBER(A1785)),VLOOKUP(A1785,Studies!A:BR,2,FALSE),"")</f>
        <v>Mouton 2006</v>
      </c>
      <c r="C1785" s="112" t="str">
        <f>IF(AND(A1785&lt;&gt;"",ISNUMBER(A1785)),VLOOKUP(A1785,Studies!A:BR,3,FALSE),"")</f>
        <v>https://www.ncbi.nlm.nih.gov/pubmed/16982783</v>
      </c>
      <c r="D1785" s="112" t="str">
        <f>IF(AND(A1785&lt;&gt;"",ISNUMBER(A1785)),VLOOKUP(A1785,Studies!A:BR,4,FALSE),"")</f>
        <v>MAD_m_A 100 mg</v>
      </c>
      <c r="E1785" s="112" t="str">
        <f>IF(AND(A1785&lt;&gt;"",ISNUMBER(A1785)),VLOOKUP(A1785,Studies!A:BR,5,FALSE),"")</f>
        <v>Itraconazole</v>
      </c>
      <c r="F1785" s="114" t="str">
        <f>IF(AND(A1785&lt;&gt;"",ISNUMBER(A1785)),VLOOKUP(A1785,Studies!A:BR,6,FALSE),"")</f>
        <v>Plasma</v>
      </c>
      <c r="G1785" s="57">
        <v>96</v>
      </c>
      <c r="H1785" s="57" t="s">
        <v>54</v>
      </c>
      <c r="I1785" s="47">
        <v>249.86118078231812</v>
      </c>
      <c r="J1785" s="47" t="s">
        <v>321</v>
      </c>
      <c r="K1785" s="47" t="s">
        <v>50</v>
      </c>
    </row>
    <row r="1786" spans="1:11" x14ac:dyDescent="0.2">
      <c r="A1786" s="36">
        <v>524</v>
      </c>
      <c r="B1786" s="112" t="str">
        <f>IF(AND(A1786&lt;&gt;"",ISNUMBER(A1786)),VLOOKUP(A1786,Studies!A:BR,2,FALSE),"")</f>
        <v>Mouton 2006</v>
      </c>
      <c r="C1786" s="112" t="str">
        <f>IF(AND(A1786&lt;&gt;"",ISNUMBER(A1786)),VLOOKUP(A1786,Studies!A:BR,3,FALSE),"")</f>
        <v>https://www.ncbi.nlm.nih.gov/pubmed/16982783</v>
      </c>
      <c r="D1786" s="112" t="str">
        <f>IF(AND(A1786&lt;&gt;"",ISNUMBER(A1786)),VLOOKUP(A1786,Studies!A:BR,4,FALSE),"")</f>
        <v>MAD_m_A 100 mg</v>
      </c>
      <c r="E1786" s="112" t="str">
        <f>IF(AND(A1786&lt;&gt;"",ISNUMBER(A1786)),VLOOKUP(A1786,Studies!A:BR,5,FALSE),"")</f>
        <v>Itraconazole</v>
      </c>
      <c r="F1786" s="114" t="str">
        <f>IF(AND(A1786&lt;&gt;"",ISNUMBER(A1786)),VLOOKUP(A1786,Studies!A:BR,6,FALSE),"")</f>
        <v>Plasma</v>
      </c>
      <c r="G1786" s="57">
        <v>97</v>
      </c>
      <c r="H1786" s="57" t="s">
        <v>54</v>
      </c>
      <c r="I1786" s="47">
        <v>2261.4009380340576</v>
      </c>
      <c r="J1786" s="47" t="s">
        <v>321</v>
      </c>
      <c r="K1786" s="47" t="s">
        <v>50</v>
      </c>
    </row>
    <row r="1787" spans="1:11" x14ac:dyDescent="0.2">
      <c r="A1787" s="36">
        <v>524</v>
      </c>
      <c r="B1787" s="112" t="str">
        <f>IF(AND(A1787&lt;&gt;"",ISNUMBER(A1787)),VLOOKUP(A1787,Studies!A:BR,2,FALSE),"")</f>
        <v>Mouton 2006</v>
      </c>
      <c r="C1787" s="112" t="str">
        <f>IF(AND(A1787&lt;&gt;"",ISNUMBER(A1787)),VLOOKUP(A1787,Studies!A:BR,3,FALSE),"")</f>
        <v>https://www.ncbi.nlm.nih.gov/pubmed/16982783</v>
      </c>
      <c r="D1787" s="112" t="str">
        <f>IF(AND(A1787&lt;&gt;"",ISNUMBER(A1787)),VLOOKUP(A1787,Studies!A:BR,4,FALSE),"")</f>
        <v>MAD_m_A 100 mg</v>
      </c>
      <c r="E1787" s="112" t="str">
        <f>IF(AND(A1787&lt;&gt;"",ISNUMBER(A1787)),VLOOKUP(A1787,Studies!A:BR,5,FALSE),"")</f>
        <v>Itraconazole</v>
      </c>
      <c r="F1787" s="114" t="str">
        <f>IF(AND(A1787&lt;&gt;"",ISNUMBER(A1787)),VLOOKUP(A1787,Studies!A:BR,6,FALSE),"")</f>
        <v>Plasma</v>
      </c>
      <c r="G1787" s="57">
        <v>120</v>
      </c>
      <c r="H1787" s="57" t="s">
        <v>54</v>
      </c>
      <c r="I1787" s="47">
        <v>273.78520369529724</v>
      </c>
      <c r="J1787" s="47" t="s">
        <v>321</v>
      </c>
      <c r="K1787" s="47" t="s">
        <v>50</v>
      </c>
    </row>
    <row r="1788" spans="1:11" x14ac:dyDescent="0.2">
      <c r="A1788" s="36">
        <v>524</v>
      </c>
      <c r="B1788" s="112" t="str">
        <f>IF(AND(A1788&lt;&gt;"",ISNUMBER(A1788)),VLOOKUP(A1788,Studies!A:BR,2,FALSE),"")</f>
        <v>Mouton 2006</v>
      </c>
      <c r="C1788" s="112" t="str">
        <f>IF(AND(A1788&lt;&gt;"",ISNUMBER(A1788)),VLOOKUP(A1788,Studies!A:BR,3,FALSE),"")</f>
        <v>https://www.ncbi.nlm.nih.gov/pubmed/16982783</v>
      </c>
      <c r="D1788" s="112" t="str">
        <f>IF(AND(A1788&lt;&gt;"",ISNUMBER(A1788)),VLOOKUP(A1788,Studies!A:BR,4,FALSE),"")</f>
        <v>MAD_m_A 100 mg</v>
      </c>
      <c r="E1788" s="112" t="str">
        <f>IF(AND(A1788&lt;&gt;"",ISNUMBER(A1788)),VLOOKUP(A1788,Studies!A:BR,5,FALSE),"")</f>
        <v>Itraconazole</v>
      </c>
      <c r="F1788" s="114" t="str">
        <f>IF(AND(A1788&lt;&gt;"",ISNUMBER(A1788)),VLOOKUP(A1788,Studies!A:BR,6,FALSE),"")</f>
        <v>Plasma</v>
      </c>
      <c r="G1788" s="57">
        <v>121</v>
      </c>
      <c r="H1788" s="57" t="s">
        <v>54</v>
      </c>
      <c r="I1788" s="47">
        <v>2561.7060661315918</v>
      </c>
      <c r="J1788" s="47" t="s">
        <v>321</v>
      </c>
      <c r="K1788" s="47" t="s">
        <v>50</v>
      </c>
    </row>
    <row r="1789" spans="1:11" x14ac:dyDescent="0.2">
      <c r="A1789" s="36">
        <v>524</v>
      </c>
      <c r="B1789" s="112" t="str">
        <f>IF(AND(A1789&lt;&gt;"",ISNUMBER(A1789)),VLOOKUP(A1789,Studies!A:BR,2,FALSE),"")</f>
        <v>Mouton 2006</v>
      </c>
      <c r="C1789" s="112" t="str">
        <f>IF(AND(A1789&lt;&gt;"",ISNUMBER(A1789)),VLOOKUP(A1789,Studies!A:BR,3,FALSE),"")</f>
        <v>https://www.ncbi.nlm.nih.gov/pubmed/16982783</v>
      </c>
      <c r="D1789" s="112" t="str">
        <f>IF(AND(A1789&lt;&gt;"",ISNUMBER(A1789)),VLOOKUP(A1789,Studies!A:BR,4,FALSE),"")</f>
        <v>MAD_m_A 100 mg</v>
      </c>
      <c r="E1789" s="112" t="str">
        <f>IF(AND(A1789&lt;&gt;"",ISNUMBER(A1789)),VLOOKUP(A1789,Studies!A:BR,5,FALSE),"")</f>
        <v>Itraconazole</v>
      </c>
      <c r="F1789" s="114" t="str">
        <f>IF(AND(A1789&lt;&gt;"",ISNUMBER(A1789)),VLOOKUP(A1789,Studies!A:BR,6,FALSE),"")</f>
        <v>Plasma</v>
      </c>
      <c r="G1789" s="57">
        <v>144</v>
      </c>
      <c r="H1789" s="57" t="s">
        <v>54</v>
      </c>
      <c r="I1789" s="47">
        <v>317.97429919242859</v>
      </c>
      <c r="J1789" s="47" t="s">
        <v>321</v>
      </c>
      <c r="K1789" s="47" t="s">
        <v>50</v>
      </c>
    </row>
    <row r="1790" spans="1:11" x14ac:dyDescent="0.2">
      <c r="A1790" s="36">
        <v>524</v>
      </c>
      <c r="B1790" s="112" t="str">
        <f>IF(AND(A1790&lt;&gt;"",ISNUMBER(A1790)),VLOOKUP(A1790,Studies!A:BR,2,FALSE),"")</f>
        <v>Mouton 2006</v>
      </c>
      <c r="C1790" s="112" t="str">
        <f>IF(AND(A1790&lt;&gt;"",ISNUMBER(A1790)),VLOOKUP(A1790,Studies!A:BR,3,FALSE),"")</f>
        <v>https://www.ncbi.nlm.nih.gov/pubmed/16982783</v>
      </c>
      <c r="D1790" s="112" t="str">
        <f>IF(AND(A1790&lt;&gt;"",ISNUMBER(A1790)),VLOOKUP(A1790,Studies!A:BR,4,FALSE),"")</f>
        <v>MAD_m_A 100 mg</v>
      </c>
      <c r="E1790" s="112" t="str">
        <f>IF(AND(A1790&lt;&gt;"",ISNUMBER(A1790)),VLOOKUP(A1790,Studies!A:BR,5,FALSE),"")</f>
        <v>Itraconazole</v>
      </c>
      <c r="F1790" s="114" t="str">
        <f>IF(AND(A1790&lt;&gt;"",ISNUMBER(A1790)),VLOOKUP(A1790,Studies!A:BR,6,FALSE),"")</f>
        <v>Plasma</v>
      </c>
      <c r="G1790" s="57">
        <v>144.5</v>
      </c>
      <c r="H1790" s="57" t="s">
        <v>54</v>
      </c>
      <c r="I1790" s="47">
        <v>2715.1880264282227</v>
      </c>
      <c r="J1790" s="47" t="s">
        <v>321</v>
      </c>
      <c r="K1790" s="47" t="s">
        <v>50</v>
      </c>
    </row>
    <row r="1791" spans="1:11" x14ac:dyDescent="0.2">
      <c r="A1791" s="36">
        <v>524</v>
      </c>
      <c r="B1791" s="112" t="str">
        <f>IF(AND(A1791&lt;&gt;"",ISNUMBER(A1791)),VLOOKUP(A1791,Studies!A:BR,2,FALSE),"")</f>
        <v>Mouton 2006</v>
      </c>
      <c r="C1791" s="112" t="str">
        <f>IF(AND(A1791&lt;&gt;"",ISNUMBER(A1791)),VLOOKUP(A1791,Studies!A:BR,3,FALSE),"")</f>
        <v>https://www.ncbi.nlm.nih.gov/pubmed/16982783</v>
      </c>
      <c r="D1791" s="112" t="str">
        <f>IF(AND(A1791&lt;&gt;"",ISNUMBER(A1791)),VLOOKUP(A1791,Studies!A:BR,4,FALSE),"")</f>
        <v>MAD_m_A 100 mg</v>
      </c>
      <c r="E1791" s="112" t="str">
        <f>IF(AND(A1791&lt;&gt;"",ISNUMBER(A1791)),VLOOKUP(A1791,Studies!A:BR,5,FALSE),"")</f>
        <v>Itraconazole</v>
      </c>
      <c r="F1791" s="114" t="str">
        <f>IF(AND(A1791&lt;&gt;"",ISNUMBER(A1791)),VLOOKUP(A1791,Studies!A:BR,6,FALSE),"")</f>
        <v>Plasma</v>
      </c>
      <c r="G1791" s="57">
        <v>145</v>
      </c>
      <c r="H1791" s="57" t="s">
        <v>54</v>
      </c>
      <c r="I1791" s="47">
        <v>2280.2770137786865</v>
      </c>
      <c r="J1791" s="47" t="s">
        <v>321</v>
      </c>
      <c r="K1791" s="47" t="s">
        <v>50</v>
      </c>
    </row>
    <row r="1792" spans="1:11" x14ac:dyDescent="0.2">
      <c r="A1792" s="36">
        <v>524</v>
      </c>
      <c r="B1792" s="112" t="str">
        <f>IF(AND(A1792&lt;&gt;"",ISNUMBER(A1792)),VLOOKUP(A1792,Studies!A:BR,2,FALSE),"")</f>
        <v>Mouton 2006</v>
      </c>
      <c r="C1792" s="112" t="str">
        <f>IF(AND(A1792&lt;&gt;"",ISNUMBER(A1792)),VLOOKUP(A1792,Studies!A:BR,3,FALSE),"")</f>
        <v>https://www.ncbi.nlm.nih.gov/pubmed/16982783</v>
      </c>
      <c r="D1792" s="112" t="str">
        <f>IF(AND(A1792&lt;&gt;"",ISNUMBER(A1792)),VLOOKUP(A1792,Studies!A:BR,4,FALSE),"")</f>
        <v>MAD_m_A 100 mg</v>
      </c>
      <c r="E1792" s="112" t="str">
        <f>IF(AND(A1792&lt;&gt;"",ISNUMBER(A1792)),VLOOKUP(A1792,Studies!A:BR,5,FALSE),"")</f>
        <v>Itraconazole</v>
      </c>
      <c r="F1792" s="114" t="str">
        <f>IF(AND(A1792&lt;&gt;"",ISNUMBER(A1792)),VLOOKUP(A1792,Studies!A:BR,6,FALSE),"")</f>
        <v>Plasma</v>
      </c>
      <c r="G1792" s="57">
        <v>145.25</v>
      </c>
      <c r="H1792" s="57" t="s">
        <v>54</v>
      </c>
      <c r="I1792" s="47">
        <v>913.85179758071899</v>
      </c>
      <c r="J1792" s="47" t="s">
        <v>321</v>
      </c>
      <c r="K1792" s="47" t="s">
        <v>50</v>
      </c>
    </row>
    <row r="1793" spans="1:11" x14ac:dyDescent="0.2">
      <c r="A1793" s="36">
        <v>524</v>
      </c>
      <c r="B1793" s="112" t="str">
        <f>IF(AND(A1793&lt;&gt;"",ISNUMBER(A1793)),VLOOKUP(A1793,Studies!A:BR,2,FALSE),"")</f>
        <v>Mouton 2006</v>
      </c>
      <c r="C1793" s="112" t="str">
        <f>IF(AND(A1793&lt;&gt;"",ISNUMBER(A1793)),VLOOKUP(A1793,Studies!A:BR,3,FALSE),"")</f>
        <v>https://www.ncbi.nlm.nih.gov/pubmed/16982783</v>
      </c>
      <c r="D1793" s="112" t="str">
        <f>IF(AND(A1793&lt;&gt;"",ISNUMBER(A1793)),VLOOKUP(A1793,Studies!A:BR,4,FALSE),"")</f>
        <v>MAD_m_A 100 mg</v>
      </c>
      <c r="E1793" s="112" t="str">
        <f>IF(AND(A1793&lt;&gt;"",ISNUMBER(A1793)),VLOOKUP(A1793,Studies!A:BR,5,FALSE),"")</f>
        <v>Itraconazole</v>
      </c>
      <c r="F1793" s="114" t="str">
        <f>IF(AND(A1793&lt;&gt;"",ISNUMBER(A1793)),VLOOKUP(A1793,Studies!A:BR,6,FALSE),"")</f>
        <v>Plasma</v>
      </c>
      <c r="G1793" s="57">
        <v>146</v>
      </c>
      <c r="H1793" s="57" t="s">
        <v>54</v>
      </c>
      <c r="I1793" s="47">
        <v>712.15170621871948</v>
      </c>
      <c r="J1793" s="47" t="s">
        <v>321</v>
      </c>
      <c r="K1793" s="47" t="s">
        <v>50</v>
      </c>
    </row>
    <row r="1794" spans="1:11" x14ac:dyDescent="0.2">
      <c r="A1794" s="36">
        <v>524</v>
      </c>
      <c r="B1794" s="112" t="str">
        <f>IF(AND(A1794&lt;&gt;"",ISNUMBER(A1794)),VLOOKUP(A1794,Studies!A:BR,2,FALSE),"")</f>
        <v>Mouton 2006</v>
      </c>
      <c r="C1794" s="112" t="str">
        <f>IF(AND(A1794&lt;&gt;"",ISNUMBER(A1794)),VLOOKUP(A1794,Studies!A:BR,3,FALSE),"")</f>
        <v>https://www.ncbi.nlm.nih.gov/pubmed/16982783</v>
      </c>
      <c r="D1794" s="112" t="str">
        <f>IF(AND(A1794&lt;&gt;"",ISNUMBER(A1794)),VLOOKUP(A1794,Studies!A:BR,4,FALSE),"")</f>
        <v>MAD_m_A 100 mg</v>
      </c>
      <c r="E1794" s="112" t="str">
        <f>IF(AND(A1794&lt;&gt;"",ISNUMBER(A1794)),VLOOKUP(A1794,Studies!A:BR,5,FALSE),"")</f>
        <v>Itraconazole</v>
      </c>
      <c r="F1794" s="114" t="str">
        <f>IF(AND(A1794&lt;&gt;"",ISNUMBER(A1794)),VLOOKUP(A1794,Studies!A:BR,6,FALSE),"")</f>
        <v>Plasma</v>
      </c>
      <c r="G1794" s="57">
        <v>147</v>
      </c>
      <c r="H1794" s="57" t="s">
        <v>54</v>
      </c>
      <c r="I1794" s="47">
        <v>633.9150071144104</v>
      </c>
      <c r="J1794" s="47" t="s">
        <v>321</v>
      </c>
      <c r="K1794" s="47" t="s">
        <v>50</v>
      </c>
    </row>
    <row r="1795" spans="1:11" x14ac:dyDescent="0.2">
      <c r="A1795" s="36">
        <v>524</v>
      </c>
      <c r="B1795" s="112" t="str">
        <f>IF(AND(A1795&lt;&gt;"",ISNUMBER(A1795)),VLOOKUP(A1795,Studies!A:BR,2,FALSE),"")</f>
        <v>Mouton 2006</v>
      </c>
      <c r="C1795" s="112" t="str">
        <f>IF(AND(A1795&lt;&gt;"",ISNUMBER(A1795)),VLOOKUP(A1795,Studies!A:BR,3,FALSE),"")</f>
        <v>https://www.ncbi.nlm.nih.gov/pubmed/16982783</v>
      </c>
      <c r="D1795" s="112" t="str">
        <f>IF(AND(A1795&lt;&gt;"",ISNUMBER(A1795)),VLOOKUP(A1795,Studies!A:BR,4,FALSE),"")</f>
        <v>MAD_m_A 100 mg</v>
      </c>
      <c r="E1795" s="112" t="str">
        <f>IF(AND(A1795&lt;&gt;"",ISNUMBER(A1795)),VLOOKUP(A1795,Studies!A:BR,5,FALSE),"")</f>
        <v>Itraconazole</v>
      </c>
      <c r="F1795" s="114" t="str">
        <f>IF(AND(A1795&lt;&gt;"",ISNUMBER(A1795)),VLOOKUP(A1795,Studies!A:BR,6,FALSE),"")</f>
        <v>Plasma</v>
      </c>
      <c r="G1795" s="57">
        <v>149</v>
      </c>
      <c r="H1795" s="57" t="s">
        <v>54</v>
      </c>
      <c r="I1795" s="47">
        <v>578.52190732955933</v>
      </c>
      <c r="J1795" s="47" t="s">
        <v>321</v>
      </c>
      <c r="K1795" s="47" t="s">
        <v>50</v>
      </c>
    </row>
    <row r="1796" spans="1:11" x14ac:dyDescent="0.2">
      <c r="A1796" s="36">
        <v>524</v>
      </c>
      <c r="B1796" s="112" t="str">
        <f>IF(AND(A1796&lt;&gt;"",ISNUMBER(A1796)),VLOOKUP(A1796,Studies!A:BR,2,FALSE),"")</f>
        <v>Mouton 2006</v>
      </c>
      <c r="C1796" s="112" t="str">
        <f>IF(AND(A1796&lt;&gt;"",ISNUMBER(A1796)),VLOOKUP(A1796,Studies!A:BR,3,FALSE),"")</f>
        <v>https://www.ncbi.nlm.nih.gov/pubmed/16982783</v>
      </c>
      <c r="D1796" s="112" t="str">
        <f>IF(AND(A1796&lt;&gt;"",ISNUMBER(A1796)),VLOOKUP(A1796,Studies!A:BR,4,FALSE),"")</f>
        <v>MAD_m_A 100 mg</v>
      </c>
      <c r="E1796" s="112" t="str">
        <f>IF(AND(A1796&lt;&gt;"",ISNUMBER(A1796)),VLOOKUP(A1796,Studies!A:BR,5,FALSE),"")</f>
        <v>Itraconazole</v>
      </c>
      <c r="F1796" s="114" t="str">
        <f>IF(AND(A1796&lt;&gt;"",ISNUMBER(A1796)),VLOOKUP(A1796,Studies!A:BR,6,FALSE),"")</f>
        <v>Plasma</v>
      </c>
      <c r="G1796" s="57">
        <v>151</v>
      </c>
      <c r="H1796" s="57" t="s">
        <v>54</v>
      </c>
      <c r="I1796" s="47">
        <v>502.28238105773926</v>
      </c>
      <c r="J1796" s="47" t="s">
        <v>321</v>
      </c>
      <c r="K1796" s="47" t="s">
        <v>50</v>
      </c>
    </row>
    <row r="1797" spans="1:11" x14ac:dyDescent="0.2">
      <c r="A1797" s="36">
        <v>524</v>
      </c>
      <c r="B1797" s="112" t="str">
        <f>IF(AND(A1797&lt;&gt;"",ISNUMBER(A1797)),VLOOKUP(A1797,Studies!A:BR,2,FALSE),"")</f>
        <v>Mouton 2006</v>
      </c>
      <c r="C1797" s="112" t="str">
        <f>IF(AND(A1797&lt;&gt;"",ISNUMBER(A1797)),VLOOKUP(A1797,Studies!A:BR,3,FALSE),"")</f>
        <v>https://www.ncbi.nlm.nih.gov/pubmed/16982783</v>
      </c>
      <c r="D1797" s="112" t="str">
        <f>IF(AND(A1797&lt;&gt;"",ISNUMBER(A1797)),VLOOKUP(A1797,Studies!A:BR,4,FALSE),"")</f>
        <v>MAD_m_A 100 mg</v>
      </c>
      <c r="E1797" s="112" t="str">
        <f>IF(AND(A1797&lt;&gt;"",ISNUMBER(A1797)),VLOOKUP(A1797,Studies!A:BR,5,FALSE),"")</f>
        <v>Itraconazole</v>
      </c>
      <c r="F1797" s="114" t="str">
        <f>IF(AND(A1797&lt;&gt;"",ISNUMBER(A1797)),VLOOKUP(A1797,Studies!A:BR,6,FALSE),"")</f>
        <v>Plasma</v>
      </c>
      <c r="G1797" s="57">
        <v>153</v>
      </c>
      <c r="H1797" s="57" t="s">
        <v>54</v>
      </c>
      <c r="I1797" s="47">
        <v>485.85599660873413</v>
      </c>
      <c r="J1797" s="47" t="s">
        <v>321</v>
      </c>
      <c r="K1797" s="47" t="s">
        <v>50</v>
      </c>
    </row>
    <row r="1798" spans="1:11" x14ac:dyDescent="0.2">
      <c r="A1798" s="36">
        <v>524</v>
      </c>
      <c r="B1798" s="112" t="str">
        <f>IF(AND(A1798&lt;&gt;"",ISNUMBER(A1798)),VLOOKUP(A1798,Studies!A:BR,2,FALSE),"")</f>
        <v>Mouton 2006</v>
      </c>
      <c r="C1798" s="112" t="str">
        <f>IF(AND(A1798&lt;&gt;"",ISNUMBER(A1798)),VLOOKUP(A1798,Studies!A:BR,3,FALSE),"")</f>
        <v>https://www.ncbi.nlm.nih.gov/pubmed/16982783</v>
      </c>
      <c r="D1798" s="112" t="str">
        <f>IF(AND(A1798&lt;&gt;"",ISNUMBER(A1798)),VLOOKUP(A1798,Studies!A:BR,4,FALSE),"")</f>
        <v>MAD_m_A 100 mg</v>
      </c>
      <c r="E1798" s="112" t="str">
        <f>IF(AND(A1798&lt;&gt;"",ISNUMBER(A1798)),VLOOKUP(A1798,Studies!A:BR,5,FALSE),"")</f>
        <v>Itraconazole</v>
      </c>
      <c r="F1798" s="114" t="str">
        <f>IF(AND(A1798&lt;&gt;"",ISNUMBER(A1798)),VLOOKUP(A1798,Studies!A:BR,6,FALSE),"")</f>
        <v>Plasma</v>
      </c>
      <c r="G1798" s="57">
        <v>160</v>
      </c>
      <c r="H1798" s="57" t="s">
        <v>54</v>
      </c>
      <c r="I1798" s="47">
        <v>302.50418186187744</v>
      </c>
      <c r="J1798" s="47" t="s">
        <v>321</v>
      </c>
      <c r="K1798" s="47" t="s">
        <v>50</v>
      </c>
    </row>
    <row r="1799" spans="1:11" x14ac:dyDescent="0.2">
      <c r="A1799" s="36">
        <v>524</v>
      </c>
      <c r="B1799" s="112" t="str">
        <f>IF(AND(A1799&lt;&gt;"",ISNUMBER(A1799)),VLOOKUP(A1799,Studies!A:BR,2,FALSE),"")</f>
        <v>Mouton 2006</v>
      </c>
      <c r="C1799" s="112" t="str">
        <f>IF(AND(A1799&lt;&gt;"",ISNUMBER(A1799)),VLOOKUP(A1799,Studies!A:BR,3,FALSE),"")</f>
        <v>https://www.ncbi.nlm.nih.gov/pubmed/16982783</v>
      </c>
      <c r="D1799" s="112" t="str">
        <f>IF(AND(A1799&lt;&gt;"",ISNUMBER(A1799)),VLOOKUP(A1799,Studies!A:BR,4,FALSE),"")</f>
        <v>MAD_m_A 100 mg</v>
      </c>
      <c r="E1799" s="112" t="str">
        <f>IF(AND(A1799&lt;&gt;"",ISNUMBER(A1799)),VLOOKUP(A1799,Studies!A:BR,5,FALSE),"")</f>
        <v>Itraconazole</v>
      </c>
      <c r="F1799" s="114" t="str">
        <f>IF(AND(A1799&lt;&gt;"",ISNUMBER(A1799)),VLOOKUP(A1799,Studies!A:BR,6,FALSE),"")</f>
        <v>Plasma</v>
      </c>
      <c r="G1799" s="57">
        <v>168</v>
      </c>
      <c r="H1799" s="57" t="s">
        <v>54</v>
      </c>
      <c r="I1799" s="47">
        <v>337.02552318572998</v>
      </c>
      <c r="J1799" s="47" t="s">
        <v>321</v>
      </c>
      <c r="K1799" s="47" t="s">
        <v>50</v>
      </c>
    </row>
    <row r="1800" spans="1:11" x14ac:dyDescent="0.2">
      <c r="A1800" s="36">
        <v>524</v>
      </c>
      <c r="B1800" s="112" t="str">
        <f>IF(AND(A1800&lt;&gt;"",ISNUMBER(A1800)),VLOOKUP(A1800,Studies!A:BR,2,FALSE),"")</f>
        <v>Mouton 2006</v>
      </c>
      <c r="C1800" s="112" t="str">
        <f>IF(AND(A1800&lt;&gt;"",ISNUMBER(A1800)),VLOOKUP(A1800,Studies!A:BR,3,FALSE),"")</f>
        <v>https://www.ncbi.nlm.nih.gov/pubmed/16982783</v>
      </c>
      <c r="D1800" s="112" t="str">
        <f>IF(AND(A1800&lt;&gt;"",ISNUMBER(A1800)),VLOOKUP(A1800,Studies!A:BR,4,FALSE),"")</f>
        <v>MAD_m_A 100 mg</v>
      </c>
      <c r="E1800" s="112" t="str">
        <f>IF(AND(A1800&lt;&gt;"",ISNUMBER(A1800)),VLOOKUP(A1800,Studies!A:BR,5,FALSE),"")</f>
        <v>Itraconazole</v>
      </c>
      <c r="F1800" s="114" t="str">
        <f>IF(AND(A1800&lt;&gt;"",ISNUMBER(A1800)),VLOOKUP(A1800,Studies!A:BR,6,FALSE),"")</f>
        <v>Plasma</v>
      </c>
      <c r="G1800" s="57">
        <v>176</v>
      </c>
      <c r="H1800" s="57" t="s">
        <v>54</v>
      </c>
      <c r="I1800" s="47">
        <v>264.83151316642761</v>
      </c>
      <c r="J1800" s="47" t="s">
        <v>321</v>
      </c>
      <c r="K1800" s="47" t="s">
        <v>50</v>
      </c>
    </row>
    <row r="1801" spans="1:11" x14ac:dyDescent="0.2">
      <c r="A1801" s="36">
        <v>524</v>
      </c>
      <c r="B1801" s="112" t="str">
        <f>IF(AND(A1801&lt;&gt;"",ISNUMBER(A1801)),VLOOKUP(A1801,Studies!A:BR,2,FALSE),"")</f>
        <v>Mouton 2006</v>
      </c>
      <c r="C1801" s="112" t="str">
        <f>IF(AND(A1801&lt;&gt;"",ISNUMBER(A1801)),VLOOKUP(A1801,Studies!A:BR,3,FALSE),"")</f>
        <v>https://www.ncbi.nlm.nih.gov/pubmed/16982783</v>
      </c>
      <c r="D1801" s="112" t="str">
        <f>IF(AND(A1801&lt;&gt;"",ISNUMBER(A1801)),VLOOKUP(A1801,Studies!A:BR,4,FALSE),"")</f>
        <v>MAD_m_A 100 mg</v>
      </c>
      <c r="E1801" s="112" t="str">
        <f>IF(AND(A1801&lt;&gt;"",ISNUMBER(A1801)),VLOOKUP(A1801,Studies!A:BR,5,FALSE),"")</f>
        <v>Itraconazole</v>
      </c>
      <c r="F1801" s="114" t="str">
        <f>IF(AND(A1801&lt;&gt;"",ISNUMBER(A1801)),VLOOKUP(A1801,Studies!A:BR,6,FALSE),"")</f>
        <v>Plasma</v>
      </c>
      <c r="G1801" s="57">
        <v>192</v>
      </c>
      <c r="H1801" s="57" t="s">
        <v>54</v>
      </c>
      <c r="I1801" s="47">
        <v>189.91759419441223</v>
      </c>
      <c r="J1801" s="47" t="s">
        <v>321</v>
      </c>
      <c r="K1801" s="47" t="s">
        <v>50</v>
      </c>
    </row>
    <row r="1802" spans="1:11" x14ac:dyDescent="0.2">
      <c r="A1802" s="36">
        <v>524</v>
      </c>
      <c r="B1802" s="112" t="str">
        <f>IF(AND(A1802&lt;&gt;"",ISNUMBER(A1802)),VLOOKUP(A1802,Studies!A:BR,2,FALSE),"")</f>
        <v>Mouton 2006</v>
      </c>
      <c r="C1802" s="112" t="str">
        <f>IF(AND(A1802&lt;&gt;"",ISNUMBER(A1802)),VLOOKUP(A1802,Studies!A:BR,3,FALSE),"")</f>
        <v>https://www.ncbi.nlm.nih.gov/pubmed/16982783</v>
      </c>
      <c r="D1802" s="112" t="str">
        <f>IF(AND(A1802&lt;&gt;"",ISNUMBER(A1802)),VLOOKUP(A1802,Studies!A:BR,4,FALSE),"")</f>
        <v>MAD_m_A 100 mg</v>
      </c>
      <c r="E1802" s="112" t="str">
        <f>IF(AND(A1802&lt;&gt;"",ISNUMBER(A1802)),VLOOKUP(A1802,Studies!A:BR,5,FALSE),"")</f>
        <v>Itraconazole</v>
      </c>
      <c r="F1802" s="114" t="str">
        <f>IF(AND(A1802&lt;&gt;"",ISNUMBER(A1802)),VLOOKUP(A1802,Studies!A:BR,6,FALSE),"")</f>
        <v>Plasma</v>
      </c>
      <c r="G1802" s="57">
        <v>216</v>
      </c>
      <c r="H1802" s="57" t="s">
        <v>54</v>
      </c>
      <c r="I1802" s="47">
        <v>159.49720144271851</v>
      </c>
      <c r="J1802" s="47" t="s">
        <v>321</v>
      </c>
      <c r="K1802" s="47" t="s">
        <v>50</v>
      </c>
    </row>
    <row r="1803" spans="1:11" x14ac:dyDescent="0.2">
      <c r="A1803" s="36">
        <v>524</v>
      </c>
      <c r="B1803" s="112" t="str">
        <f>IF(AND(A1803&lt;&gt;"",ISNUMBER(A1803)),VLOOKUP(A1803,Studies!A:BR,2,FALSE),"")</f>
        <v>Mouton 2006</v>
      </c>
      <c r="C1803" s="112" t="str">
        <f>IF(AND(A1803&lt;&gt;"",ISNUMBER(A1803)),VLOOKUP(A1803,Studies!A:BR,3,FALSE),"")</f>
        <v>https://www.ncbi.nlm.nih.gov/pubmed/16982783</v>
      </c>
      <c r="D1803" s="112" t="str">
        <f>IF(AND(A1803&lt;&gt;"",ISNUMBER(A1803)),VLOOKUP(A1803,Studies!A:BR,4,FALSE),"")</f>
        <v>MAD_m_A 100 mg</v>
      </c>
      <c r="E1803" s="112" t="str">
        <f>IF(AND(A1803&lt;&gt;"",ISNUMBER(A1803)),VLOOKUP(A1803,Studies!A:BR,5,FALSE),"")</f>
        <v>Itraconazole</v>
      </c>
      <c r="F1803" s="114" t="str">
        <f>IF(AND(A1803&lt;&gt;"",ISNUMBER(A1803)),VLOOKUP(A1803,Studies!A:BR,6,FALSE),"")</f>
        <v>Plasma</v>
      </c>
      <c r="G1803" s="57">
        <v>240</v>
      </c>
      <c r="H1803" s="57" t="s">
        <v>54</v>
      </c>
      <c r="I1803" s="47">
        <v>101.813904941082</v>
      </c>
      <c r="J1803" s="47" t="s">
        <v>321</v>
      </c>
      <c r="K1803" s="47" t="s">
        <v>50</v>
      </c>
    </row>
    <row r="1804" spans="1:11" x14ac:dyDescent="0.2">
      <c r="A1804" s="36">
        <v>524</v>
      </c>
      <c r="B1804" s="112" t="str">
        <f>IF(AND(A1804&lt;&gt;"",ISNUMBER(A1804)),VLOOKUP(A1804,Studies!A:BR,2,FALSE),"")</f>
        <v>Mouton 2006</v>
      </c>
      <c r="C1804" s="112" t="str">
        <f>IF(AND(A1804&lt;&gt;"",ISNUMBER(A1804)),VLOOKUP(A1804,Studies!A:BR,3,FALSE),"")</f>
        <v>https://www.ncbi.nlm.nih.gov/pubmed/16982783</v>
      </c>
      <c r="D1804" s="112" t="str">
        <f>IF(AND(A1804&lt;&gt;"",ISNUMBER(A1804)),VLOOKUP(A1804,Studies!A:BR,4,FALSE),"")</f>
        <v>MAD_m_A 100 mg</v>
      </c>
      <c r="E1804" s="112" t="str">
        <f>IF(AND(A1804&lt;&gt;"",ISNUMBER(A1804)),VLOOKUP(A1804,Studies!A:BR,5,FALSE),"")</f>
        <v>Itraconazole</v>
      </c>
      <c r="F1804" s="114" t="str">
        <f>IF(AND(A1804&lt;&gt;"",ISNUMBER(A1804)),VLOOKUP(A1804,Studies!A:BR,6,FALSE),"")</f>
        <v>Plasma</v>
      </c>
      <c r="G1804" s="57">
        <v>312</v>
      </c>
      <c r="H1804" s="57" t="s">
        <v>54</v>
      </c>
      <c r="I1804" s="47">
        <v>38.117222487926483</v>
      </c>
      <c r="J1804" s="47" t="s">
        <v>321</v>
      </c>
      <c r="K1804" s="47" t="s">
        <v>50</v>
      </c>
    </row>
    <row r="1805" spans="1:11" x14ac:dyDescent="0.2">
      <c r="A1805" s="36">
        <v>526</v>
      </c>
      <c r="B1805" s="112" t="str">
        <f>IF(AND(A1805&lt;&gt;"",ISNUMBER(A1805)),VLOOKUP(A1805,Studies!A:BR,2,FALSE),"")</f>
        <v>Mouton 2006</v>
      </c>
      <c r="C1805" s="112" t="str">
        <f>IF(AND(A1805&lt;&gt;"",ISNUMBER(A1805)),VLOOKUP(A1805,Studies!A:BR,3,FALSE),"")</f>
        <v>https://www.ncbi.nlm.nih.gov/pubmed/16982783</v>
      </c>
      <c r="D1805" s="112" t="str">
        <f>IF(AND(A1805&lt;&gt;"",ISNUMBER(A1805)),VLOOKUP(A1805,Studies!A:BR,4,FALSE),"")</f>
        <v>MAD_m_C 300 mg</v>
      </c>
      <c r="E1805" s="112" t="str">
        <f>IF(AND(A1805&lt;&gt;"",ISNUMBER(A1805)),VLOOKUP(A1805,Studies!A:BR,5,FALSE),"")</f>
        <v>Itraconazole</v>
      </c>
      <c r="F1805" s="114" t="str">
        <f>IF(AND(A1805&lt;&gt;"",ISNUMBER(A1805)),VLOOKUP(A1805,Studies!A:BR,6,FALSE),"")</f>
        <v>Plasma</v>
      </c>
      <c r="G1805" s="57">
        <v>3</v>
      </c>
      <c r="H1805" s="57" t="s">
        <v>54</v>
      </c>
      <c r="I1805" s="47">
        <v>3260.035888671875</v>
      </c>
      <c r="J1805" s="47" t="s">
        <v>321</v>
      </c>
      <c r="K1805" s="47" t="s">
        <v>50</v>
      </c>
    </row>
    <row r="1806" spans="1:11" x14ac:dyDescent="0.2">
      <c r="A1806" s="36">
        <v>526</v>
      </c>
      <c r="B1806" s="112" t="str">
        <f>IF(AND(A1806&lt;&gt;"",ISNUMBER(A1806)),VLOOKUP(A1806,Studies!A:BR,2,FALSE),"")</f>
        <v>Mouton 2006</v>
      </c>
      <c r="C1806" s="112" t="str">
        <f>IF(AND(A1806&lt;&gt;"",ISNUMBER(A1806)),VLOOKUP(A1806,Studies!A:BR,3,FALSE),"")</f>
        <v>https://www.ncbi.nlm.nih.gov/pubmed/16982783</v>
      </c>
      <c r="D1806" s="112" t="str">
        <f>IF(AND(A1806&lt;&gt;"",ISNUMBER(A1806)),VLOOKUP(A1806,Studies!A:BR,4,FALSE),"")</f>
        <v>MAD_m_C 300 mg</v>
      </c>
      <c r="E1806" s="112" t="str">
        <f>IF(AND(A1806&lt;&gt;"",ISNUMBER(A1806)),VLOOKUP(A1806,Studies!A:BR,5,FALSE),"")</f>
        <v>Itraconazole</v>
      </c>
      <c r="F1806" s="114" t="str">
        <f>IF(AND(A1806&lt;&gt;"",ISNUMBER(A1806)),VLOOKUP(A1806,Studies!A:BR,6,FALSE),"")</f>
        <v>Plasma</v>
      </c>
      <c r="G1806" s="57">
        <v>8</v>
      </c>
      <c r="H1806" s="57" t="s">
        <v>54</v>
      </c>
      <c r="I1806" s="47">
        <v>593.13031005859375</v>
      </c>
      <c r="J1806" s="47" t="s">
        <v>321</v>
      </c>
      <c r="K1806" s="47" t="s">
        <v>50</v>
      </c>
    </row>
    <row r="1807" spans="1:11" x14ac:dyDescent="0.2">
      <c r="A1807" s="36">
        <v>526</v>
      </c>
      <c r="B1807" s="112" t="str">
        <f>IF(AND(A1807&lt;&gt;"",ISNUMBER(A1807)),VLOOKUP(A1807,Studies!A:BR,2,FALSE),"")</f>
        <v>Mouton 2006</v>
      </c>
      <c r="C1807" s="112" t="str">
        <f>IF(AND(A1807&lt;&gt;"",ISNUMBER(A1807)),VLOOKUP(A1807,Studies!A:BR,3,FALSE),"")</f>
        <v>https://www.ncbi.nlm.nih.gov/pubmed/16982783</v>
      </c>
      <c r="D1807" s="112" t="str">
        <f>IF(AND(A1807&lt;&gt;"",ISNUMBER(A1807)),VLOOKUP(A1807,Studies!A:BR,4,FALSE),"")</f>
        <v>MAD_m_C 300 mg</v>
      </c>
      <c r="E1807" s="112" t="str">
        <f>IF(AND(A1807&lt;&gt;"",ISNUMBER(A1807)),VLOOKUP(A1807,Studies!A:BR,5,FALSE),"")</f>
        <v>Itraconazole</v>
      </c>
      <c r="F1807" s="114" t="str">
        <f>IF(AND(A1807&lt;&gt;"",ISNUMBER(A1807)),VLOOKUP(A1807,Studies!A:BR,6,FALSE),"")</f>
        <v>Plasma</v>
      </c>
      <c r="G1807" s="57">
        <v>11</v>
      </c>
      <c r="H1807" s="57" t="s">
        <v>54</v>
      </c>
      <c r="I1807" s="47">
        <v>3754.864013671875</v>
      </c>
      <c r="J1807" s="47" t="s">
        <v>321</v>
      </c>
      <c r="K1807" s="47" t="s">
        <v>50</v>
      </c>
    </row>
    <row r="1808" spans="1:11" x14ac:dyDescent="0.2">
      <c r="A1808" s="36">
        <v>526</v>
      </c>
      <c r="B1808" s="112" t="str">
        <f>IF(AND(A1808&lt;&gt;"",ISNUMBER(A1808)),VLOOKUP(A1808,Studies!A:BR,2,FALSE),"")</f>
        <v>Mouton 2006</v>
      </c>
      <c r="C1808" s="112" t="str">
        <f>IF(AND(A1808&lt;&gt;"",ISNUMBER(A1808)),VLOOKUP(A1808,Studies!A:BR,3,FALSE),"")</f>
        <v>https://www.ncbi.nlm.nih.gov/pubmed/16982783</v>
      </c>
      <c r="D1808" s="112" t="str">
        <f>IF(AND(A1808&lt;&gt;"",ISNUMBER(A1808)),VLOOKUP(A1808,Studies!A:BR,4,FALSE),"")</f>
        <v>MAD_m_C 300 mg</v>
      </c>
      <c r="E1808" s="112" t="str">
        <f>IF(AND(A1808&lt;&gt;"",ISNUMBER(A1808)),VLOOKUP(A1808,Studies!A:BR,5,FALSE),"")</f>
        <v>Itraconazole</v>
      </c>
      <c r="F1808" s="114" t="str">
        <f>IF(AND(A1808&lt;&gt;"",ISNUMBER(A1808)),VLOOKUP(A1808,Studies!A:BR,6,FALSE),"")</f>
        <v>Plasma</v>
      </c>
      <c r="G1808" s="57">
        <v>24</v>
      </c>
      <c r="H1808" s="57" t="s">
        <v>54</v>
      </c>
      <c r="I1808" s="47">
        <v>671.89556884765625</v>
      </c>
      <c r="J1808" s="47" t="s">
        <v>321</v>
      </c>
      <c r="K1808" s="47" t="s">
        <v>50</v>
      </c>
    </row>
    <row r="1809" spans="1:11" x14ac:dyDescent="0.2">
      <c r="A1809" s="36">
        <v>526</v>
      </c>
      <c r="B1809" s="112" t="str">
        <f>IF(AND(A1809&lt;&gt;"",ISNUMBER(A1809)),VLOOKUP(A1809,Studies!A:BR,2,FALSE),"")</f>
        <v>Mouton 2006</v>
      </c>
      <c r="C1809" s="112" t="str">
        <f>IF(AND(A1809&lt;&gt;"",ISNUMBER(A1809)),VLOOKUP(A1809,Studies!A:BR,3,FALSE),"")</f>
        <v>https://www.ncbi.nlm.nih.gov/pubmed/16982783</v>
      </c>
      <c r="D1809" s="112" t="str">
        <f>IF(AND(A1809&lt;&gt;"",ISNUMBER(A1809)),VLOOKUP(A1809,Studies!A:BR,4,FALSE),"")</f>
        <v>MAD_m_C 300 mg</v>
      </c>
      <c r="E1809" s="112" t="str">
        <f>IF(AND(A1809&lt;&gt;"",ISNUMBER(A1809)),VLOOKUP(A1809,Studies!A:BR,5,FALSE),"")</f>
        <v>Itraconazole</v>
      </c>
      <c r="F1809" s="114" t="str">
        <f>IF(AND(A1809&lt;&gt;"",ISNUMBER(A1809)),VLOOKUP(A1809,Studies!A:BR,6,FALSE),"")</f>
        <v>Plasma</v>
      </c>
      <c r="G1809" s="57">
        <v>27</v>
      </c>
      <c r="H1809" s="57" t="s">
        <v>54</v>
      </c>
      <c r="I1809" s="47">
        <v>3572.18212890625</v>
      </c>
      <c r="J1809" s="47" t="s">
        <v>321</v>
      </c>
      <c r="K1809" s="47" t="s">
        <v>50</v>
      </c>
    </row>
    <row r="1810" spans="1:11" x14ac:dyDescent="0.2">
      <c r="A1810" s="36">
        <v>526</v>
      </c>
      <c r="B1810" s="112" t="str">
        <f>IF(AND(A1810&lt;&gt;"",ISNUMBER(A1810)),VLOOKUP(A1810,Studies!A:BR,2,FALSE),"")</f>
        <v>Mouton 2006</v>
      </c>
      <c r="C1810" s="112" t="str">
        <f>IF(AND(A1810&lt;&gt;"",ISNUMBER(A1810)),VLOOKUP(A1810,Studies!A:BR,3,FALSE),"")</f>
        <v>https://www.ncbi.nlm.nih.gov/pubmed/16982783</v>
      </c>
      <c r="D1810" s="112" t="str">
        <f>IF(AND(A1810&lt;&gt;"",ISNUMBER(A1810)),VLOOKUP(A1810,Studies!A:BR,4,FALSE),"")</f>
        <v>MAD_m_C 300 mg</v>
      </c>
      <c r="E1810" s="112" t="str">
        <f>IF(AND(A1810&lt;&gt;"",ISNUMBER(A1810)),VLOOKUP(A1810,Studies!A:BR,5,FALSE),"")</f>
        <v>Itraconazole</v>
      </c>
      <c r="F1810" s="114" t="str">
        <f>IF(AND(A1810&lt;&gt;"",ISNUMBER(A1810)),VLOOKUP(A1810,Studies!A:BR,6,FALSE),"")</f>
        <v>Plasma</v>
      </c>
      <c r="G1810" s="57">
        <v>32</v>
      </c>
      <c r="H1810" s="57" t="s">
        <v>54</v>
      </c>
      <c r="I1810" s="47">
        <v>1079.1400146484375</v>
      </c>
      <c r="J1810" s="47" t="s">
        <v>321</v>
      </c>
      <c r="K1810" s="47" t="s">
        <v>50</v>
      </c>
    </row>
    <row r="1811" spans="1:11" x14ac:dyDescent="0.2">
      <c r="A1811" s="36">
        <v>526</v>
      </c>
      <c r="B1811" s="112" t="str">
        <f>IF(AND(A1811&lt;&gt;"",ISNUMBER(A1811)),VLOOKUP(A1811,Studies!A:BR,2,FALSE),"")</f>
        <v>Mouton 2006</v>
      </c>
      <c r="C1811" s="112" t="str">
        <f>IF(AND(A1811&lt;&gt;"",ISNUMBER(A1811)),VLOOKUP(A1811,Studies!A:BR,3,FALSE),"")</f>
        <v>https://www.ncbi.nlm.nih.gov/pubmed/16982783</v>
      </c>
      <c r="D1811" s="112" t="str">
        <f>IF(AND(A1811&lt;&gt;"",ISNUMBER(A1811)),VLOOKUP(A1811,Studies!A:BR,4,FALSE),"")</f>
        <v>MAD_m_C 300 mg</v>
      </c>
      <c r="E1811" s="112" t="str">
        <f>IF(AND(A1811&lt;&gt;"",ISNUMBER(A1811)),VLOOKUP(A1811,Studies!A:BR,5,FALSE),"")</f>
        <v>Itraconazole</v>
      </c>
      <c r="F1811" s="114" t="str">
        <f>IF(AND(A1811&lt;&gt;"",ISNUMBER(A1811)),VLOOKUP(A1811,Studies!A:BR,6,FALSE),"")</f>
        <v>Plasma</v>
      </c>
      <c r="G1811" s="57">
        <v>35</v>
      </c>
      <c r="H1811" s="57" t="s">
        <v>54</v>
      </c>
      <c r="I1811" s="47">
        <v>3914.215087890625</v>
      </c>
      <c r="J1811" s="47" t="s">
        <v>321</v>
      </c>
      <c r="K1811" s="47" t="s">
        <v>50</v>
      </c>
    </row>
    <row r="1812" spans="1:11" x14ac:dyDescent="0.2">
      <c r="A1812" s="36">
        <v>526</v>
      </c>
      <c r="B1812" s="112" t="str">
        <f>IF(AND(A1812&lt;&gt;"",ISNUMBER(A1812)),VLOOKUP(A1812,Studies!A:BR,2,FALSE),"")</f>
        <v>Mouton 2006</v>
      </c>
      <c r="C1812" s="112" t="str">
        <f>IF(AND(A1812&lt;&gt;"",ISNUMBER(A1812)),VLOOKUP(A1812,Studies!A:BR,3,FALSE),"")</f>
        <v>https://www.ncbi.nlm.nih.gov/pubmed/16982783</v>
      </c>
      <c r="D1812" s="112" t="str">
        <f>IF(AND(A1812&lt;&gt;"",ISNUMBER(A1812)),VLOOKUP(A1812,Studies!A:BR,4,FALSE),"")</f>
        <v>MAD_m_C 300 mg</v>
      </c>
      <c r="E1812" s="112" t="str">
        <f>IF(AND(A1812&lt;&gt;"",ISNUMBER(A1812)),VLOOKUP(A1812,Studies!A:BR,5,FALSE),"")</f>
        <v>Itraconazole</v>
      </c>
      <c r="F1812" s="114" t="str">
        <f>IF(AND(A1812&lt;&gt;"",ISNUMBER(A1812)),VLOOKUP(A1812,Studies!A:BR,6,FALSE),"")</f>
        <v>Plasma</v>
      </c>
      <c r="G1812" s="57">
        <v>48</v>
      </c>
      <c r="H1812" s="57" t="s">
        <v>54</v>
      </c>
      <c r="I1812" s="47">
        <v>1192.3380126953125</v>
      </c>
      <c r="J1812" s="47" t="s">
        <v>321</v>
      </c>
      <c r="K1812" s="47" t="s">
        <v>50</v>
      </c>
    </row>
    <row r="1813" spans="1:11" x14ac:dyDescent="0.2">
      <c r="A1813" s="36">
        <v>526</v>
      </c>
      <c r="B1813" s="112" t="str">
        <f>IF(AND(A1813&lt;&gt;"",ISNUMBER(A1813)),VLOOKUP(A1813,Studies!A:BR,2,FALSE),"")</f>
        <v>Mouton 2006</v>
      </c>
      <c r="C1813" s="112" t="str">
        <f>IF(AND(A1813&lt;&gt;"",ISNUMBER(A1813)),VLOOKUP(A1813,Studies!A:BR,3,FALSE),"")</f>
        <v>https://www.ncbi.nlm.nih.gov/pubmed/16982783</v>
      </c>
      <c r="D1813" s="112" t="str">
        <f>IF(AND(A1813&lt;&gt;"",ISNUMBER(A1813)),VLOOKUP(A1813,Studies!A:BR,4,FALSE),"")</f>
        <v>MAD_m_C 300 mg</v>
      </c>
      <c r="E1813" s="112" t="str">
        <f>IF(AND(A1813&lt;&gt;"",ISNUMBER(A1813)),VLOOKUP(A1813,Studies!A:BR,5,FALSE),"")</f>
        <v>Itraconazole</v>
      </c>
      <c r="F1813" s="114" t="str">
        <f>IF(AND(A1813&lt;&gt;"",ISNUMBER(A1813)),VLOOKUP(A1813,Studies!A:BR,6,FALSE),"")</f>
        <v>Plasma</v>
      </c>
      <c r="G1813" s="57">
        <v>51</v>
      </c>
      <c r="H1813" s="57" t="s">
        <v>54</v>
      </c>
      <c r="I1813" s="47">
        <v>4148.73291015625</v>
      </c>
      <c r="J1813" s="47" t="s">
        <v>321</v>
      </c>
      <c r="K1813" s="47" t="s">
        <v>50</v>
      </c>
    </row>
    <row r="1814" spans="1:11" x14ac:dyDescent="0.2">
      <c r="A1814" s="36">
        <v>526</v>
      </c>
      <c r="B1814" s="112" t="str">
        <f>IF(AND(A1814&lt;&gt;"",ISNUMBER(A1814)),VLOOKUP(A1814,Studies!A:BR,2,FALSE),"")</f>
        <v>Mouton 2006</v>
      </c>
      <c r="C1814" s="112" t="str">
        <f>IF(AND(A1814&lt;&gt;"",ISNUMBER(A1814)),VLOOKUP(A1814,Studies!A:BR,3,FALSE),"")</f>
        <v>https://www.ncbi.nlm.nih.gov/pubmed/16982783</v>
      </c>
      <c r="D1814" s="112" t="str">
        <f>IF(AND(A1814&lt;&gt;"",ISNUMBER(A1814)),VLOOKUP(A1814,Studies!A:BR,4,FALSE),"")</f>
        <v>MAD_m_C 300 mg</v>
      </c>
      <c r="E1814" s="112" t="str">
        <f>IF(AND(A1814&lt;&gt;"",ISNUMBER(A1814)),VLOOKUP(A1814,Studies!A:BR,5,FALSE),"")</f>
        <v>Itraconazole</v>
      </c>
      <c r="F1814" s="114" t="str">
        <f>IF(AND(A1814&lt;&gt;"",ISNUMBER(A1814)),VLOOKUP(A1814,Studies!A:BR,6,FALSE),"")</f>
        <v>Plasma</v>
      </c>
      <c r="G1814" s="57">
        <v>72</v>
      </c>
      <c r="H1814" s="57" t="s">
        <v>54</v>
      </c>
      <c r="I1814" s="47">
        <v>1172.6790771484375</v>
      </c>
      <c r="J1814" s="47" t="s">
        <v>321</v>
      </c>
      <c r="K1814" s="47" t="s">
        <v>50</v>
      </c>
    </row>
    <row r="1815" spans="1:11" x14ac:dyDescent="0.2">
      <c r="A1815" s="36">
        <v>526</v>
      </c>
      <c r="B1815" s="112" t="str">
        <f>IF(AND(A1815&lt;&gt;"",ISNUMBER(A1815)),VLOOKUP(A1815,Studies!A:BR,2,FALSE),"")</f>
        <v>Mouton 2006</v>
      </c>
      <c r="C1815" s="112" t="str">
        <f>IF(AND(A1815&lt;&gt;"",ISNUMBER(A1815)),VLOOKUP(A1815,Studies!A:BR,3,FALSE),"")</f>
        <v>https://www.ncbi.nlm.nih.gov/pubmed/16982783</v>
      </c>
      <c r="D1815" s="112" t="str">
        <f>IF(AND(A1815&lt;&gt;"",ISNUMBER(A1815)),VLOOKUP(A1815,Studies!A:BR,4,FALSE),"")</f>
        <v>MAD_m_C 300 mg</v>
      </c>
      <c r="E1815" s="112" t="str">
        <f>IF(AND(A1815&lt;&gt;"",ISNUMBER(A1815)),VLOOKUP(A1815,Studies!A:BR,5,FALSE),"")</f>
        <v>Itraconazole</v>
      </c>
      <c r="F1815" s="114" t="str">
        <f>IF(AND(A1815&lt;&gt;"",ISNUMBER(A1815)),VLOOKUP(A1815,Studies!A:BR,6,FALSE),"")</f>
        <v>Plasma</v>
      </c>
      <c r="G1815" s="57">
        <v>75</v>
      </c>
      <c r="H1815" s="57" t="s">
        <v>54</v>
      </c>
      <c r="I1815" s="47">
        <v>4434.00732421875</v>
      </c>
      <c r="J1815" s="47" t="s">
        <v>321</v>
      </c>
      <c r="K1815" s="47" t="s">
        <v>50</v>
      </c>
    </row>
    <row r="1816" spans="1:11" x14ac:dyDescent="0.2">
      <c r="A1816" s="36">
        <v>526</v>
      </c>
      <c r="B1816" s="112" t="str">
        <f>IF(AND(A1816&lt;&gt;"",ISNUMBER(A1816)),VLOOKUP(A1816,Studies!A:BR,2,FALSE),"")</f>
        <v>Mouton 2006</v>
      </c>
      <c r="C1816" s="112" t="str">
        <f>IF(AND(A1816&lt;&gt;"",ISNUMBER(A1816)),VLOOKUP(A1816,Studies!A:BR,3,FALSE),"")</f>
        <v>https://www.ncbi.nlm.nih.gov/pubmed/16982783</v>
      </c>
      <c r="D1816" s="112" t="str">
        <f>IF(AND(A1816&lt;&gt;"",ISNUMBER(A1816)),VLOOKUP(A1816,Studies!A:BR,4,FALSE),"")</f>
        <v>MAD_m_C 300 mg</v>
      </c>
      <c r="E1816" s="112" t="str">
        <f>IF(AND(A1816&lt;&gt;"",ISNUMBER(A1816)),VLOOKUP(A1816,Studies!A:BR,5,FALSE),"")</f>
        <v>Itraconazole</v>
      </c>
      <c r="F1816" s="114" t="str">
        <f>IF(AND(A1816&lt;&gt;"",ISNUMBER(A1816)),VLOOKUP(A1816,Studies!A:BR,6,FALSE),"")</f>
        <v>Plasma</v>
      </c>
      <c r="G1816" s="57">
        <v>96</v>
      </c>
      <c r="H1816" s="57" t="s">
        <v>54</v>
      </c>
      <c r="I1816" s="47">
        <v>1222.446044921875</v>
      </c>
      <c r="J1816" s="47" t="s">
        <v>321</v>
      </c>
      <c r="K1816" s="47" t="s">
        <v>50</v>
      </c>
    </row>
    <row r="1817" spans="1:11" x14ac:dyDescent="0.2">
      <c r="A1817" s="36">
        <v>526</v>
      </c>
      <c r="B1817" s="112" t="str">
        <f>IF(AND(A1817&lt;&gt;"",ISNUMBER(A1817)),VLOOKUP(A1817,Studies!A:BR,2,FALSE),"")</f>
        <v>Mouton 2006</v>
      </c>
      <c r="C1817" s="112" t="str">
        <f>IF(AND(A1817&lt;&gt;"",ISNUMBER(A1817)),VLOOKUP(A1817,Studies!A:BR,3,FALSE),"")</f>
        <v>https://www.ncbi.nlm.nih.gov/pubmed/16982783</v>
      </c>
      <c r="D1817" s="112" t="str">
        <f>IF(AND(A1817&lt;&gt;"",ISNUMBER(A1817)),VLOOKUP(A1817,Studies!A:BR,4,FALSE),"")</f>
        <v>MAD_m_C 300 mg</v>
      </c>
      <c r="E1817" s="112" t="str">
        <f>IF(AND(A1817&lt;&gt;"",ISNUMBER(A1817)),VLOOKUP(A1817,Studies!A:BR,5,FALSE),"")</f>
        <v>Itraconazole</v>
      </c>
      <c r="F1817" s="114" t="str">
        <f>IF(AND(A1817&lt;&gt;"",ISNUMBER(A1817)),VLOOKUP(A1817,Studies!A:BR,6,FALSE),"")</f>
        <v>Plasma</v>
      </c>
      <c r="G1817" s="57">
        <v>99</v>
      </c>
      <c r="H1817" s="57" t="s">
        <v>54</v>
      </c>
      <c r="I1817" s="47">
        <v>4397.30078125</v>
      </c>
      <c r="J1817" s="47" t="s">
        <v>321</v>
      </c>
      <c r="K1817" s="47" t="s">
        <v>50</v>
      </c>
    </row>
    <row r="1818" spans="1:11" x14ac:dyDescent="0.2">
      <c r="A1818" s="36">
        <v>526</v>
      </c>
      <c r="B1818" s="112" t="str">
        <f>IF(AND(A1818&lt;&gt;"",ISNUMBER(A1818)),VLOOKUP(A1818,Studies!A:BR,2,FALSE),"")</f>
        <v>Mouton 2006</v>
      </c>
      <c r="C1818" s="112" t="str">
        <f>IF(AND(A1818&lt;&gt;"",ISNUMBER(A1818)),VLOOKUP(A1818,Studies!A:BR,3,FALSE),"")</f>
        <v>https://www.ncbi.nlm.nih.gov/pubmed/16982783</v>
      </c>
      <c r="D1818" s="112" t="str">
        <f>IF(AND(A1818&lt;&gt;"",ISNUMBER(A1818)),VLOOKUP(A1818,Studies!A:BR,4,FALSE),"")</f>
        <v>MAD_m_C 300 mg</v>
      </c>
      <c r="E1818" s="112" t="str">
        <f>IF(AND(A1818&lt;&gt;"",ISNUMBER(A1818)),VLOOKUP(A1818,Studies!A:BR,5,FALSE),"")</f>
        <v>Itraconazole</v>
      </c>
      <c r="F1818" s="114" t="str">
        <f>IF(AND(A1818&lt;&gt;"",ISNUMBER(A1818)),VLOOKUP(A1818,Studies!A:BR,6,FALSE),"")</f>
        <v>Plasma</v>
      </c>
      <c r="G1818" s="57">
        <v>120</v>
      </c>
      <c r="H1818" s="57" t="s">
        <v>54</v>
      </c>
      <c r="I1818" s="47">
        <v>1431.5999755859375</v>
      </c>
      <c r="J1818" s="47" t="s">
        <v>321</v>
      </c>
      <c r="K1818" s="47" t="s">
        <v>50</v>
      </c>
    </row>
    <row r="1819" spans="1:11" x14ac:dyDescent="0.2">
      <c r="A1819" s="36">
        <v>526</v>
      </c>
      <c r="B1819" s="112" t="str">
        <f>IF(AND(A1819&lt;&gt;"",ISNUMBER(A1819)),VLOOKUP(A1819,Studies!A:BR,2,FALSE),"")</f>
        <v>Mouton 2006</v>
      </c>
      <c r="C1819" s="112" t="str">
        <f>IF(AND(A1819&lt;&gt;"",ISNUMBER(A1819)),VLOOKUP(A1819,Studies!A:BR,3,FALSE),"")</f>
        <v>https://www.ncbi.nlm.nih.gov/pubmed/16982783</v>
      </c>
      <c r="D1819" s="112" t="str">
        <f>IF(AND(A1819&lt;&gt;"",ISNUMBER(A1819)),VLOOKUP(A1819,Studies!A:BR,4,FALSE),"")</f>
        <v>MAD_m_C 300 mg</v>
      </c>
      <c r="E1819" s="112" t="str">
        <f>IF(AND(A1819&lt;&gt;"",ISNUMBER(A1819)),VLOOKUP(A1819,Studies!A:BR,5,FALSE),"")</f>
        <v>Itraconazole</v>
      </c>
      <c r="F1819" s="114" t="str">
        <f>IF(AND(A1819&lt;&gt;"",ISNUMBER(A1819)),VLOOKUP(A1819,Studies!A:BR,6,FALSE),"")</f>
        <v>Plasma</v>
      </c>
      <c r="G1819" s="57">
        <v>123</v>
      </c>
      <c r="H1819" s="57" t="s">
        <v>54</v>
      </c>
      <c r="I1819" s="47">
        <v>4218.28271484375</v>
      </c>
      <c r="J1819" s="47" t="s">
        <v>321</v>
      </c>
      <c r="K1819" s="47" t="s">
        <v>50</v>
      </c>
    </row>
    <row r="1820" spans="1:11" x14ac:dyDescent="0.2">
      <c r="A1820" s="36">
        <v>526</v>
      </c>
      <c r="B1820" s="112" t="str">
        <f>IF(AND(A1820&lt;&gt;"",ISNUMBER(A1820)),VLOOKUP(A1820,Studies!A:BR,2,FALSE),"")</f>
        <v>Mouton 2006</v>
      </c>
      <c r="C1820" s="112" t="str">
        <f>IF(AND(A1820&lt;&gt;"",ISNUMBER(A1820)),VLOOKUP(A1820,Studies!A:BR,3,FALSE),"")</f>
        <v>https://www.ncbi.nlm.nih.gov/pubmed/16982783</v>
      </c>
      <c r="D1820" s="112" t="str">
        <f>IF(AND(A1820&lt;&gt;"",ISNUMBER(A1820)),VLOOKUP(A1820,Studies!A:BR,4,FALSE),"")</f>
        <v>MAD_m_C 300 mg</v>
      </c>
      <c r="E1820" s="112" t="str">
        <f>IF(AND(A1820&lt;&gt;"",ISNUMBER(A1820)),VLOOKUP(A1820,Studies!A:BR,5,FALSE),"")</f>
        <v>Itraconazole</v>
      </c>
      <c r="F1820" s="114" t="str">
        <f>IF(AND(A1820&lt;&gt;"",ISNUMBER(A1820)),VLOOKUP(A1820,Studies!A:BR,6,FALSE),"")</f>
        <v>Plasma</v>
      </c>
      <c r="G1820" s="57">
        <v>144</v>
      </c>
      <c r="H1820" s="57" t="s">
        <v>54</v>
      </c>
      <c r="I1820" s="47">
        <v>1455.5989990234375</v>
      </c>
      <c r="J1820" s="47" t="s">
        <v>321</v>
      </c>
      <c r="K1820" s="47" t="s">
        <v>50</v>
      </c>
    </row>
    <row r="1821" spans="1:11" x14ac:dyDescent="0.2">
      <c r="A1821" s="36">
        <v>526</v>
      </c>
      <c r="B1821" s="112" t="str">
        <f>IF(AND(A1821&lt;&gt;"",ISNUMBER(A1821)),VLOOKUP(A1821,Studies!A:BR,2,FALSE),"")</f>
        <v>Mouton 2006</v>
      </c>
      <c r="C1821" s="112" t="str">
        <f>IF(AND(A1821&lt;&gt;"",ISNUMBER(A1821)),VLOOKUP(A1821,Studies!A:BR,3,FALSE),"")</f>
        <v>https://www.ncbi.nlm.nih.gov/pubmed/16982783</v>
      </c>
      <c r="D1821" s="112" t="str">
        <f>IF(AND(A1821&lt;&gt;"",ISNUMBER(A1821)),VLOOKUP(A1821,Studies!A:BR,4,FALSE),"")</f>
        <v>MAD_m_C 300 mg</v>
      </c>
      <c r="E1821" s="112" t="str">
        <f>IF(AND(A1821&lt;&gt;"",ISNUMBER(A1821)),VLOOKUP(A1821,Studies!A:BR,5,FALSE),"")</f>
        <v>Itraconazole</v>
      </c>
      <c r="F1821" s="114" t="str">
        <f>IF(AND(A1821&lt;&gt;"",ISNUMBER(A1821)),VLOOKUP(A1821,Studies!A:BR,6,FALSE),"")</f>
        <v>Plasma</v>
      </c>
      <c r="G1821" s="57">
        <v>147</v>
      </c>
      <c r="H1821" s="57" t="s">
        <v>54</v>
      </c>
      <c r="I1821" s="47">
        <v>4148.73291015625</v>
      </c>
      <c r="J1821" s="47" t="s">
        <v>321</v>
      </c>
      <c r="K1821" s="47" t="s">
        <v>50</v>
      </c>
    </row>
    <row r="1822" spans="1:11" x14ac:dyDescent="0.2">
      <c r="A1822" s="36">
        <v>526</v>
      </c>
      <c r="B1822" s="112" t="str">
        <f>IF(AND(A1822&lt;&gt;"",ISNUMBER(A1822)),VLOOKUP(A1822,Studies!A:BR,2,FALSE),"")</f>
        <v>Mouton 2006</v>
      </c>
      <c r="C1822" s="112" t="str">
        <f>IF(AND(A1822&lt;&gt;"",ISNUMBER(A1822)),VLOOKUP(A1822,Studies!A:BR,3,FALSE),"")</f>
        <v>https://www.ncbi.nlm.nih.gov/pubmed/16982783</v>
      </c>
      <c r="D1822" s="112" t="str">
        <f>IF(AND(A1822&lt;&gt;"",ISNUMBER(A1822)),VLOOKUP(A1822,Studies!A:BR,4,FALSE),"")</f>
        <v>MAD_m_C 300 mg</v>
      </c>
      <c r="E1822" s="112" t="str">
        <f>IF(AND(A1822&lt;&gt;"",ISNUMBER(A1822)),VLOOKUP(A1822,Studies!A:BR,5,FALSE),"")</f>
        <v>Itraconazole</v>
      </c>
      <c r="F1822" s="114" t="str">
        <f>IF(AND(A1822&lt;&gt;"",ISNUMBER(A1822)),VLOOKUP(A1822,Studies!A:BR,6,FALSE),"")</f>
        <v>Plasma</v>
      </c>
      <c r="G1822" s="57">
        <v>148</v>
      </c>
      <c r="H1822" s="57" t="s">
        <v>54</v>
      </c>
      <c r="I1822" s="47">
        <v>2806.98681640625</v>
      </c>
      <c r="J1822" s="47" t="s">
        <v>321</v>
      </c>
      <c r="K1822" s="47" t="s">
        <v>50</v>
      </c>
    </row>
    <row r="1823" spans="1:11" x14ac:dyDescent="0.2">
      <c r="A1823" s="36">
        <v>526</v>
      </c>
      <c r="B1823" s="112" t="str">
        <f>IF(AND(A1823&lt;&gt;"",ISNUMBER(A1823)),VLOOKUP(A1823,Studies!A:BR,2,FALSE),"")</f>
        <v>Mouton 2006</v>
      </c>
      <c r="C1823" s="112" t="str">
        <f>IF(AND(A1823&lt;&gt;"",ISNUMBER(A1823)),VLOOKUP(A1823,Studies!A:BR,3,FALSE),"")</f>
        <v>https://www.ncbi.nlm.nih.gov/pubmed/16982783</v>
      </c>
      <c r="D1823" s="112" t="str">
        <f>IF(AND(A1823&lt;&gt;"",ISNUMBER(A1823)),VLOOKUP(A1823,Studies!A:BR,4,FALSE),"")</f>
        <v>MAD_m_C 300 mg</v>
      </c>
      <c r="E1823" s="112" t="str">
        <f>IF(AND(A1823&lt;&gt;"",ISNUMBER(A1823)),VLOOKUP(A1823,Studies!A:BR,5,FALSE),"")</f>
        <v>Itraconazole</v>
      </c>
      <c r="F1823" s="114" t="str">
        <f>IF(AND(A1823&lt;&gt;"",ISNUMBER(A1823)),VLOOKUP(A1823,Studies!A:BR,6,FALSE),"")</f>
        <v>Plasma</v>
      </c>
      <c r="G1823" s="57">
        <v>148.5</v>
      </c>
      <c r="H1823" s="57" t="s">
        <v>54</v>
      </c>
      <c r="I1823" s="47">
        <v>2205.7041015625</v>
      </c>
      <c r="J1823" s="47" t="s">
        <v>321</v>
      </c>
      <c r="K1823" s="47" t="s">
        <v>50</v>
      </c>
    </row>
    <row r="1824" spans="1:11" x14ac:dyDescent="0.2">
      <c r="A1824" s="36">
        <v>526</v>
      </c>
      <c r="B1824" s="112" t="str">
        <f>IF(AND(A1824&lt;&gt;"",ISNUMBER(A1824)),VLOOKUP(A1824,Studies!A:BR,2,FALSE),"")</f>
        <v>Mouton 2006</v>
      </c>
      <c r="C1824" s="112" t="str">
        <f>IF(AND(A1824&lt;&gt;"",ISNUMBER(A1824)),VLOOKUP(A1824,Studies!A:BR,3,FALSE),"")</f>
        <v>https://www.ncbi.nlm.nih.gov/pubmed/16982783</v>
      </c>
      <c r="D1824" s="112" t="str">
        <f>IF(AND(A1824&lt;&gt;"",ISNUMBER(A1824)),VLOOKUP(A1824,Studies!A:BR,4,FALSE),"")</f>
        <v>MAD_m_C 300 mg</v>
      </c>
      <c r="E1824" s="112" t="str">
        <f>IF(AND(A1824&lt;&gt;"",ISNUMBER(A1824)),VLOOKUP(A1824,Studies!A:BR,5,FALSE),"")</f>
        <v>Itraconazole</v>
      </c>
      <c r="F1824" s="114" t="str">
        <f>IF(AND(A1824&lt;&gt;"",ISNUMBER(A1824)),VLOOKUP(A1824,Studies!A:BR,6,FALSE),"")</f>
        <v>Plasma</v>
      </c>
      <c r="G1824" s="57">
        <v>149</v>
      </c>
      <c r="H1824" s="57" t="s">
        <v>54</v>
      </c>
      <c r="I1824" s="47">
        <v>1996.301025390625</v>
      </c>
      <c r="J1824" s="47" t="s">
        <v>321</v>
      </c>
      <c r="K1824" s="47" t="s">
        <v>50</v>
      </c>
    </row>
    <row r="1825" spans="1:11" x14ac:dyDescent="0.2">
      <c r="A1825" s="36">
        <v>526</v>
      </c>
      <c r="B1825" s="112" t="str">
        <f>IF(AND(A1825&lt;&gt;"",ISNUMBER(A1825)),VLOOKUP(A1825,Studies!A:BR,2,FALSE),"")</f>
        <v>Mouton 2006</v>
      </c>
      <c r="C1825" s="112" t="str">
        <f>IF(AND(A1825&lt;&gt;"",ISNUMBER(A1825)),VLOOKUP(A1825,Studies!A:BR,3,FALSE),"")</f>
        <v>https://www.ncbi.nlm.nih.gov/pubmed/16982783</v>
      </c>
      <c r="D1825" s="112" t="str">
        <f>IF(AND(A1825&lt;&gt;"",ISNUMBER(A1825)),VLOOKUP(A1825,Studies!A:BR,4,FALSE),"")</f>
        <v>MAD_m_C 300 mg</v>
      </c>
      <c r="E1825" s="112" t="str">
        <f>IF(AND(A1825&lt;&gt;"",ISNUMBER(A1825)),VLOOKUP(A1825,Studies!A:BR,5,FALSE),"")</f>
        <v>Itraconazole</v>
      </c>
      <c r="F1825" s="114" t="str">
        <f>IF(AND(A1825&lt;&gt;"",ISNUMBER(A1825)),VLOOKUP(A1825,Studies!A:BR,6,FALSE),"")</f>
        <v>Plasma</v>
      </c>
      <c r="G1825" s="57">
        <v>151</v>
      </c>
      <c r="H1825" s="57" t="s">
        <v>54</v>
      </c>
      <c r="I1825" s="47">
        <v>1704.64501953125</v>
      </c>
      <c r="J1825" s="47" t="s">
        <v>321</v>
      </c>
      <c r="K1825" s="47" t="s">
        <v>50</v>
      </c>
    </row>
    <row r="1826" spans="1:11" x14ac:dyDescent="0.2">
      <c r="A1826" s="36">
        <v>526</v>
      </c>
      <c r="B1826" s="112" t="str">
        <f>IF(AND(A1826&lt;&gt;"",ISNUMBER(A1826)),VLOOKUP(A1826,Studies!A:BR,2,FALSE),"")</f>
        <v>Mouton 2006</v>
      </c>
      <c r="C1826" s="112" t="str">
        <f>IF(AND(A1826&lt;&gt;"",ISNUMBER(A1826)),VLOOKUP(A1826,Studies!A:BR,3,FALSE),"")</f>
        <v>https://www.ncbi.nlm.nih.gov/pubmed/16982783</v>
      </c>
      <c r="D1826" s="112" t="str">
        <f>IF(AND(A1826&lt;&gt;"",ISNUMBER(A1826)),VLOOKUP(A1826,Studies!A:BR,4,FALSE),"")</f>
        <v>MAD_m_C 300 mg</v>
      </c>
      <c r="E1826" s="112" t="str">
        <f>IF(AND(A1826&lt;&gt;"",ISNUMBER(A1826)),VLOOKUP(A1826,Studies!A:BR,5,FALSE),"")</f>
        <v>Itraconazole</v>
      </c>
      <c r="F1826" s="114" t="str">
        <f>IF(AND(A1826&lt;&gt;"",ISNUMBER(A1826)),VLOOKUP(A1826,Studies!A:BR,6,FALSE),"")</f>
        <v>Plasma</v>
      </c>
      <c r="G1826" s="57">
        <v>153</v>
      </c>
      <c r="H1826" s="57" t="s">
        <v>54</v>
      </c>
      <c r="I1826" s="47">
        <v>1581.7679443359375</v>
      </c>
      <c r="J1826" s="47" t="s">
        <v>321</v>
      </c>
      <c r="K1826" s="47" t="s">
        <v>50</v>
      </c>
    </row>
    <row r="1827" spans="1:11" x14ac:dyDescent="0.2">
      <c r="A1827" s="36">
        <v>526</v>
      </c>
      <c r="B1827" s="112" t="str">
        <f>IF(AND(A1827&lt;&gt;"",ISNUMBER(A1827)),VLOOKUP(A1827,Studies!A:BR,2,FALSE),"")</f>
        <v>Mouton 2006</v>
      </c>
      <c r="C1827" s="112" t="str">
        <f>IF(AND(A1827&lt;&gt;"",ISNUMBER(A1827)),VLOOKUP(A1827,Studies!A:BR,3,FALSE),"")</f>
        <v>https://www.ncbi.nlm.nih.gov/pubmed/16982783</v>
      </c>
      <c r="D1827" s="112" t="str">
        <f>IF(AND(A1827&lt;&gt;"",ISNUMBER(A1827)),VLOOKUP(A1827,Studies!A:BR,4,FALSE),"")</f>
        <v>MAD_m_C 300 mg</v>
      </c>
      <c r="E1827" s="112" t="str">
        <f>IF(AND(A1827&lt;&gt;"",ISNUMBER(A1827)),VLOOKUP(A1827,Studies!A:BR,5,FALSE),"")</f>
        <v>Itraconazole</v>
      </c>
      <c r="F1827" s="114" t="str">
        <f>IF(AND(A1827&lt;&gt;"",ISNUMBER(A1827)),VLOOKUP(A1827,Studies!A:BR,6,FALSE),"")</f>
        <v>Plasma</v>
      </c>
      <c r="G1827" s="57">
        <v>155</v>
      </c>
      <c r="H1827" s="57" t="s">
        <v>54</v>
      </c>
      <c r="I1827" s="47">
        <v>1555.68896484375</v>
      </c>
      <c r="J1827" s="47" t="s">
        <v>321</v>
      </c>
      <c r="K1827" s="47" t="s">
        <v>50</v>
      </c>
    </row>
    <row r="1828" spans="1:11" x14ac:dyDescent="0.2">
      <c r="A1828" s="36">
        <v>526</v>
      </c>
      <c r="B1828" s="112" t="str">
        <f>IF(AND(A1828&lt;&gt;"",ISNUMBER(A1828)),VLOOKUP(A1828,Studies!A:BR,2,FALSE),"")</f>
        <v>Mouton 2006</v>
      </c>
      <c r="C1828" s="112" t="str">
        <f>IF(AND(A1828&lt;&gt;"",ISNUMBER(A1828)),VLOOKUP(A1828,Studies!A:BR,3,FALSE),"")</f>
        <v>https://www.ncbi.nlm.nih.gov/pubmed/16982783</v>
      </c>
      <c r="D1828" s="112" t="str">
        <f>IF(AND(A1828&lt;&gt;"",ISNUMBER(A1828)),VLOOKUP(A1828,Studies!A:BR,4,FALSE),"")</f>
        <v>MAD_m_C 300 mg</v>
      </c>
      <c r="E1828" s="112" t="str">
        <f>IF(AND(A1828&lt;&gt;"",ISNUMBER(A1828)),VLOOKUP(A1828,Studies!A:BR,5,FALSE),"")</f>
        <v>Itraconazole</v>
      </c>
      <c r="F1828" s="114" t="str">
        <f>IF(AND(A1828&lt;&gt;"",ISNUMBER(A1828)),VLOOKUP(A1828,Studies!A:BR,6,FALSE),"")</f>
        <v>Plasma</v>
      </c>
      <c r="G1828" s="57">
        <v>160</v>
      </c>
      <c r="H1828" s="57" t="s">
        <v>54</v>
      </c>
      <c r="I1828" s="47">
        <v>1274.324951171875</v>
      </c>
      <c r="J1828" s="47" t="s">
        <v>321</v>
      </c>
      <c r="K1828" s="47" t="s">
        <v>50</v>
      </c>
    </row>
    <row r="1829" spans="1:11" x14ac:dyDescent="0.2">
      <c r="A1829" s="36">
        <v>526</v>
      </c>
      <c r="B1829" s="112" t="str">
        <f>IF(AND(A1829&lt;&gt;"",ISNUMBER(A1829)),VLOOKUP(A1829,Studies!A:BR,2,FALSE),"")</f>
        <v>Mouton 2006</v>
      </c>
      <c r="C1829" s="112" t="str">
        <f>IF(AND(A1829&lt;&gt;"",ISNUMBER(A1829)),VLOOKUP(A1829,Studies!A:BR,3,FALSE),"")</f>
        <v>https://www.ncbi.nlm.nih.gov/pubmed/16982783</v>
      </c>
      <c r="D1829" s="112" t="str">
        <f>IF(AND(A1829&lt;&gt;"",ISNUMBER(A1829)),VLOOKUP(A1829,Studies!A:BR,4,FALSE),"")</f>
        <v>MAD_m_C 300 mg</v>
      </c>
      <c r="E1829" s="112" t="str">
        <f>IF(AND(A1829&lt;&gt;"",ISNUMBER(A1829)),VLOOKUP(A1829,Studies!A:BR,5,FALSE),"")</f>
        <v>Itraconazole</v>
      </c>
      <c r="F1829" s="114" t="str">
        <f>IF(AND(A1829&lt;&gt;"",ISNUMBER(A1829)),VLOOKUP(A1829,Studies!A:BR,6,FALSE),"")</f>
        <v>Plasma</v>
      </c>
      <c r="G1829" s="57">
        <v>168</v>
      </c>
      <c r="H1829" s="57" t="s">
        <v>54</v>
      </c>
      <c r="I1829" s="47">
        <v>1594.9720458984375</v>
      </c>
      <c r="J1829" s="47" t="s">
        <v>321</v>
      </c>
      <c r="K1829" s="47" t="s">
        <v>50</v>
      </c>
    </row>
    <row r="1830" spans="1:11" x14ac:dyDescent="0.2">
      <c r="A1830" s="36">
        <v>526</v>
      </c>
      <c r="B1830" s="112" t="str">
        <f>IF(AND(A1830&lt;&gt;"",ISNUMBER(A1830)),VLOOKUP(A1830,Studies!A:BR,2,FALSE),"")</f>
        <v>Mouton 2006</v>
      </c>
      <c r="C1830" s="112" t="str">
        <f>IF(AND(A1830&lt;&gt;"",ISNUMBER(A1830)),VLOOKUP(A1830,Studies!A:BR,3,FALSE),"")</f>
        <v>https://www.ncbi.nlm.nih.gov/pubmed/16982783</v>
      </c>
      <c r="D1830" s="112" t="str">
        <f>IF(AND(A1830&lt;&gt;"",ISNUMBER(A1830)),VLOOKUP(A1830,Studies!A:BR,4,FALSE),"")</f>
        <v>MAD_m_C 300 mg</v>
      </c>
      <c r="E1830" s="112" t="str">
        <f>IF(AND(A1830&lt;&gt;"",ISNUMBER(A1830)),VLOOKUP(A1830,Studies!A:BR,5,FALSE),"")</f>
        <v>Itraconazole</v>
      </c>
      <c r="F1830" s="114" t="str">
        <f>IF(AND(A1830&lt;&gt;"",ISNUMBER(A1830)),VLOOKUP(A1830,Studies!A:BR,6,FALSE),"")</f>
        <v>Plasma</v>
      </c>
      <c r="G1830" s="57">
        <v>176</v>
      </c>
      <c r="H1830" s="57" t="s">
        <v>54</v>
      </c>
      <c r="I1830" s="47">
        <v>1504.81201171875</v>
      </c>
      <c r="J1830" s="47" t="s">
        <v>321</v>
      </c>
      <c r="K1830" s="47" t="s">
        <v>50</v>
      </c>
    </row>
    <row r="1831" spans="1:11" x14ac:dyDescent="0.2">
      <c r="A1831" s="36">
        <v>526</v>
      </c>
      <c r="B1831" s="112" t="str">
        <f>IF(AND(A1831&lt;&gt;"",ISNUMBER(A1831)),VLOOKUP(A1831,Studies!A:BR,2,FALSE),"")</f>
        <v>Mouton 2006</v>
      </c>
      <c r="C1831" s="112" t="str">
        <f>IF(AND(A1831&lt;&gt;"",ISNUMBER(A1831)),VLOOKUP(A1831,Studies!A:BR,3,FALSE),"")</f>
        <v>https://www.ncbi.nlm.nih.gov/pubmed/16982783</v>
      </c>
      <c r="D1831" s="112" t="str">
        <f>IF(AND(A1831&lt;&gt;"",ISNUMBER(A1831)),VLOOKUP(A1831,Studies!A:BR,4,FALSE),"")</f>
        <v>MAD_m_C 300 mg</v>
      </c>
      <c r="E1831" s="112" t="str">
        <f>IF(AND(A1831&lt;&gt;"",ISNUMBER(A1831)),VLOOKUP(A1831,Studies!A:BR,5,FALSE),"")</f>
        <v>Itraconazole</v>
      </c>
      <c r="F1831" s="114" t="str">
        <f>IF(AND(A1831&lt;&gt;"",ISNUMBER(A1831)),VLOOKUP(A1831,Studies!A:BR,6,FALSE),"")</f>
        <v>Plasma</v>
      </c>
      <c r="G1831" s="57">
        <v>192</v>
      </c>
      <c r="H1831" s="57" t="s">
        <v>54</v>
      </c>
      <c r="I1831" s="47">
        <v>1407.9959716796875</v>
      </c>
      <c r="J1831" s="47" t="s">
        <v>321</v>
      </c>
      <c r="K1831" s="47" t="s">
        <v>50</v>
      </c>
    </row>
    <row r="1832" spans="1:11" x14ac:dyDescent="0.2">
      <c r="A1832" s="36">
        <v>526</v>
      </c>
      <c r="B1832" s="112" t="str">
        <f>IF(AND(A1832&lt;&gt;"",ISNUMBER(A1832)),VLOOKUP(A1832,Studies!A:BR,2,FALSE),"")</f>
        <v>Mouton 2006</v>
      </c>
      <c r="C1832" s="112" t="str">
        <f>IF(AND(A1832&lt;&gt;"",ISNUMBER(A1832)),VLOOKUP(A1832,Studies!A:BR,3,FALSE),"")</f>
        <v>https://www.ncbi.nlm.nih.gov/pubmed/16982783</v>
      </c>
      <c r="D1832" s="112" t="str">
        <f>IF(AND(A1832&lt;&gt;"",ISNUMBER(A1832)),VLOOKUP(A1832,Studies!A:BR,4,FALSE),"")</f>
        <v>MAD_m_C 300 mg</v>
      </c>
      <c r="E1832" s="112" t="str">
        <f>IF(AND(A1832&lt;&gt;"",ISNUMBER(A1832)),VLOOKUP(A1832,Studies!A:BR,5,FALSE),"")</f>
        <v>Itraconazole</v>
      </c>
      <c r="F1832" s="114" t="str">
        <f>IF(AND(A1832&lt;&gt;"",ISNUMBER(A1832)),VLOOKUP(A1832,Studies!A:BR,6,FALSE),"")</f>
        <v>Plasma</v>
      </c>
      <c r="G1832" s="57">
        <v>216</v>
      </c>
      <c r="H1832" s="57" t="s">
        <v>54</v>
      </c>
      <c r="I1832" s="47">
        <v>1373.3179931640625</v>
      </c>
      <c r="J1832" s="47" t="s">
        <v>321</v>
      </c>
      <c r="K1832" s="47" t="s">
        <v>50</v>
      </c>
    </row>
    <row r="1833" spans="1:11" x14ac:dyDescent="0.2">
      <c r="A1833" s="36">
        <v>526</v>
      </c>
      <c r="B1833" s="112" t="str">
        <f>IF(AND(A1833&lt;&gt;"",ISNUMBER(A1833)),VLOOKUP(A1833,Studies!A:BR,2,FALSE),"")</f>
        <v>Mouton 2006</v>
      </c>
      <c r="C1833" s="112" t="str">
        <f>IF(AND(A1833&lt;&gt;"",ISNUMBER(A1833)),VLOOKUP(A1833,Studies!A:BR,3,FALSE),"")</f>
        <v>https://www.ncbi.nlm.nih.gov/pubmed/16982783</v>
      </c>
      <c r="D1833" s="112" t="str">
        <f>IF(AND(A1833&lt;&gt;"",ISNUMBER(A1833)),VLOOKUP(A1833,Studies!A:BR,4,FALSE),"")</f>
        <v>MAD_m_C 300 mg</v>
      </c>
      <c r="E1833" s="112" t="str">
        <f>IF(AND(A1833&lt;&gt;"",ISNUMBER(A1833)),VLOOKUP(A1833,Studies!A:BR,5,FALSE),"")</f>
        <v>Itraconazole</v>
      </c>
      <c r="F1833" s="114" t="str">
        <f>IF(AND(A1833&lt;&gt;"",ISNUMBER(A1833)),VLOOKUP(A1833,Studies!A:BR,6,FALSE),"")</f>
        <v>Plasma</v>
      </c>
      <c r="G1833" s="57">
        <v>240</v>
      </c>
      <c r="H1833" s="57" t="s">
        <v>54</v>
      </c>
      <c r="I1833" s="47">
        <v>1317.408935546875</v>
      </c>
      <c r="J1833" s="47" t="s">
        <v>321</v>
      </c>
      <c r="K1833" s="47" t="s">
        <v>50</v>
      </c>
    </row>
    <row r="1834" spans="1:11" x14ac:dyDescent="0.2">
      <c r="A1834" s="36">
        <v>526</v>
      </c>
      <c r="B1834" s="112" t="str">
        <f>IF(AND(A1834&lt;&gt;"",ISNUMBER(A1834)),VLOOKUP(A1834,Studies!A:BR,2,FALSE),"")</f>
        <v>Mouton 2006</v>
      </c>
      <c r="C1834" s="112" t="str">
        <f>IF(AND(A1834&lt;&gt;"",ISNUMBER(A1834)),VLOOKUP(A1834,Studies!A:BR,3,FALSE),"")</f>
        <v>https://www.ncbi.nlm.nih.gov/pubmed/16982783</v>
      </c>
      <c r="D1834" s="112" t="str">
        <f>IF(AND(A1834&lt;&gt;"",ISNUMBER(A1834)),VLOOKUP(A1834,Studies!A:BR,4,FALSE),"")</f>
        <v>MAD_m_C 300 mg</v>
      </c>
      <c r="E1834" s="112" t="str">
        <f>IF(AND(A1834&lt;&gt;"",ISNUMBER(A1834)),VLOOKUP(A1834,Studies!A:BR,5,FALSE),"")</f>
        <v>Itraconazole</v>
      </c>
      <c r="F1834" s="114" t="str">
        <f>IF(AND(A1834&lt;&gt;"",ISNUMBER(A1834)),VLOOKUP(A1834,Studies!A:BR,6,FALSE),"")</f>
        <v>Plasma</v>
      </c>
      <c r="G1834" s="57">
        <v>312</v>
      </c>
      <c r="H1834" s="57" t="s">
        <v>54</v>
      </c>
      <c r="I1834" s="47">
        <v>993.06304931640625</v>
      </c>
      <c r="J1834" s="47" t="s">
        <v>321</v>
      </c>
      <c r="K1834" s="47" t="s">
        <v>50</v>
      </c>
    </row>
    <row r="1835" spans="1:11" x14ac:dyDescent="0.2">
      <c r="A1835" s="36">
        <v>532</v>
      </c>
      <c r="B1835" s="112" t="str">
        <f>IF(AND(A1835&lt;&gt;"",ISNUMBER(A1835)),VLOOKUP(A1835,Studies!A:BR,2,FALSE),"")</f>
        <v>Mouton 2006</v>
      </c>
      <c r="C1835" s="112" t="str">
        <f>IF(AND(A1835&lt;&gt;"",ISNUMBER(A1835)),VLOOKUP(A1835,Studies!A:BR,3,FALSE),"")</f>
        <v>https://www.ncbi.nlm.nih.gov/pubmed/16982783</v>
      </c>
      <c r="D1835" s="112" t="str">
        <f>IF(AND(A1835&lt;&gt;"",ISNUMBER(A1835)),VLOOKUP(A1835,Studies!A:BR,4,FALSE),"")</f>
        <v>MAD_m_A 100 mg</v>
      </c>
      <c r="E1835" s="112" t="str">
        <f>IF(AND(A1835&lt;&gt;"",ISNUMBER(A1835)),VLOOKUP(A1835,Studies!A:BR,5,FALSE),"")</f>
        <v>Hydroxy-Itraconazole</v>
      </c>
      <c r="F1835" s="114" t="str">
        <f>IF(AND(A1835&lt;&gt;"",ISNUMBER(A1835)),VLOOKUP(A1835,Studies!A:BR,6,FALSE),"")</f>
        <v>Plasma</v>
      </c>
      <c r="G1835" s="57">
        <v>1</v>
      </c>
      <c r="H1835" s="57" t="s">
        <v>54</v>
      </c>
      <c r="I1835" s="47">
        <v>148.0000913143158</v>
      </c>
      <c r="J1835" s="47" t="s">
        <v>321</v>
      </c>
      <c r="K1835" s="47" t="s">
        <v>50</v>
      </c>
    </row>
    <row r="1836" spans="1:11" x14ac:dyDescent="0.2">
      <c r="A1836" s="36">
        <v>532</v>
      </c>
      <c r="B1836" s="112" t="str">
        <f>IF(AND(A1836&lt;&gt;"",ISNUMBER(A1836)),VLOOKUP(A1836,Studies!A:BR,2,FALSE),"")</f>
        <v>Mouton 2006</v>
      </c>
      <c r="C1836" s="112" t="str">
        <f>IF(AND(A1836&lt;&gt;"",ISNUMBER(A1836)),VLOOKUP(A1836,Studies!A:BR,3,FALSE),"")</f>
        <v>https://www.ncbi.nlm.nih.gov/pubmed/16982783</v>
      </c>
      <c r="D1836" s="112" t="str">
        <f>IF(AND(A1836&lt;&gt;"",ISNUMBER(A1836)),VLOOKUP(A1836,Studies!A:BR,4,FALSE),"")</f>
        <v>MAD_m_A 100 mg</v>
      </c>
      <c r="E1836" s="112" t="str">
        <f>IF(AND(A1836&lt;&gt;"",ISNUMBER(A1836)),VLOOKUP(A1836,Studies!A:BR,5,FALSE),"")</f>
        <v>Hydroxy-Itraconazole</v>
      </c>
      <c r="F1836" s="114" t="str">
        <f>IF(AND(A1836&lt;&gt;"",ISNUMBER(A1836)),VLOOKUP(A1836,Studies!A:BR,6,FALSE),"")</f>
        <v>Plasma</v>
      </c>
      <c r="G1836" s="57">
        <v>8</v>
      </c>
      <c r="H1836" s="57" t="s">
        <v>54</v>
      </c>
      <c r="I1836" s="47">
        <v>213.35700154304504</v>
      </c>
      <c r="J1836" s="47" t="s">
        <v>321</v>
      </c>
      <c r="K1836" s="47" t="s">
        <v>50</v>
      </c>
    </row>
    <row r="1837" spans="1:11" x14ac:dyDescent="0.2">
      <c r="A1837" s="36">
        <v>532</v>
      </c>
      <c r="B1837" s="112" t="str">
        <f>IF(AND(A1837&lt;&gt;"",ISNUMBER(A1837)),VLOOKUP(A1837,Studies!A:BR,2,FALSE),"")</f>
        <v>Mouton 2006</v>
      </c>
      <c r="C1837" s="112" t="str">
        <f>IF(AND(A1837&lt;&gt;"",ISNUMBER(A1837)),VLOOKUP(A1837,Studies!A:BR,3,FALSE),"")</f>
        <v>https://www.ncbi.nlm.nih.gov/pubmed/16982783</v>
      </c>
      <c r="D1837" s="112" t="str">
        <f>IF(AND(A1837&lt;&gt;"",ISNUMBER(A1837)),VLOOKUP(A1837,Studies!A:BR,4,FALSE),"")</f>
        <v>MAD_m_A 100 mg</v>
      </c>
      <c r="E1837" s="112" t="str">
        <f>IF(AND(A1837&lt;&gt;"",ISNUMBER(A1837)),VLOOKUP(A1837,Studies!A:BR,5,FALSE),"")</f>
        <v>Hydroxy-Itraconazole</v>
      </c>
      <c r="F1837" s="114" t="str">
        <f>IF(AND(A1837&lt;&gt;"",ISNUMBER(A1837)),VLOOKUP(A1837,Studies!A:BR,6,FALSE),"")</f>
        <v>Plasma</v>
      </c>
      <c r="G1837" s="57">
        <v>9</v>
      </c>
      <c r="H1837" s="57" t="s">
        <v>54</v>
      </c>
      <c r="I1837" s="47">
        <v>312.73159384727478</v>
      </c>
      <c r="J1837" s="47" t="s">
        <v>321</v>
      </c>
      <c r="K1837" s="47" t="s">
        <v>50</v>
      </c>
    </row>
    <row r="1838" spans="1:11" x14ac:dyDescent="0.2">
      <c r="A1838" s="36">
        <v>532</v>
      </c>
      <c r="B1838" s="112" t="str">
        <f>IF(AND(A1838&lt;&gt;"",ISNUMBER(A1838)),VLOOKUP(A1838,Studies!A:BR,2,FALSE),"")</f>
        <v>Mouton 2006</v>
      </c>
      <c r="C1838" s="112" t="str">
        <f>IF(AND(A1838&lt;&gt;"",ISNUMBER(A1838)),VLOOKUP(A1838,Studies!A:BR,3,FALSE),"")</f>
        <v>https://www.ncbi.nlm.nih.gov/pubmed/16982783</v>
      </c>
      <c r="D1838" s="112" t="str">
        <f>IF(AND(A1838&lt;&gt;"",ISNUMBER(A1838)),VLOOKUP(A1838,Studies!A:BR,4,FALSE),"")</f>
        <v>MAD_m_A 100 mg</v>
      </c>
      <c r="E1838" s="112" t="str">
        <f>IF(AND(A1838&lt;&gt;"",ISNUMBER(A1838)),VLOOKUP(A1838,Studies!A:BR,5,FALSE),"")</f>
        <v>Hydroxy-Itraconazole</v>
      </c>
      <c r="F1838" s="114" t="str">
        <f>IF(AND(A1838&lt;&gt;"",ISNUMBER(A1838)),VLOOKUP(A1838,Studies!A:BR,6,FALSE),"")</f>
        <v>Plasma</v>
      </c>
      <c r="G1838" s="57">
        <v>24</v>
      </c>
      <c r="H1838" s="57" t="s">
        <v>54</v>
      </c>
      <c r="I1838" s="47">
        <v>326.00361108779907</v>
      </c>
      <c r="J1838" s="47" t="s">
        <v>321</v>
      </c>
      <c r="K1838" s="47" t="s">
        <v>50</v>
      </c>
    </row>
    <row r="1839" spans="1:11" x14ac:dyDescent="0.2">
      <c r="A1839" s="36">
        <v>532</v>
      </c>
      <c r="B1839" s="112" t="str">
        <f>IF(AND(A1839&lt;&gt;"",ISNUMBER(A1839)),VLOOKUP(A1839,Studies!A:BR,2,FALSE),"")</f>
        <v>Mouton 2006</v>
      </c>
      <c r="C1839" s="112" t="str">
        <f>IF(AND(A1839&lt;&gt;"",ISNUMBER(A1839)),VLOOKUP(A1839,Studies!A:BR,3,FALSE),"")</f>
        <v>https://www.ncbi.nlm.nih.gov/pubmed/16982783</v>
      </c>
      <c r="D1839" s="112" t="str">
        <f>IF(AND(A1839&lt;&gt;"",ISNUMBER(A1839)),VLOOKUP(A1839,Studies!A:BR,4,FALSE),"")</f>
        <v>MAD_m_A 100 mg</v>
      </c>
      <c r="E1839" s="112" t="str">
        <f>IF(AND(A1839&lt;&gt;"",ISNUMBER(A1839)),VLOOKUP(A1839,Studies!A:BR,5,FALSE),"")</f>
        <v>Hydroxy-Itraconazole</v>
      </c>
      <c r="F1839" s="114" t="str">
        <f>IF(AND(A1839&lt;&gt;"",ISNUMBER(A1839)),VLOOKUP(A1839,Studies!A:BR,6,FALSE),"")</f>
        <v>Plasma</v>
      </c>
      <c r="G1839" s="57">
        <v>25</v>
      </c>
      <c r="H1839" s="57" t="s">
        <v>54</v>
      </c>
      <c r="I1839" s="47">
        <v>391.42149686813354</v>
      </c>
      <c r="J1839" s="47" t="s">
        <v>321</v>
      </c>
      <c r="K1839" s="47" t="s">
        <v>50</v>
      </c>
    </row>
    <row r="1840" spans="1:11" x14ac:dyDescent="0.2">
      <c r="A1840" s="36">
        <v>532</v>
      </c>
      <c r="B1840" s="112" t="str">
        <f>IF(AND(A1840&lt;&gt;"",ISNUMBER(A1840)),VLOOKUP(A1840,Studies!A:BR,2,FALSE),"")</f>
        <v>Mouton 2006</v>
      </c>
      <c r="C1840" s="112" t="str">
        <f>IF(AND(A1840&lt;&gt;"",ISNUMBER(A1840)),VLOOKUP(A1840,Studies!A:BR,3,FALSE),"")</f>
        <v>https://www.ncbi.nlm.nih.gov/pubmed/16982783</v>
      </c>
      <c r="D1840" s="112" t="str">
        <f>IF(AND(A1840&lt;&gt;"",ISNUMBER(A1840)),VLOOKUP(A1840,Studies!A:BR,4,FALSE),"")</f>
        <v>MAD_m_A 100 mg</v>
      </c>
      <c r="E1840" s="112" t="str">
        <f>IF(AND(A1840&lt;&gt;"",ISNUMBER(A1840)),VLOOKUP(A1840,Studies!A:BR,5,FALSE),"")</f>
        <v>Hydroxy-Itraconazole</v>
      </c>
      <c r="F1840" s="114" t="str">
        <f>IF(AND(A1840&lt;&gt;"",ISNUMBER(A1840)),VLOOKUP(A1840,Studies!A:BR,6,FALSE),"")</f>
        <v>Plasma</v>
      </c>
      <c r="G1840" s="57">
        <v>32</v>
      </c>
      <c r="H1840" s="57" t="s">
        <v>54</v>
      </c>
      <c r="I1840" s="47">
        <v>559.60220098495483</v>
      </c>
      <c r="J1840" s="47" t="s">
        <v>321</v>
      </c>
      <c r="K1840" s="47" t="s">
        <v>50</v>
      </c>
    </row>
    <row r="1841" spans="1:11" x14ac:dyDescent="0.2">
      <c r="A1841" s="36">
        <v>532</v>
      </c>
      <c r="B1841" s="112" t="str">
        <f>IF(AND(A1841&lt;&gt;"",ISNUMBER(A1841)),VLOOKUP(A1841,Studies!A:BR,2,FALSE),"")</f>
        <v>Mouton 2006</v>
      </c>
      <c r="C1841" s="112" t="str">
        <f>IF(AND(A1841&lt;&gt;"",ISNUMBER(A1841)),VLOOKUP(A1841,Studies!A:BR,3,FALSE),"")</f>
        <v>https://www.ncbi.nlm.nih.gov/pubmed/16982783</v>
      </c>
      <c r="D1841" s="112" t="str">
        <f>IF(AND(A1841&lt;&gt;"",ISNUMBER(A1841)),VLOOKUP(A1841,Studies!A:BR,4,FALSE),"")</f>
        <v>MAD_m_A 100 mg</v>
      </c>
      <c r="E1841" s="112" t="str">
        <f>IF(AND(A1841&lt;&gt;"",ISNUMBER(A1841)),VLOOKUP(A1841,Studies!A:BR,5,FALSE),"")</f>
        <v>Hydroxy-Itraconazole</v>
      </c>
      <c r="F1841" s="114" t="str">
        <f>IF(AND(A1841&lt;&gt;"",ISNUMBER(A1841)),VLOOKUP(A1841,Studies!A:BR,6,FALSE),"")</f>
        <v>Plasma</v>
      </c>
      <c r="G1841" s="57">
        <v>48</v>
      </c>
      <c r="H1841" s="57" t="s">
        <v>54</v>
      </c>
      <c r="I1841" s="47">
        <v>644.54203844070435</v>
      </c>
      <c r="J1841" s="47" t="s">
        <v>321</v>
      </c>
      <c r="K1841" s="47" t="s">
        <v>50</v>
      </c>
    </row>
    <row r="1842" spans="1:11" x14ac:dyDescent="0.2">
      <c r="A1842" s="36">
        <v>532</v>
      </c>
      <c r="B1842" s="112" t="str">
        <f>IF(AND(A1842&lt;&gt;"",ISNUMBER(A1842)),VLOOKUP(A1842,Studies!A:BR,2,FALSE),"")</f>
        <v>Mouton 2006</v>
      </c>
      <c r="C1842" s="112" t="str">
        <f>IF(AND(A1842&lt;&gt;"",ISNUMBER(A1842)),VLOOKUP(A1842,Studies!A:BR,3,FALSE),"")</f>
        <v>https://www.ncbi.nlm.nih.gov/pubmed/16982783</v>
      </c>
      <c r="D1842" s="112" t="str">
        <f>IF(AND(A1842&lt;&gt;"",ISNUMBER(A1842)),VLOOKUP(A1842,Studies!A:BR,4,FALSE),"")</f>
        <v>MAD_m_A 100 mg</v>
      </c>
      <c r="E1842" s="112" t="str">
        <f>IF(AND(A1842&lt;&gt;"",ISNUMBER(A1842)),VLOOKUP(A1842,Studies!A:BR,5,FALSE),"")</f>
        <v>Hydroxy-Itraconazole</v>
      </c>
      <c r="F1842" s="114" t="str">
        <f>IF(AND(A1842&lt;&gt;"",ISNUMBER(A1842)),VLOOKUP(A1842,Studies!A:BR,6,FALSE),"")</f>
        <v>Plasma</v>
      </c>
      <c r="G1842" s="57">
        <v>49</v>
      </c>
      <c r="H1842" s="57" t="s">
        <v>54</v>
      </c>
      <c r="I1842" s="47">
        <v>694.61190700531006</v>
      </c>
      <c r="J1842" s="47" t="s">
        <v>321</v>
      </c>
      <c r="K1842" s="47" t="s">
        <v>50</v>
      </c>
    </row>
    <row r="1843" spans="1:11" x14ac:dyDescent="0.2">
      <c r="A1843" s="36">
        <v>532</v>
      </c>
      <c r="B1843" s="112" t="str">
        <f>IF(AND(A1843&lt;&gt;"",ISNUMBER(A1843)),VLOOKUP(A1843,Studies!A:BR,2,FALSE),"")</f>
        <v>Mouton 2006</v>
      </c>
      <c r="C1843" s="112" t="str">
        <f>IF(AND(A1843&lt;&gt;"",ISNUMBER(A1843)),VLOOKUP(A1843,Studies!A:BR,3,FALSE),"")</f>
        <v>https://www.ncbi.nlm.nih.gov/pubmed/16982783</v>
      </c>
      <c r="D1843" s="112" t="str">
        <f>IF(AND(A1843&lt;&gt;"",ISNUMBER(A1843)),VLOOKUP(A1843,Studies!A:BR,4,FALSE),"")</f>
        <v>MAD_m_A 100 mg</v>
      </c>
      <c r="E1843" s="112" t="str">
        <f>IF(AND(A1843&lt;&gt;"",ISNUMBER(A1843)),VLOOKUP(A1843,Studies!A:BR,5,FALSE),"")</f>
        <v>Hydroxy-Itraconazole</v>
      </c>
      <c r="F1843" s="114" t="str">
        <f>IF(AND(A1843&lt;&gt;"",ISNUMBER(A1843)),VLOOKUP(A1843,Studies!A:BR,6,FALSE),"")</f>
        <v>Plasma</v>
      </c>
      <c r="G1843" s="57">
        <v>72</v>
      </c>
      <c r="H1843" s="57" t="s">
        <v>54</v>
      </c>
      <c r="I1843" s="47">
        <v>649.92207288742065</v>
      </c>
      <c r="J1843" s="47" t="s">
        <v>321</v>
      </c>
      <c r="K1843" s="47" t="s">
        <v>50</v>
      </c>
    </row>
    <row r="1844" spans="1:11" x14ac:dyDescent="0.2">
      <c r="A1844" s="36">
        <v>532</v>
      </c>
      <c r="B1844" s="112" t="str">
        <f>IF(AND(A1844&lt;&gt;"",ISNUMBER(A1844)),VLOOKUP(A1844,Studies!A:BR,2,FALSE),"")</f>
        <v>Mouton 2006</v>
      </c>
      <c r="C1844" s="112" t="str">
        <f>IF(AND(A1844&lt;&gt;"",ISNUMBER(A1844)),VLOOKUP(A1844,Studies!A:BR,3,FALSE),"")</f>
        <v>https://www.ncbi.nlm.nih.gov/pubmed/16982783</v>
      </c>
      <c r="D1844" s="112" t="str">
        <f>IF(AND(A1844&lt;&gt;"",ISNUMBER(A1844)),VLOOKUP(A1844,Studies!A:BR,4,FALSE),"")</f>
        <v>MAD_m_A 100 mg</v>
      </c>
      <c r="E1844" s="112" t="str">
        <f>IF(AND(A1844&lt;&gt;"",ISNUMBER(A1844)),VLOOKUP(A1844,Studies!A:BR,5,FALSE),"")</f>
        <v>Hydroxy-Itraconazole</v>
      </c>
      <c r="F1844" s="114" t="str">
        <f>IF(AND(A1844&lt;&gt;"",ISNUMBER(A1844)),VLOOKUP(A1844,Studies!A:BR,6,FALSE),"")</f>
        <v>Plasma</v>
      </c>
      <c r="G1844" s="57">
        <v>73</v>
      </c>
      <c r="H1844" s="57" t="s">
        <v>54</v>
      </c>
      <c r="I1844" s="47">
        <v>688.86178731918335</v>
      </c>
      <c r="J1844" s="47" t="s">
        <v>321</v>
      </c>
      <c r="K1844" s="47" t="s">
        <v>50</v>
      </c>
    </row>
    <row r="1845" spans="1:11" x14ac:dyDescent="0.2">
      <c r="A1845" s="36">
        <v>532</v>
      </c>
      <c r="B1845" s="112" t="str">
        <f>IF(AND(A1845&lt;&gt;"",ISNUMBER(A1845)),VLOOKUP(A1845,Studies!A:BR,2,FALSE),"")</f>
        <v>Mouton 2006</v>
      </c>
      <c r="C1845" s="112" t="str">
        <f>IF(AND(A1845&lt;&gt;"",ISNUMBER(A1845)),VLOOKUP(A1845,Studies!A:BR,3,FALSE),"")</f>
        <v>https://www.ncbi.nlm.nih.gov/pubmed/16982783</v>
      </c>
      <c r="D1845" s="112" t="str">
        <f>IF(AND(A1845&lt;&gt;"",ISNUMBER(A1845)),VLOOKUP(A1845,Studies!A:BR,4,FALSE),"")</f>
        <v>MAD_m_A 100 mg</v>
      </c>
      <c r="E1845" s="112" t="str">
        <f>IF(AND(A1845&lt;&gt;"",ISNUMBER(A1845)),VLOOKUP(A1845,Studies!A:BR,5,FALSE),"")</f>
        <v>Hydroxy-Itraconazole</v>
      </c>
      <c r="F1845" s="114" t="str">
        <f>IF(AND(A1845&lt;&gt;"",ISNUMBER(A1845)),VLOOKUP(A1845,Studies!A:BR,6,FALSE),"")</f>
        <v>Plasma</v>
      </c>
      <c r="G1845" s="57">
        <v>96</v>
      </c>
      <c r="H1845" s="57" t="s">
        <v>54</v>
      </c>
      <c r="I1845" s="47">
        <v>628.66741418838501</v>
      </c>
      <c r="J1845" s="47" t="s">
        <v>321</v>
      </c>
      <c r="K1845" s="47" t="s">
        <v>50</v>
      </c>
    </row>
    <row r="1846" spans="1:11" x14ac:dyDescent="0.2">
      <c r="A1846" s="36">
        <v>532</v>
      </c>
      <c r="B1846" s="112" t="str">
        <f>IF(AND(A1846&lt;&gt;"",ISNUMBER(A1846)),VLOOKUP(A1846,Studies!A:BR,2,FALSE),"")</f>
        <v>Mouton 2006</v>
      </c>
      <c r="C1846" s="112" t="str">
        <f>IF(AND(A1846&lt;&gt;"",ISNUMBER(A1846)),VLOOKUP(A1846,Studies!A:BR,3,FALSE),"")</f>
        <v>https://www.ncbi.nlm.nih.gov/pubmed/16982783</v>
      </c>
      <c r="D1846" s="112" t="str">
        <f>IF(AND(A1846&lt;&gt;"",ISNUMBER(A1846)),VLOOKUP(A1846,Studies!A:BR,4,FALSE),"")</f>
        <v>MAD_m_A 100 mg</v>
      </c>
      <c r="E1846" s="112" t="str">
        <f>IF(AND(A1846&lt;&gt;"",ISNUMBER(A1846)),VLOOKUP(A1846,Studies!A:BR,5,FALSE),"")</f>
        <v>Hydroxy-Itraconazole</v>
      </c>
      <c r="F1846" s="114" t="str">
        <f>IF(AND(A1846&lt;&gt;"",ISNUMBER(A1846)),VLOOKUP(A1846,Studies!A:BR,6,FALSE),"")</f>
        <v>Plasma</v>
      </c>
      <c r="G1846" s="57">
        <v>97</v>
      </c>
      <c r="H1846" s="57" t="s">
        <v>54</v>
      </c>
      <c r="I1846" s="47">
        <v>694.61190700531006</v>
      </c>
      <c r="J1846" s="47" t="s">
        <v>321</v>
      </c>
      <c r="K1846" s="47" t="s">
        <v>50</v>
      </c>
    </row>
    <row r="1847" spans="1:11" x14ac:dyDescent="0.2">
      <c r="A1847" s="36">
        <v>532</v>
      </c>
      <c r="B1847" s="112" t="str">
        <f>IF(AND(A1847&lt;&gt;"",ISNUMBER(A1847)),VLOOKUP(A1847,Studies!A:BR,2,FALSE),"")</f>
        <v>Mouton 2006</v>
      </c>
      <c r="C1847" s="112" t="str">
        <f>IF(AND(A1847&lt;&gt;"",ISNUMBER(A1847)),VLOOKUP(A1847,Studies!A:BR,3,FALSE),"")</f>
        <v>https://www.ncbi.nlm.nih.gov/pubmed/16982783</v>
      </c>
      <c r="D1847" s="112" t="str">
        <f>IF(AND(A1847&lt;&gt;"",ISNUMBER(A1847)),VLOOKUP(A1847,Studies!A:BR,4,FALSE),"")</f>
        <v>MAD_m_A 100 mg</v>
      </c>
      <c r="E1847" s="112" t="str">
        <f>IF(AND(A1847&lt;&gt;"",ISNUMBER(A1847)),VLOOKUP(A1847,Studies!A:BR,5,FALSE),"")</f>
        <v>Hydroxy-Itraconazole</v>
      </c>
      <c r="F1847" s="114" t="str">
        <f>IF(AND(A1847&lt;&gt;"",ISNUMBER(A1847)),VLOOKUP(A1847,Studies!A:BR,6,FALSE),"")</f>
        <v>Plasma</v>
      </c>
      <c r="G1847" s="57">
        <v>120</v>
      </c>
      <c r="H1847" s="57" t="s">
        <v>54</v>
      </c>
      <c r="I1847" s="47">
        <v>677.50400304794312</v>
      </c>
      <c r="J1847" s="47" t="s">
        <v>321</v>
      </c>
      <c r="K1847" s="47" t="s">
        <v>50</v>
      </c>
    </row>
    <row r="1848" spans="1:11" x14ac:dyDescent="0.2">
      <c r="A1848" s="36">
        <v>532</v>
      </c>
      <c r="B1848" s="112" t="str">
        <f>IF(AND(A1848&lt;&gt;"",ISNUMBER(A1848)),VLOOKUP(A1848,Studies!A:BR,2,FALSE),"")</f>
        <v>Mouton 2006</v>
      </c>
      <c r="C1848" s="112" t="str">
        <f>IF(AND(A1848&lt;&gt;"",ISNUMBER(A1848)),VLOOKUP(A1848,Studies!A:BR,3,FALSE),"")</f>
        <v>https://www.ncbi.nlm.nih.gov/pubmed/16982783</v>
      </c>
      <c r="D1848" s="112" t="str">
        <f>IF(AND(A1848&lt;&gt;"",ISNUMBER(A1848)),VLOOKUP(A1848,Studies!A:BR,4,FALSE),"")</f>
        <v>MAD_m_A 100 mg</v>
      </c>
      <c r="E1848" s="112" t="str">
        <f>IF(AND(A1848&lt;&gt;"",ISNUMBER(A1848)),VLOOKUP(A1848,Studies!A:BR,5,FALSE),"")</f>
        <v>Hydroxy-Itraconazole</v>
      </c>
      <c r="F1848" s="114" t="str">
        <f>IF(AND(A1848&lt;&gt;"",ISNUMBER(A1848)),VLOOKUP(A1848,Studies!A:BR,6,FALSE),"")</f>
        <v>Plasma</v>
      </c>
      <c r="G1848" s="57">
        <v>121</v>
      </c>
      <c r="H1848" s="57" t="s">
        <v>54</v>
      </c>
      <c r="I1848" s="47">
        <v>724.09027814865112</v>
      </c>
      <c r="J1848" s="47" t="s">
        <v>321</v>
      </c>
      <c r="K1848" s="47" t="s">
        <v>50</v>
      </c>
    </row>
    <row r="1849" spans="1:11" x14ac:dyDescent="0.2">
      <c r="A1849" s="36">
        <v>532</v>
      </c>
      <c r="B1849" s="112" t="str">
        <f>IF(AND(A1849&lt;&gt;"",ISNUMBER(A1849)),VLOOKUP(A1849,Studies!A:BR,2,FALSE),"")</f>
        <v>Mouton 2006</v>
      </c>
      <c r="C1849" s="112" t="str">
        <f>IF(AND(A1849&lt;&gt;"",ISNUMBER(A1849)),VLOOKUP(A1849,Studies!A:BR,3,FALSE),"")</f>
        <v>https://www.ncbi.nlm.nih.gov/pubmed/16982783</v>
      </c>
      <c r="D1849" s="112" t="str">
        <f>IF(AND(A1849&lt;&gt;"",ISNUMBER(A1849)),VLOOKUP(A1849,Studies!A:BR,4,FALSE),"")</f>
        <v>MAD_m_A 100 mg</v>
      </c>
      <c r="E1849" s="112" t="str">
        <f>IF(AND(A1849&lt;&gt;"",ISNUMBER(A1849)),VLOOKUP(A1849,Studies!A:BR,5,FALSE),"")</f>
        <v>Hydroxy-Itraconazole</v>
      </c>
      <c r="F1849" s="114" t="str">
        <f>IF(AND(A1849&lt;&gt;"",ISNUMBER(A1849)),VLOOKUP(A1849,Studies!A:BR,6,FALSE),"")</f>
        <v>Plasma</v>
      </c>
      <c r="G1849" s="57">
        <v>144</v>
      </c>
      <c r="H1849" s="57" t="s">
        <v>54</v>
      </c>
      <c r="I1849" s="47">
        <v>706.25638961791992</v>
      </c>
      <c r="J1849" s="47" t="s">
        <v>321</v>
      </c>
      <c r="K1849" s="47" t="s">
        <v>50</v>
      </c>
    </row>
    <row r="1850" spans="1:11" x14ac:dyDescent="0.2">
      <c r="A1850" s="36">
        <v>532</v>
      </c>
      <c r="B1850" s="112" t="str">
        <f>IF(AND(A1850&lt;&gt;"",ISNUMBER(A1850)),VLOOKUP(A1850,Studies!A:BR,2,FALSE),"")</f>
        <v>Mouton 2006</v>
      </c>
      <c r="C1850" s="112" t="str">
        <f>IF(AND(A1850&lt;&gt;"",ISNUMBER(A1850)),VLOOKUP(A1850,Studies!A:BR,3,FALSE),"")</f>
        <v>https://www.ncbi.nlm.nih.gov/pubmed/16982783</v>
      </c>
      <c r="D1850" s="112" t="str">
        <f>IF(AND(A1850&lt;&gt;"",ISNUMBER(A1850)),VLOOKUP(A1850,Studies!A:BR,4,FALSE),"")</f>
        <v>MAD_m_A 100 mg</v>
      </c>
      <c r="E1850" s="112" t="str">
        <f>IF(AND(A1850&lt;&gt;"",ISNUMBER(A1850)),VLOOKUP(A1850,Studies!A:BR,5,FALSE),"")</f>
        <v>Hydroxy-Itraconazole</v>
      </c>
      <c r="F1850" s="114" t="str">
        <f>IF(AND(A1850&lt;&gt;"",ISNUMBER(A1850)),VLOOKUP(A1850,Studies!A:BR,6,FALSE),"")</f>
        <v>Plasma</v>
      </c>
      <c r="G1850" s="57">
        <v>144.5</v>
      </c>
      <c r="H1850" s="57" t="s">
        <v>54</v>
      </c>
      <c r="I1850" s="47">
        <v>847.97841310501099</v>
      </c>
      <c r="J1850" s="47" t="s">
        <v>321</v>
      </c>
      <c r="K1850" s="47" t="s">
        <v>50</v>
      </c>
    </row>
    <row r="1851" spans="1:11" x14ac:dyDescent="0.2">
      <c r="A1851" s="36">
        <v>532</v>
      </c>
      <c r="B1851" s="112" t="str">
        <f>IF(AND(A1851&lt;&gt;"",ISNUMBER(A1851)),VLOOKUP(A1851,Studies!A:BR,2,FALSE),"")</f>
        <v>Mouton 2006</v>
      </c>
      <c r="C1851" s="112" t="str">
        <f>IF(AND(A1851&lt;&gt;"",ISNUMBER(A1851)),VLOOKUP(A1851,Studies!A:BR,3,FALSE),"")</f>
        <v>https://www.ncbi.nlm.nih.gov/pubmed/16982783</v>
      </c>
      <c r="D1851" s="112" t="str">
        <f>IF(AND(A1851&lt;&gt;"",ISNUMBER(A1851)),VLOOKUP(A1851,Studies!A:BR,4,FALSE),"")</f>
        <v>MAD_m_A 100 mg</v>
      </c>
      <c r="E1851" s="112" t="str">
        <f>IF(AND(A1851&lt;&gt;"",ISNUMBER(A1851)),VLOOKUP(A1851,Studies!A:BR,5,FALSE),"")</f>
        <v>Hydroxy-Itraconazole</v>
      </c>
      <c r="F1851" s="114" t="str">
        <f>IF(AND(A1851&lt;&gt;"",ISNUMBER(A1851)),VLOOKUP(A1851,Studies!A:BR,6,FALSE),"")</f>
        <v>Plasma</v>
      </c>
      <c r="G1851" s="57">
        <v>153</v>
      </c>
      <c r="H1851" s="57" t="s">
        <v>54</v>
      </c>
      <c r="I1851" s="47">
        <v>847.97841310501099</v>
      </c>
      <c r="J1851" s="47" t="s">
        <v>321</v>
      </c>
      <c r="K1851" s="47" t="s">
        <v>50</v>
      </c>
    </row>
    <row r="1852" spans="1:11" x14ac:dyDescent="0.2">
      <c r="A1852" s="36">
        <v>532</v>
      </c>
      <c r="B1852" s="112" t="str">
        <f>IF(AND(A1852&lt;&gt;"",ISNUMBER(A1852)),VLOOKUP(A1852,Studies!A:BR,2,FALSE),"")</f>
        <v>Mouton 2006</v>
      </c>
      <c r="C1852" s="112" t="str">
        <f>IF(AND(A1852&lt;&gt;"",ISNUMBER(A1852)),VLOOKUP(A1852,Studies!A:BR,3,FALSE),"")</f>
        <v>https://www.ncbi.nlm.nih.gov/pubmed/16982783</v>
      </c>
      <c r="D1852" s="112" t="str">
        <f>IF(AND(A1852&lt;&gt;"",ISNUMBER(A1852)),VLOOKUP(A1852,Studies!A:BR,4,FALSE),"")</f>
        <v>MAD_m_A 100 mg</v>
      </c>
      <c r="E1852" s="112" t="str">
        <f>IF(AND(A1852&lt;&gt;"",ISNUMBER(A1852)),VLOOKUP(A1852,Studies!A:BR,5,FALSE),"")</f>
        <v>Hydroxy-Itraconazole</v>
      </c>
      <c r="F1852" s="114" t="str">
        <f>IF(AND(A1852&lt;&gt;"",ISNUMBER(A1852)),VLOOKUP(A1852,Studies!A:BR,6,FALSE),"")</f>
        <v>Plasma</v>
      </c>
      <c r="G1852" s="57">
        <v>160</v>
      </c>
      <c r="H1852" s="57" t="s">
        <v>54</v>
      </c>
      <c r="I1852" s="47">
        <v>712.15170621871948</v>
      </c>
      <c r="J1852" s="47" t="s">
        <v>321</v>
      </c>
      <c r="K1852" s="47" t="s">
        <v>50</v>
      </c>
    </row>
    <row r="1853" spans="1:11" x14ac:dyDescent="0.2">
      <c r="A1853" s="36">
        <v>532</v>
      </c>
      <c r="B1853" s="112" t="str">
        <f>IF(AND(A1853&lt;&gt;"",ISNUMBER(A1853)),VLOOKUP(A1853,Studies!A:BR,2,FALSE),"")</f>
        <v>Mouton 2006</v>
      </c>
      <c r="C1853" s="112" t="str">
        <f>IF(AND(A1853&lt;&gt;"",ISNUMBER(A1853)),VLOOKUP(A1853,Studies!A:BR,3,FALSE),"")</f>
        <v>https://www.ncbi.nlm.nih.gov/pubmed/16982783</v>
      </c>
      <c r="D1853" s="112" t="str">
        <f>IF(AND(A1853&lt;&gt;"",ISNUMBER(A1853)),VLOOKUP(A1853,Studies!A:BR,4,FALSE),"")</f>
        <v>MAD_m_A 100 mg</v>
      </c>
      <c r="E1853" s="112" t="str">
        <f>IF(AND(A1853&lt;&gt;"",ISNUMBER(A1853)),VLOOKUP(A1853,Studies!A:BR,5,FALSE),"")</f>
        <v>Hydroxy-Itraconazole</v>
      </c>
      <c r="F1853" s="114" t="str">
        <f>IF(AND(A1853&lt;&gt;"",ISNUMBER(A1853)),VLOOKUP(A1853,Studies!A:BR,6,FALSE),"")</f>
        <v>Plasma</v>
      </c>
      <c r="G1853" s="57">
        <v>168</v>
      </c>
      <c r="H1853" s="57" t="s">
        <v>54</v>
      </c>
      <c r="I1853" s="47">
        <v>712.15170621871948</v>
      </c>
      <c r="J1853" s="47" t="s">
        <v>321</v>
      </c>
      <c r="K1853" s="47" t="s">
        <v>50</v>
      </c>
    </row>
    <row r="1854" spans="1:11" x14ac:dyDescent="0.2">
      <c r="A1854" s="36">
        <v>532</v>
      </c>
      <c r="B1854" s="112" t="str">
        <f>IF(AND(A1854&lt;&gt;"",ISNUMBER(A1854)),VLOOKUP(A1854,Studies!A:BR,2,FALSE),"")</f>
        <v>Mouton 2006</v>
      </c>
      <c r="C1854" s="112" t="str">
        <f>IF(AND(A1854&lt;&gt;"",ISNUMBER(A1854)),VLOOKUP(A1854,Studies!A:BR,3,FALSE),"")</f>
        <v>https://www.ncbi.nlm.nih.gov/pubmed/16982783</v>
      </c>
      <c r="D1854" s="112" t="str">
        <f>IF(AND(A1854&lt;&gt;"",ISNUMBER(A1854)),VLOOKUP(A1854,Studies!A:BR,4,FALSE),"")</f>
        <v>MAD_m_A 100 mg</v>
      </c>
      <c r="E1854" s="112" t="str">
        <f>IF(AND(A1854&lt;&gt;"",ISNUMBER(A1854)),VLOOKUP(A1854,Studies!A:BR,5,FALSE),"")</f>
        <v>Hydroxy-Itraconazole</v>
      </c>
      <c r="F1854" s="114" t="str">
        <f>IF(AND(A1854&lt;&gt;"",ISNUMBER(A1854)),VLOOKUP(A1854,Studies!A:BR,6,FALSE),"")</f>
        <v>Plasma</v>
      </c>
      <c r="G1854" s="57">
        <v>176</v>
      </c>
      <c r="H1854" s="57" t="s">
        <v>54</v>
      </c>
      <c r="I1854" s="47">
        <v>623.46309423446655</v>
      </c>
      <c r="J1854" s="47" t="s">
        <v>321</v>
      </c>
      <c r="K1854" s="47" t="s">
        <v>50</v>
      </c>
    </row>
    <row r="1855" spans="1:11" x14ac:dyDescent="0.2">
      <c r="A1855" s="36">
        <v>532</v>
      </c>
      <c r="B1855" s="112" t="str">
        <f>IF(AND(A1855&lt;&gt;"",ISNUMBER(A1855)),VLOOKUP(A1855,Studies!A:BR,2,FALSE),"")</f>
        <v>Mouton 2006</v>
      </c>
      <c r="C1855" s="112" t="str">
        <f>IF(AND(A1855&lt;&gt;"",ISNUMBER(A1855)),VLOOKUP(A1855,Studies!A:BR,3,FALSE),"")</f>
        <v>https://www.ncbi.nlm.nih.gov/pubmed/16982783</v>
      </c>
      <c r="D1855" s="112" t="str">
        <f>IF(AND(A1855&lt;&gt;"",ISNUMBER(A1855)),VLOOKUP(A1855,Studies!A:BR,4,FALSE),"")</f>
        <v>MAD_m_A 100 mg</v>
      </c>
      <c r="E1855" s="112" t="str">
        <f>IF(AND(A1855&lt;&gt;"",ISNUMBER(A1855)),VLOOKUP(A1855,Studies!A:BR,5,FALSE),"")</f>
        <v>Hydroxy-Itraconazole</v>
      </c>
      <c r="F1855" s="114" t="str">
        <f>IF(AND(A1855&lt;&gt;"",ISNUMBER(A1855)),VLOOKUP(A1855,Studies!A:BR,6,FALSE),"")</f>
        <v>Plasma</v>
      </c>
      <c r="G1855" s="57">
        <v>192</v>
      </c>
      <c r="H1855" s="57" t="s">
        <v>54</v>
      </c>
      <c r="I1855" s="47">
        <v>428.89991402626038</v>
      </c>
      <c r="J1855" s="47" t="s">
        <v>321</v>
      </c>
      <c r="K1855" s="47" t="s">
        <v>50</v>
      </c>
    </row>
    <row r="1856" spans="1:11" x14ac:dyDescent="0.2">
      <c r="A1856" s="36">
        <v>532</v>
      </c>
      <c r="B1856" s="112" t="str">
        <f>IF(AND(A1856&lt;&gt;"",ISNUMBER(A1856)),VLOOKUP(A1856,Studies!A:BR,2,FALSE),"")</f>
        <v>Mouton 2006</v>
      </c>
      <c r="C1856" s="112" t="str">
        <f>IF(AND(A1856&lt;&gt;"",ISNUMBER(A1856)),VLOOKUP(A1856,Studies!A:BR,3,FALSE),"")</f>
        <v>https://www.ncbi.nlm.nih.gov/pubmed/16982783</v>
      </c>
      <c r="D1856" s="112" t="str">
        <f>IF(AND(A1856&lt;&gt;"",ISNUMBER(A1856)),VLOOKUP(A1856,Studies!A:BR,4,FALSE),"")</f>
        <v>MAD_m_A 100 mg</v>
      </c>
      <c r="E1856" s="112" t="str">
        <f>IF(AND(A1856&lt;&gt;"",ISNUMBER(A1856)),VLOOKUP(A1856,Studies!A:BR,5,FALSE),"")</f>
        <v>Hydroxy-Itraconazole</v>
      </c>
      <c r="F1856" s="114" t="str">
        <f>IF(AND(A1856&lt;&gt;"",ISNUMBER(A1856)),VLOOKUP(A1856,Studies!A:BR,6,FALSE),"")</f>
        <v>Plasma</v>
      </c>
      <c r="G1856" s="57">
        <v>216</v>
      </c>
      <c r="H1856" s="57" t="s">
        <v>54</v>
      </c>
      <c r="I1856" s="47">
        <v>271.51879668235779</v>
      </c>
      <c r="J1856" s="47" t="s">
        <v>321</v>
      </c>
      <c r="K1856" s="47" t="s">
        <v>50</v>
      </c>
    </row>
    <row r="1857" spans="1:11" x14ac:dyDescent="0.2">
      <c r="A1857" s="36">
        <v>532</v>
      </c>
      <c r="B1857" s="112" t="str">
        <f>IF(AND(A1857&lt;&gt;"",ISNUMBER(A1857)),VLOOKUP(A1857,Studies!A:BR,2,FALSE),"")</f>
        <v>Mouton 2006</v>
      </c>
      <c r="C1857" s="112" t="str">
        <f>IF(AND(A1857&lt;&gt;"",ISNUMBER(A1857)),VLOOKUP(A1857,Studies!A:BR,3,FALSE),"")</f>
        <v>https://www.ncbi.nlm.nih.gov/pubmed/16982783</v>
      </c>
      <c r="D1857" s="112" t="str">
        <f>IF(AND(A1857&lt;&gt;"",ISNUMBER(A1857)),VLOOKUP(A1857,Studies!A:BR,4,FALSE),"")</f>
        <v>MAD_m_A 100 mg</v>
      </c>
      <c r="E1857" s="112" t="str">
        <f>IF(AND(A1857&lt;&gt;"",ISNUMBER(A1857)),VLOOKUP(A1857,Studies!A:BR,5,FALSE),"")</f>
        <v>Hydroxy-Itraconazole</v>
      </c>
      <c r="F1857" s="114" t="str">
        <f>IF(AND(A1857&lt;&gt;"",ISNUMBER(A1857)),VLOOKUP(A1857,Studies!A:BR,6,FALSE),"")</f>
        <v>Plasma</v>
      </c>
      <c r="G1857" s="57">
        <v>240</v>
      </c>
      <c r="H1857" s="57" t="s">
        <v>54</v>
      </c>
      <c r="I1857" s="47">
        <v>139.63399827480316</v>
      </c>
      <c r="J1857" s="47" t="s">
        <v>321</v>
      </c>
      <c r="K1857" s="47" t="s">
        <v>50</v>
      </c>
    </row>
    <row r="1858" spans="1:11" x14ac:dyDescent="0.2">
      <c r="A1858" s="36">
        <v>532</v>
      </c>
      <c r="B1858" s="112" t="str">
        <f>IF(AND(A1858&lt;&gt;"",ISNUMBER(A1858)),VLOOKUP(A1858,Studies!A:BR,2,FALSE),"")</f>
        <v>Mouton 2006</v>
      </c>
      <c r="C1858" s="112" t="str">
        <f>IF(AND(A1858&lt;&gt;"",ISNUMBER(A1858)),VLOOKUP(A1858,Studies!A:BR,3,FALSE),"")</f>
        <v>https://www.ncbi.nlm.nih.gov/pubmed/16982783</v>
      </c>
      <c r="D1858" s="112" t="str">
        <f>IF(AND(A1858&lt;&gt;"",ISNUMBER(A1858)),VLOOKUP(A1858,Studies!A:BR,4,FALSE),"")</f>
        <v>MAD_m_A 100 mg</v>
      </c>
      <c r="E1858" s="112" t="str">
        <f>IF(AND(A1858&lt;&gt;"",ISNUMBER(A1858)),VLOOKUP(A1858,Studies!A:BR,5,FALSE),"")</f>
        <v>Hydroxy-Itraconazole</v>
      </c>
      <c r="F1858" s="114" t="str">
        <f>IF(AND(A1858&lt;&gt;"",ISNUMBER(A1858)),VLOOKUP(A1858,Studies!A:BR,6,FALSE),"")</f>
        <v>Plasma</v>
      </c>
      <c r="G1858" s="57">
        <v>312</v>
      </c>
      <c r="H1858" s="57" t="s">
        <v>54</v>
      </c>
      <c r="I1858" s="47">
        <v>34.553591161966324</v>
      </c>
      <c r="J1858" s="47" t="s">
        <v>321</v>
      </c>
      <c r="K1858" s="47" t="s">
        <v>50</v>
      </c>
    </row>
    <row r="1859" spans="1:11" x14ac:dyDescent="0.2">
      <c r="A1859" s="36">
        <v>534</v>
      </c>
      <c r="B1859" s="112" t="str">
        <f>IF(AND(A1859&lt;&gt;"",ISNUMBER(A1859)),VLOOKUP(A1859,Studies!A:BR,2,FALSE),"")</f>
        <v>Mouton 2006</v>
      </c>
      <c r="C1859" s="112" t="str">
        <f>IF(AND(A1859&lt;&gt;"",ISNUMBER(A1859)),VLOOKUP(A1859,Studies!A:BR,3,FALSE),"")</f>
        <v>https://www.ncbi.nlm.nih.gov/pubmed/16982783</v>
      </c>
      <c r="D1859" s="112" t="str">
        <f>IF(AND(A1859&lt;&gt;"",ISNUMBER(A1859)),VLOOKUP(A1859,Studies!A:BR,4,FALSE),"")</f>
        <v>MAD_m_C 300 mg</v>
      </c>
      <c r="E1859" s="112" t="str">
        <f>IF(AND(A1859&lt;&gt;"",ISNUMBER(A1859)),VLOOKUP(A1859,Studies!A:BR,5,FALSE),"")</f>
        <v>Hydroxy-Itraconazole</v>
      </c>
      <c r="F1859" s="114" t="str">
        <f>IF(AND(A1859&lt;&gt;"",ISNUMBER(A1859)),VLOOKUP(A1859,Studies!A:BR,6,FALSE),"")</f>
        <v>Plasma</v>
      </c>
      <c r="G1859" s="57">
        <v>3</v>
      </c>
      <c r="H1859" s="57" t="s">
        <v>54</v>
      </c>
      <c r="I1859" s="47">
        <v>523.59857177734375</v>
      </c>
      <c r="J1859" s="47" t="s">
        <v>321</v>
      </c>
      <c r="K1859" s="47" t="s">
        <v>50</v>
      </c>
    </row>
    <row r="1860" spans="1:11" x14ac:dyDescent="0.2">
      <c r="A1860" s="36">
        <v>534</v>
      </c>
      <c r="B1860" s="112" t="str">
        <f>IF(AND(A1860&lt;&gt;"",ISNUMBER(A1860)),VLOOKUP(A1860,Studies!A:BR,2,FALSE),"")</f>
        <v>Mouton 2006</v>
      </c>
      <c r="C1860" s="112" t="str">
        <f>IF(AND(A1860&lt;&gt;"",ISNUMBER(A1860)),VLOOKUP(A1860,Studies!A:BR,3,FALSE),"")</f>
        <v>https://www.ncbi.nlm.nih.gov/pubmed/16982783</v>
      </c>
      <c r="D1860" s="112" t="str">
        <f>IF(AND(A1860&lt;&gt;"",ISNUMBER(A1860)),VLOOKUP(A1860,Studies!A:BR,4,FALSE),"")</f>
        <v>MAD_m_C 300 mg</v>
      </c>
      <c r="E1860" s="112" t="str">
        <f>IF(AND(A1860&lt;&gt;"",ISNUMBER(A1860)),VLOOKUP(A1860,Studies!A:BR,5,FALSE),"")</f>
        <v>Hydroxy-Itraconazole</v>
      </c>
      <c r="F1860" s="114" t="str">
        <f>IF(AND(A1860&lt;&gt;"",ISNUMBER(A1860)),VLOOKUP(A1860,Studies!A:BR,6,FALSE),"")</f>
        <v>Plasma</v>
      </c>
      <c r="G1860" s="57">
        <v>8</v>
      </c>
      <c r="H1860" s="57" t="s">
        <v>54</v>
      </c>
      <c r="I1860" s="47">
        <v>761.12042236328125</v>
      </c>
      <c r="J1860" s="47" t="s">
        <v>321</v>
      </c>
      <c r="K1860" s="47" t="s">
        <v>50</v>
      </c>
    </row>
    <row r="1861" spans="1:11" x14ac:dyDescent="0.2">
      <c r="A1861" s="36">
        <v>534</v>
      </c>
      <c r="B1861" s="112" t="str">
        <f>IF(AND(A1861&lt;&gt;"",ISNUMBER(A1861)),VLOOKUP(A1861,Studies!A:BR,2,FALSE),"")</f>
        <v>Mouton 2006</v>
      </c>
      <c r="C1861" s="112" t="str">
        <f>IF(AND(A1861&lt;&gt;"",ISNUMBER(A1861)),VLOOKUP(A1861,Studies!A:BR,3,FALSE),"")</f>
        <v>https://www.ncbi.nlm.nih.gov/pubmed/16982783</v>
      </c>
      <c r="D1861" s="112" t="str">
        <f>IF(AND(A1861&lt;&gt;"",ISNUMBER(A1861)),VLOOKUP(A1861,Studies!A:BR,4,FALSE),"")</f>
        <v>MAD_m_C 300 mg</v>
      </c>
      <c r="E1861" s="112" t="str">
        <f>IF(AND(A1861&lt;&gt;"",ISNUMBER(A1861)),VLOOKUP(A1861,Studies!A:BR,5,FALSE),"")</f>
        <v>Hydroxy-Itraconazole</v>
      </c>
      <c r="F1861" s="114" t="str">
        <f>IF(AND(A1861&lt;&gt;"",ISNUMBER(A1861)),VLOOKUP(A1861,Studies!A:BR,6,FALSE),"")</f>
        <v>Plasma</v>
      </c>
      <c r="G1861" s="57">
        <v>11</v>
      </c>
      <c r="H1861" s="57" t="s">
        <v>54</v>
      </c>
      <c r="I1861" s="47">
        <v>1043.8489990234375</v>
      </c>
      <c r="J1861" s="47" t="s">
        <v>321</v>
      </c>
      <c r="K1861" s="47" t="s">
        <v>50</v>
      </c>
    </row>
    <row r="1862" spans="1:11" x14ac:dyDescent="0.2">
      <c r="A1862" s="36">
        <v>534</v>
      </c>
      <c r="B1862" s="112" t="str">
        <f>IF(AND(A1862&lt;&gt;"",ISNUMBER(A1862)),VLOOKUP(A1862,Studies!A:BR,2,FALSE),"")</f>
        <v>Mouton 2006</v>
      </c>
      <c r="C1862" s="112" t="str">
        <f>IF(AND(A1862&lt;&gt;"",ISNUMBER(A1862)),VLOOKUP(A1862,Studies!A:BR,3,FALSE),"")</f>
        <v>https://www.ncbi.nlm.nih.gov/pubmed/16982783</v>
      </c>
      <c r="D1862" s="112" t="str">
        <f>IF(AND(A1862&lt;&gt;"",ISNUMBER(A1862)),VLOOKUP(A1862,Studies!A:BR,4,FALSE),"")</f>
        <v>MAD_m_C 300 mg</v>
      </c>
      <c r="E1862" s="112" t="str">
        <f>IF(AND(A1862&lt;&gt;"",ISNUMBER(A1862)),VLOOKUP(A1862,Studies!A:BR,5,FALSE),"")</f>
        <v>Hydroxy-Itraconazole</v>
      </c>
      <c r="F1862" s="114" t="str">
        <f>IF(AND(A1862&lt;&gt;"",ISNUMBER(A1862)),VLOOKUP(A1862,Studies!A:BR,6,FALSE),"")</f>
        <v>Plasma</v>
      </c>
      <c r="G1862" s="57">
        <v>24</v>
      </c>
      <c r="H1862" s="57" t="s">
        <v>54</v>
      </c>
      <c r="I1862" s="47">
        <v>1328.405029296875</v>
      </c>
      <c r="J1862" s="47" t="s">
        <v>321</v>
      </c>
      <c r="K1862" s="47" t="s">
        <v>50</v>
      </c>
    </row>
    <row r="1863" spans="1:11" x14ac:dyDescent="0.2">
      <c r="A1863" s="36">
        <v>534</v>
      </c>
      <c r="B1863" s="112" t="str">
        <f>IF(AND(A1863&lt;&gt;"",ISNUMBER(A1863)),VLOOKUP(A1863,Studies!A:BR,2,FALSE),"")</f>
        <v>Mouton 2006</v>
      </c>
      <c r="C1863" s="112" t="str">
        <f>IF(AND(A1863&lt;&gt;"",ISNUMBER(A1863)),VLOOKUP(A1863,Studies!A:BR,3,FALSE),"")</f>
        <v>https://www.ncbi.nlm.nih.gov/pubmed/16982783</v>
      </c>
      <c r="D1863" s="112" t="str">
        <f>IF(AND(A1863&lt;&gt;"",ISNUMBER(A1863)),VLOOKUP(A1863,Studies!A:BR,4,FALSE),"")</f>
        <v>MAD_m_C 300 mg</v>
      </c>
      <c r="E1863" s="112" t="str">
        <f>IF(AND(A1863&lt;&gt;"",ISNUMBER(A1863)),VLOOKUP(A1863,Studies!A:BR,5,FALSE),"")</f>
        <v>Hydroxy-Itraconazole</v>
      </c>
      <c r="F1863" s="114" t="str">
        <f>IF(AND(A1863&lt;&gt;"",ISNUMBER(A1863)),VLOOKUP(A1863,Studies!A:BR,6,FALSE),"")</f>
        <v>Plasma</v>
      </c>
      <c r="G1863" s="57">
        <v>27</v>
      </c>
      <c r="H1863" s="57" t="s">
        <v>54</v>
      </c>
      <c r="I1863" s="47">
        <v>1530.0389404296875</v>
      </c>
      <c r="J1863" s="47" t="s">
        <v>321</v>
      </c>
      <c r="K1863" s="47" t="s">
        <v>50</v>
      </c>
    </row>
    <row r="1864" spans="1:11" x14ac:dyDescent="0.2">
      <c r="A1864" s="36">
        <v>534</v>
      </c>
      <c r="B1864" s="112" t="str">
        <f>IF(AND(A1864&lt;&gt;"",ISNUMBER(A1864)),VLOOKUP(A1864,Studies!A:BR,2,FALSE),"")</f>
        <v>Mouton 2006</v>
      </c>
      <c r="C1864" s="112" t="str">
        <f>IF(AND(A1864&lt;&gt;"",ISNUMBER(A1864)),VLOOKUP(A1864,Studies!A:BR,3,FALSE),"")</f>
        <v>https://www.ncbi.nlm.nih.gov/pubmed/16982783</v>
      </c>
      <c r="D1864" s="112" t="str">
        <f>IF(AND(A1864&lt;&gt;"",ISNUMBER(A1864)),VLOOKUP(A1864,Studies!A:BR,4,FALSE),"")</f>
        <v>MAD_m_C 300 mg</v>
      </c>
      <c r="E1864" s="112" t="str">
        <f>IF(AND(A1864&lt;&gt;"",ISNUMBER(A1864)),VLOOKUP(A1864,Studies!A:BR,5,FALSE),"")</f>
        <v>Hydroxy-Itraconazole</v>
      </c>
      <c r="F1864" s="114" t="str">
        <f>IF(AND(A1864&lt;&gt;"",ISNUMBER(A1864)),VLOOKUP(A1864,Studies!A:BR,6,FALSE),"")</f>
        <v>Plasma</v>
      </c>
      <c r="G1864" s="57">
        <v>32</v>
      </c>
      <c r="H1864" s="57" t="s">
        <v>54</v>
      </c>
      <c r="I1864" s="47">
        <v>1555.68896484375</v>
      </c>
      <c r="J1864" s="47" t="s">
        <v>321</v>
      </c>
      <c r="K1864" s="47" t="s">
        <v>50</v>
      </c>
    </row>
    <row r="1865" spans="1:11" x14ac:dyDescent="0.2">
      <c r="A1865" s="36">
        <v>534</v>
      </c>
      <c r="B1865" s="112" t="str">
        <f>IF(AND(A1865&lt;&gt;"",ISNUMBER(A1865)),VLOOKUP(A1865,Studies!A:BR,2,FALSE),"")</f>
        <v>Mouton 2006</v>
      </c>
      <c r="C1865" s="112" t="str">
        <f>IF(AND(A1865&lt;&gt;"",ISNUMBER(A1865)),VLOOKUP(A1865,Studies!A:BR,3,FALSE),"")</f>
        <v>https://www.ncbi.nlm.nih.gov/pubmed/16982783</v>
      </c>
      <c r="D1865" s="112" t="str">
        <f>IF(AND(A1865&lt;&gt;"",ISNUMBER(A1865)),VLOOKUP(A1865,Studies!A:BR,4,FALSE),"")</f>
        <v>MAD_m_C 300 mg</v>
      </c>
      <c r="E1865" s="112" t="str">
        <f>IF(AND(A1865&lt;&gt;"",ISNUMBER(A1865)),VLOOKUP(A1865,Studies!A:BR,5,FALSE),"")</f>
        <v>Hydroxy-Itraconazole</v>
      </c>
      <c r="F1865" s="114" t="str">
        <f>IF(AND(A1865&lt;&gt;"",ISNUMBER(A1865)),VLOOKUP(A1865,Studies!A:BR,6,FALSE),"")</f>
        <v>Plasma</v>
      </c>
      <c r="G1865" s="57">
        <v>35</v>
      </c>
      <c r="H1865" s="57" t="s">
        <v>54</v>
      </c>
      <c r="I1865" s="47">
        <v>1821.8590087890625</v>
      </c>
      <c r="J1865" s="47" t="s">
        <v>321</v>
      </c>
      <c r="K1865" s="47" t="s">
        <v>50</v>
      </c>
    </row>
    <row r="1866" spans="1:11" x14ac:dyDescent="0.2">
      <c r="A1866" s="36">
        <v>534</v>
      </c>
      <c r="B1866" s="112" t="str">
        <f>IF(AND(A1866&lt;&gt;"",ISNUMBER(A1866)),VLOOKUP(A1866,Studies!A:BR,2,FALSE),"")</f>
        <v>Mouton 2006</v>
      </c>
      <c r="C1866" s="112" t="str">
        <f>IF(AND(A1866&lt;&gt;"",ISNUMBER(A1866)),VLOOKUP(A1866,Studies!A:BR,3,FALSE),"")</f>
        <v>https://www.ncbi.nlm.nih.gov/pubmed/16982783</v>
      </c>
      <c r="D1866" s="112" t="str">
        <f>IF(AND(A1866&lt;&gt;"",ISNUMBER(A1866)),VLOOKUP(A1866,Studies!A:BR,4,FALSE),"")</f>
        <v>MAD_m_C 300 mg</v>
      </c>
      <c r="E1866" s="112" t="str">
        <f>IF(AND(A1866&lt;&gt;"",ISNUMBER(A1866)),VLOOKUP(A1866,Studies!A:BR,5,FALSE),"")</f>
        <v>Hydroxy-Itraconazole</v>
      </c>
      <c r="F1866" s="114" t="str">
        <f>IF(AND(A1866&lt;&gt;"",ISNUMBER(A1866)),VLOOKUP(A1866,Studies!A:BR,6,FALSE),"")</f>
        <v>Plasma</v>
      </c>
      <c r="G1866" s="57">
        <v>48</v>
      </c>
      <c r="H1866" s="57" t="s">
        <v>54</v>
      </c>
      <c r="I1866" s="47">
        <v>2012.9639892578125</v>
      </c>
      <c r="J1866" s="47" t="s">
        <v>321</v>
      </c>
      <c r="K1866" s="47" t="s">
        <v>50</v>
      </c>
    </row>
    <row r="1867" spans="1:11" x14ac:dyDescent="0.2">
      <c r="A1867" s="36">
        <v>534</v>
      </c>
      <c r="B1867" s="112" t="str">
        <f>IF(AND(A1867&lt;&gt;"",ISNUMBER(A1867)),VLOOKUP(A1867,Studies!A:BR,2,FALSE),"")</f>
        <v>Mouton 2006</v>
      </c>
      <c r="C1867" s="112" t="str">
        <f>IF(AND(A1867&lt;&gt;"",ISNUMBER(A1867)),VLOOKUP(A1867,Studies!A:BR,3,FALSE),"")</f>
        <v>https://www.ncbi.nlm.nih.gov/pubmed/16982783</v>
      </c>
      <c r="D1867" s="112" t="str">
        <f>IF(AND(A1867&lt;&gt;"",ISNUMBER(A1867)),VLOOKUP(A1867,Studies!A:BR,4,FALSE),"")</f>
        <v>MAD_m_C 300 mg</v>
      </c>
      <c r="E1867" s="112" t="str">
        <f>IF(AND(A1867&lt;&gt;"",ISNUMBER(A1867)),VLOOKUP(A1867,Studies!A:BR,5,FALSE),"")</f>
        <v>Hydroxy-Itraconazole</v>
      </c>
      <c r="F1867" s="114" t="str">
        <f>IF(AND(A1867&lt;&gt;"",ISNUMBER(A1867)),VLOOKUP(A1867,Studies!A:BR,6,FALSE),"")</f>
        <v>Plasma</v>
      </c>
      <c r="G1867" s="57">
        <v>51</v>
      </c>
      <c r="H1867" s="57" t="s">
        <v>54</v>
      </c>
      <c r="I1867" s="47">
        <v>2242.680908203125</v>
      </c>
      <c r="J1867" s="47" t="s">
        <v>321</v>
      </c>
      <c r="K1867" s="47" t="s">
        <v>50</v>
      </c>
    </row>
    <row r="1868" spans="1:11" x14ac:dyDescent="0.2">
      <c r="A1868" s="36">
        <v>534</v>
      </c>
      <c r="B1868" s="112" t="str">
        <f>IF(AND(A1868&lt;&gt;"",ISNUMBER(A1868)),VLOOKUP(A1868,Studies!A:BR,2,FALSE),"")</f>
        <v>Mouton 2006</v>
      </c>
      <c r="C1868" s="112" t="str">
        <f>IF(AND(A1868&lt;&gt;"",ISNUMBER(A1868)),VLOOKUP(A1868,Studies!A:BR,3,FALSE),"")</f>
        <v>https://www.ncbi.nlm.nih.gov/pubmed/16982783</v>
      </c>
      <c r="D1868" s="112" t="str">
        <f>IF(AND(A1868&lt;&gt;"",ISNUMBER(A1868)),VLOOKUP(A1868,Studies!A:BR,4,FALSE),"")</f>
        <v>MAD_m_C 300 mg</v>
      </c>
      <c r="E1868" s="112" t="str">
        <f>IF(AND(A1868&lt;&gt;"",ISNUMBER(A1868)),VLOOKUP(A1868,Studies!A:BR,5,FALSE),"")</f>
        <v>Hydroxy-Itraconazole</v>
      </c>
      <c r="F1868" s="114" t="str">
        <f>IF(AND(A1868&lt;&gt;"",ISNUMBER(A1868)),VLOOKUP(A1868,Studies!A:BR,6,FALSE),"")</f>
        <v>Plasma</v>
      </c>
      <c r="G1868" s="57">
        <v>72</v>
      </c>
      <c r="H1868" s="57" t="s">
        <v>54</v>
      </c>
      <c r="I1868" s="47">
        <v>2318.50390625</v>
      </c>
      <c r="J1868" s="47" t="s">
        <v>321</v>
      </c>
      <c r="K1868" s="47" t="s">
        <v>50</v>
      </c>
    </row>
    <row r="1869" spans="1:11" x14ac:dyDescent="0.2">
      <c r="A1869" s="36">
        <v>534</v>
      </c>
      <c r="B1869" s="112" t="str">
        <f>IF(AND(A1869&lt;&gt;"",ISNUMBER(A1869)),VLOOKUP(A1869,Studies!A:BR,2,FALSE),"")</f>
        <v>Mouton 2006</v>
      </c>
      <c r="C1869" s="112" t="str">
        <f>IF(AND(A1869&lt;&gt;"",ISNUMBER(A1869)),VLOOKUP(A1869,Studies!A:BR,3,FALSE),"")</f>
        <v>https://www.ncbi.nlm.nih.gov/pubmed/16982783</v>
      </c>
      <c r="D1869" s="112" t="str">
        <f>IF(AND(A1869&lt;&gt;"",ISNUMBER(A1869)),VLOOKUP(A1869,Studies!A:BR,4,FALSE),"")</f>
        <v>MAD_m_C 300 mg</v>
      </c>
      <c r="E1869" s="112" t="str">
        <f>IF(AND(A1869&lt;&gt;"",ISNUMBER(A1869)),VLOOKUP(A1869,Studies!A:BR,5,FALSE),"")</f>
        <v>Hydroxy-Itraconazole</v>
      </c>
      <c r="F1869" s="114" t="str">
        <f>IF(AND(A1869&lt;&gt;"",ISNUMBER(A1869)),VLOOKUP(A1869,Studies!A:BR,6,FALSE),"")</f>
        <v>Plasma</v>
      </c>
      <c r="G1869" s="57">
        <v>75</v>
      </c>
      <c r="H1869" s="57" t="s">
        <v>54</v>
      </c>
      <c r="I1869" s="47">
        <v>2477.927978515625</v>
      </c>
      <c r="J1869" s="47" t="s">
        <v>321</v>
      </c>
      <c r="K1869" s="47" t="s">
        <v>50</v>
      </c>
    </row>
    <row r="1870" spans="1:11" x14ac:dyDescent="0.2">
      <c r="A1870" s="36">
        <v>534</v>
      </c>
      <c r="B1870" s="112" t="str">
        <f>IF(AND(A1870&lt;&gt;"",ISNUMBER(A1870)),VLOOKUP(A1870,Studies!A:BR,2,FALSE),"")</f>
        <v>Mouton 2006</v>
      </c>
      <c r="C1870" s="112" t="str">
        <f>IF(AND(A1870&lt;&gt;"",ISNUMBER(A1870)),VLOOKUP(A1870,Studies!A:BR,3,FALSE),"")</f>
        <v>https://www.ncbi.nlm.nih.gov/pubmed/16982783</v>
      </c>
      <c r="D1870" s="112" t="str">
        <f>IF(AND(A1870&lt;&gt;"",ISNUMBER(A1870)),VLOOKUP(A1870,Studies!A:BR,4,FALSE),"")</f>
        <v>MAD_m_C 300 mg</v>
      </c>
      <c r="E1870" s="112" t="str">
        <f>IF(AND(A1870&lt;&gt;"",ISNUMBER(A1870)),VLOOKUP(A1870,Studies!A:BR,5,FALSE),"")</f>
        <v>Hydroxy-Itraconazole</v>
      </c>
      <c r="F1870" s="114" t="str">
        <f>IF(AND(A1870&lt;&gt;"",ISNUMBER(A1870)),VLOOKUP(A1870,Studies!A:BR,6,FALSE),"")</f>
        <v>Plasma</v>
      </c>
      <c r="G1870" s="57">
        <v>96</v>
      </c>
      <c r="H1870" s="57" t="s">
        <v>54</v>
      </c>
      <c r="I1870" s="47">
        <v>2477.927978515625</v>
      </c>
      <c r="J1870" s="47" t="s">
        <v>321</v>
      </c>
      <c r="K1870" s="47" t="s">
        <v>50</v>
      </c>
    </row>
    <row r="1871" spans="1:11" x14ac:dyDescent="0.2">
      <c r="A1871" s="36">
        <v>534</v>
      </c>
      <c r="B1871" s="112" t="str">
        <f>IF(AND(A1871&lt;&gt;"",ISNUMBER(A1871)),VLOOKUP(A1871,Studies!A:BR,2,FALSE),"")</f>
        <v>Mouton 2006</v>
      </c>
      <c r="C1871" s="112" t="str">
        <f>IF(AND(A1871&lt;&gt;"",ISNUMBER(A1871)),VLOOKUP(A1871,Studies!A:BR,3,FALSE),"")</f>
        <v>https://www.ncbi.nlm.nih.gov/pubmed/16982783</v>
      </c>
      <c r="D1871" s="112" t="str">
        <f>IF(AND(A1871&lt;&gt;"",ISNUMBER(A1871)),VLOOKUP(A1871,Studies!A:BR,4,FALSE),"")</f>
        <v>MAD_m_C 300 mg</v>
      </c>
      <c r="E1871" s="112" t="str">
        <f>IF(AND(A1871&lt;&gt;"",ISNUMBER(A1871)),VLOOKUP(A1871,Studies!A:BR,5,FALSE),"")</f>
        <v>Hydroxy-Itraconazole</v>
      </c>
      <c r="F1871" s="114" t="str">
        <f>IF(AND(A1871&lt;&gt;"",ISNUMBER(A1871)),VLOOKUP(A1871,Studies!A:BR,6,FALSE),"")</f>
        <v>Plasma</v>
      </c>
      <c r="G1871" s="57">
        <v>99</v>
      </c>
      <c r="H1871" s="57" t="s">
        <v>54</v>
      </c>
      <c r="I1871" s="47">
        <v>2783.75</v>
      </c>
      <c r="J1871" s="47" t="s">
        <v>321</v>
      </c>
      <c r="K1871" s="47" t="s">
        <v>50</v>
      </c>
    </row>
    <row r="1872" spans="1:11" x14ac:dyDescent="0.2">
      <c r="A1872" s="36">
        <v>534</v>
      </c>
      <c r="B1872" s="112" t="str">
        <f>IF(AND(A1872&lt;&gt;"",ISNUMBER(A1872)),VLOOKUP(A1872,Studies!A:BR,2,FALSE),"")</f>
        <v>Mouton 2006</v>
      </c>
      <c r="C1872" s="112" t="str">
        <f>IF(AND(A1872&lt;&gt;"",ISNUMBER(A1872)),VLOOKUP(A1872,Studies!A:BR,3,FALSE),"")</f>
        <v>https://www.ncbi.nlm.nih.gov/pubmed/16982783</v>
      </c>
      <c r="D1872" s="112" t="str">
        <f>IF(AND(A1872&lt;&gt;"",ISNUMBER(A1872)),VLOOKUP(A1872,Studies!A:BR,4,FALSE),"")</f>
        <v>MAD_m_C 300 mg</v>
      </c>
      <c r="E1872" s="112" t="str">
        <f>IF(AND(A1872&lt;&gt;"",ISNUMBER(A1872)),VLOOKUP(A1872,Studies!A:BR,5,FALSE),"")</f>
        <v>Hydroxy-Itraconazole</v>
      </c>
      <c r="F1872" s="114" t="str">
        <f>IF(AND(A1872&lt;&gt;"",ISNUMBER(A1872)),VLOOKUP(A1872,Studies!A:BR,6,FALSE),"")</f>
        <v>Plasma</v>
      </c>
      <c r="G1872" s="57">
        <v>120</v>
      </c>
      <c r="H1872" s="57" t="s">
        <v>54</v>
      </c>
      <c r="I1872" s="47">
        <v>2950.537109375</v>
      </c>
      <c r="J1872" s="47" t="s">
        <v>321</v>
      </c>
      <c r="K1872" s="47" t="s">
        <v>50</v>
      </c>
    </row>
    <row r="1873" spans="1:11" x14ac:dyDescent="0.2">
      <c r="A1873" s="36">
        <v>534</v>
      </c>
      <c r="B1873" s="112" t="str">
        <f>IF(AND(A1873&lt;&gt;"",ISNUMBER(A1873)),VLOOKUP(A1873,Studies!A:BR,2,FALSE),"")</f>
        <v>Mouton 2006</v>
      </c>
      <c r="C1873" s="112" t="str">
        <f>IF(AND(A1873&lt;&gt;"",ISNUMBER(A1873)),VLOOKUP(A1873,Studies!A:BR,3,FALSE),"")</f>
        <v>https://www.ncbi.nlm.nih.gov/pubmed/16982783</v>
      </c>
      <c r="D1873" s="112" t="str">
        <f>IF(AND(A1873&lt;&gt;"",ISNUMBER(A1873)),VLOOKUP(A1873,Studies!A:BR,4,FALSE),"")</f>
        <v>MAD_m_C 300 mg</v>
      </c>
      <c r="E1873" s="112" t="str">
        <f>IF(AND(A1873&lt;&gt;"",ISNUMBER(A1873)),VLOOKUP(A1873,Studies!A:BR,5,FALSE),"")</f>
        <v>Hydroxy-Itraconazole</v>
      </c>
      <c r="F1873" s="114" t="str">
        <f>IF(AND(A1873&lt;&gt;"",ISNUMBER(A1873)),VLOOKUP(A1873,Studies!A:BR,6,FALSE),"")</f>
        <v>Plasma</v>
      </c>
      <c r="G1873" s="57">
        <v>123</v>
      </c>
      <c r="H1873" s="57" t="s">
        <v>54</v>
      </c>
      <c r="I1873" s="47">
        <v>2760.705810546875</v>
      </c>
      <c r="J1873" s="47" t="s">
        <v>321</v>
      </c>
      <c r="K1873" s="47" t="s">
        <v>50</v>
      </c>
    </row>
    <row r="1874" spans="1:11" x14ac:dyDescent="0.2">
      <c r="A1874" s="36">
        <v>534</v>
      </c>
      <c r="B1874" s="112" t="str">
        <f>IF(AND(A1874&lt;&gt;"",ISNUMBER(A1874)),VLOOKUP(A1874,Studies!A:BR,2,FALSE),"")</f>
        <v>Mouton 2006</v>
      </c>
      <c r="C1874" s="112" t="str">
        <f>IF(AND(A1874&lt;&gt;"",ISNUMBER(A1874)),VLOOKUP(A1874,Studies!A:BR,3,FALSE),"")</f>
        <v>https://www.ncbi.nlm.nih.gov/pubmed/16982783</v>
      </c>
      <c r="D1874" s="112" t="str">
        <f>IF(AND(A1874&lt;&gt;"",ISNUMBER(A1874)),VLOOKUP(A1874,Studies!A:BR,4,FALSE),"")</f>
        <v>MAD_m_C 300 mg</v>
      </c>
      <c r="E1874" s="112" t="str">
        <f>IF(AND(A1874&lt;&gt;"",ISNUMBER(A1874)),VLOOKUP(A1874,Studies!A:BR,5,FALSE),"")</f>
        <v>Hydroxy-Itraconazole</v>
      </c>
      <c r="F1874" s="114" t="str">
        <f>IF(AND(A1874&lt;&gt;"",ISNUMBER(A1874)),VLOOKUP(A1874,Studies!A:BR,6,FALSE),"")</f>
        <v>Plasma</v>
      </c>
      <c r="G1874" s="57">
        <v>144</v>
      </c>
      <c r="H1874" s="57" t="s">
        <v>54</v>
      </c>
      <c r="I1874" s="47">
        <v>2715.18798828125</v>
      </c>
      <c r="J1874" s="47" t="s">
        <v>321</v>
      </c>
      <c r="K1874" s="47" t="s">
        <v>50</v>
      </c>
    </row>
    <row r="1875" spans="1:11" x14ac:dyDescent="0.2">
      <c r="A1875" s="36">
        <v>534</v>
      </c>
      <c r="B1875" s="112" t="str">
        <f>IF(AND(A1875&lt;&gt;"",ISNUMBER(A1875)),VLOOKUP(A1875,Studies!A:BR,2,FALSE),"")</f>
        <v>Mouton 2006</v>
      </c>
      <c r="C1875" s="112" t="str">
        <f>IF(AND(A1875&lt;&gt;"",ISNUMBER(A1875)),VLOOKUP(A1875,Studies!A:BR,3,FALSE),"")</f>
        <v>https://www.ncbi.nlm.nih.gov/pubmed/16982783</v>
      </c>
      <c r="D1875" s="112" t="str">
        <f>IF(AND(A1875&lt;&gt;"",ISNUMBER(A1875)),VLOOKUP(A1875,Studies!A:BR,4,FALSE),"")</f>
        <v>MAD_m_C 300 mg</v>
      </c>
      <c r="E1875" s="112" t="str">
        <f>IF(AND(A1875&lt;&gt;"",ISNUMBER(A1875)),VLOOKUP(A1875,Studies!A:BR,5,FALSE),"")</f>
        <v>Hydroxy-Itraconazole</v>
      </c>
      <c r="F1875" s="114" t="str">
        <f>IF(AND(A1875&lt;&gt;"",ISNUMBER(A1875)),VLOOKUP(A1875,Studies!A:BR,6,FALSE),"")</f>
        <v>Plasma</v>
      </c>
      <c r="G1875" s="57">
        <v>146</v>
      </c>
      <c r="H1875" s="57" t="s">
        <v>54</v>
      </c>
      <c r="I1875" s="47">
        <v>2783.75</v>
      </c>
      <c r="J1875" s="47" t="s">
        <v>321</v>
      </c>
      <c r="K1875" s="47" t="s">
        <v>50</v>
      </c>
    </row>
    <row r="1876" spans="1:11" x14ac:dyDescent="0.2">
      <c r="A1876" s="36">
        <v>534</v>
      </c>
      <c r="B1876" s="112" t="str">
        <f>IF(AND(A1876&lt;&gt;"",ISNUMBER(A1876)),VLOOKUP(A1876,Studies!A:BR,2,FALSE),"")</f>
        <v>Mouton 2006</v>
      </c>
      <c r="C1876" s="112" t="str">
        <f>IF(AND(A1876&lt;&gt;"",ISNUMBER(A1876)),VLOOKUP(A1876,Studies!A:BR,3,FALSE),"")</f>
        <v>https://www.ncbi.nlm.nih.gov/pubmed/16982783</v>
      </c>
      <c r="D1876" s="112" t="str">
        <f>IF(AND(A1876&lt;&gt;"",ISNUMBER(A1876)),VLOOKUP(A1876,Studies!A:BR,4,FALSE),"")</f>
        <v>MAD_m_C 300 mg</v>
      </c>
      <c r="E1876" s="112" t="str">
        <f>IF(AND(A1876&lt;&gt;"",ISNUMBER(A1876)),VLOOKUP(A1876,Studies!A:BR,5,FALSE),"")</f>
        <v>Hydroxy-Itraconazole</v>
      </c>
      <c r="F1876" s="114" t="str">
        <f>IF(AND(A1876&lt;&gt;"",ISNUMBER(A1876)),VLOOKUP(A1876,Studies!A:BR,6,FALSE),"")</f>
        <v>Plasma</v>
      </c>
      <c r="G1876" s="57">
        <v>153</v>
      </c>
      <c r="H1876" s="57" t="s">
        <v>54</v>
      </c>
      <c r="I1876" s="47">
        <v>2975.166015625</v>
      </c>
      <c r="J1876" s="47" t="s">
        <v>321</v>
      </c>
      <c r="K1876" s="47" t="s">
        <v>50</v>
      </c>
    </row>
    <row r="1877" spans="1:11" x14ac:dyDescent="0.2">
      <c r="A1877" s="36">
        <v>534</v>
      </c>
      <c r="B1877" s="112" t="str">
        <f>IF(AND(A1877&lt;&gt;"",ISNUMBER(A1877)),VLOOKUP(A1877,Studies!A:BR,2,FALSE),"")</f>
        <v>Mouton 2006</v>
      </c>
      <c r="C1877" s="112" t="str">
        <f>IF(AND(A1877&lt;&gt;"",ISNUMBER(A1877)),VLOOKUP(A1877,Studies!A:BR,3,FALSE),"")</f>
        <v>https://www.ncbi.nlm.nih.gov/pubmed/16982783</v>
      </c>
      <c r="D1877" s="112" t="str">
        <f>IF(AND(A1877&lt;&gt;"",ISNUMBER(A1877)),VLOOKUP(A1877,Studies!A:BR,4,FALSE),"")</f>
        <v>MAD_m_C 300 mg</v>
      </c>
      <c r="E1877" s="112" t="str">
        <f>IF(AND(A1877&lt;&gt;"",ISNUMBER(A1877)),VLOOKUP(A1877,Studies!A:BR,5,FALSE),"")</f>
        <v>Hydroxy-Itraconazole</v>
      </c>
      <c r="F1877" s="114" t="str">
        <f>IF(AND(A1877&lt;&gt;"",ISNUMBER(A1877)),VLOOKUP(A1877,Studies!A:BR,6,FALSE),"")</f>
        <v>Plasma</v>
      </c>
      <c r="G1877" s="57">
        <v>155</v>
      </c>
      <c r="H1877" s="57" t="s">
        <v>54</v>
      </c>
      <c r="I1877" s="47">
        <v>2806.98681640625</v>
      </c>
      <c r="J1877" s="47" t="s">
        <v>321</v>
      </c>
      <c r="K1877" s="47" t="s">
        <v>50</v>
      </c>
    </row>
    <row r="1878" spans="1:11" x14ac:dyDescent="0.2">
      <c r="A1878" s="36">
        <v>534</v>
      </c>
      <c r="B1878" s="112" t="str">
        <f>IF(AND(A1878&lt;&gt;"",ISNUMBER(A1878)),VLOOKUP(A1878,Studies!A:BR,2,FALSE),"")</f>
        <v>Mouton 2006</v>
      </c>
      <c r="C1878" s="112" t="str">
        <f>IF(AND(A1878&lt;&gt;"",ISNUMBER(A1878)),VLOOKUP(A1878,Studies!A:BR,3,FALSE),"")</f>
        <v>https://www.ncbi.nlm.nih.gov/pubmed/16982783</v>
      </c>
      <c r="D1878" s="112" t="str">
        <f>IF(AND(A1878&lt;&gt;"",ISNUMBER(A1878)),VLOOKUP(A1878,Studies!A:BR,4,FALSE),"")</f>
        <v>MAD_m_C 300 mg</v>
      </c>
      <c r="E1878" s="112" t="str">
        <f>IF(AND(A1878&lt;&gt;"",ISNUMBER(A1878)),VLOOKUP(A1878,Studies!A:BR,5,FALSE),"")</f>
        <v>Hydroxy-Itraconazole</v>
      </c>
      <c r="F1878" s="114" t="str">
        <f>IF(AND(A1878&lt;&gt;"",ISNUMBER(A1878)),VLOOKUP(A1878,Studies!A:BR,6,FALSE),"")</f>
        <v>Plasma</v>
      </c>
      <c r="G1878" s="57">
        <v>160</v>
      </c>
      <c r="H1878" s="57" t="s">
        <v>54</v>
      </c>
      <c r="I1878" s="47">
        <v>2561.7060546875</v>
      </c>
      <c r="J1878" s="47" t="s">
        <v>321</v>
      </c>
      <c r="K1878" s="47" t="s">
        <v>50</v>
      </c>
    </row>
    <row r="1879" spans="1:11" x14ac:dyDescent="0.2">
      <c r="A1879" s="36">
        <v>534</v>
      </c>
      <c r="B1879" s="112" t="str">
        <f>IF(AND(A1879&lt;&gt;"",ISNUMBER(A1879)),VLOOKUP(A1879,Studies!A:BR,2,FALSE),"")</f>
        <v>Mouton 2006</v>
      </c>
      <c r="C1879" s="112" t="str">
        <f>IF(AND(A1879&lt;&gt;"",ISNUMBER(A1879)),VLOOKUP(A1879,Studies!A:BR,3,FALSE),"")</f>
        <v>https://www.ncbi.nlm.nih.gov/pubmed/16982783</v>
      </c>
      <c r="D1879" s="112" t="str">
        <f>IF(AND(A1879&lt;&gt;"",ISNUMBER(A1879)),VLOOKUP(A1879,Studies!A:BR,4,FALSE),"")</f>
        <v>MAD_m_C 300 mg</v>
      </c>
      <c r="E1879" s="112" t="str">
        <f>IF(AND(A1879&lt;&gt;"",ISNUMBER(A1879)),VLOOKUP(A1879,Studies!A:BR,5,FALSE),"")</f>
        <v>Hydroxy-Itraconazole</v>
      </c>
      <c r="F1879" s="114" t="str">
        <f>IF(AND(A1879&lt;&gt;"",ISNUMBER(A1879)),VLOOKUP(A1879,Studies!A:BR,6,FALSE),"")</f>
        <v>Plasma</v>
      </c>
      <c r="G1879" s="57">
        <v>168</v>
      </c>
      <c r="H1879" s="57" t="s">
        <v>54</v>
      </c>
      <c r="I1879" s="47">
        <v>3025.0419921875</v>
      </c>
      <c r="J1879" s="47" t="s">
        <v>321</v>
      </c>
      <c r="K1879" s="47" t="s">
        <v>50</v>
      </c>
    </row>
    <row r="1880" spans="1:11" x14ac:dyDescent="0.2">
      <c r="A1880" s="36">
        <v>534</v>
      </c>
      <c r="B1880" s="112" t="str">
        <f>IF(AND(A1880&lt;&gt;"",ISNUMBER(A1880)),VLOOKUP(A1880,Studies!A:BR,2,FALSE),"")</f>
        <v>Mouton 2006</v>
      </c>
      <c r="C1880" s="112" t="str">
        <f>IF(AND(A1880&lt;&gt;"",ISNUMBER(A1880)),VLOOKUP(A1880,Studies!A:BR,3,FALSE),"")</f>
        <v>https://www.ncbi.nlm.nih.gov/pubmed/16982783</v>
      </c>
      <c r="D1880" s="112" t="str">
        <f>IF(AND(A1880&lt;&gt;"",ISNUMBER(A1880)),VLOOKUP(A1880,Studies!A:BR,4,FALSE),"")</f>
        <v>MAD_m_C 300 mg</v>
      </c>
      <c r="E1880" s="112" t="str">
        <f>IF(AND(A1880&lt;&gt;"",ISNUMBER(A1880)),VLOOKUP(A1880,Studies!A:BR,5,FALSE),"")</f>
        <v>Hydroxy-Itraconazole</v>
      </c>
      <c r="F1880" s="114" t="str">
        <f>IF(AND(A1880&lt;&gt;"",ISNUMBER(A1880)),VLOOKUP(A1880,Studies!A:BR,6,FALSE),"")</f>
        <v>Plasma</v>
      </c>
      <c r="G1880" s="57">
        <v>176</v>
      </c>
      <c r="H1880" s="57" t="s">
        <v>54</v>
      </c>
      <c r="I1880" s="47">
        <v>3075.75390625</v>
      </c>
      <c r="J1880" s="47" t="s">
        <v>321</v>
      </c>
      <c r="K1880" s="47" t="s">
        <v>50</v>
      </c>
    </row>
    <row r="1881" spans="1:11" x14ac:dyDescent="0.2">
      <c r="A1881" s="36">
        <v>534</v>
      </c>
      <c r="B1881" s="112" t="str">
        <f>IF(AND(A1881&lt;&gt;"",ISNUMBER(A1881)),VLOOKUP(A1881,Studies!A:BR,2,FALSE),"")</f>
        <v>Mouton 2006</v>
      </c>
      <c r="C1881" s="112" t="str">
        <f>IF(AND(A1881&lt;&gt;"",ISNUMBER(A1881)),VLOOKUP(A1881,Studies!A:BR,3,FALSE),"")</f>
        <v>https://www.ncbi.nlm.nih.gov/pubmed/16982783</v>
      </c>
      <c r="D1881" s="112" t="str">
        <f>IF(AND(A1881&lt;&gt;"",ISNUMBER(A1881)),VLOOKUP(A1881,Studies!A:BR,4,FALSE),"")</f>
        <v>MAD_m_C 300 mg</v>
      </c>
      <c r="E1881" s="112" t="str">
        <f>IF(AND(A1881&lt;&gt;"",ISNUMBER(A1881)),VLOOKUP(A1881,Studies!A:BR,5,FALSE),"")</f>
        <v>Hydroxy-Itraconazole</v>
      </c>
      <c r="F1881" s="114" t="str">
        <f>IF(AND(A1881&lt;&gt;"",ISNUMBER(A1881)),VLOOKUP(A1881,Studies!A:BR,6,FALSE),"")</f>
        <v>Plasma</v>
      </c>
      <c r="G1881" s="57">
        <v>192</v>
      </c>
      <c r="H1881" s="57" t="s">
        <v>54</v>
      </c>
      <c r="I1881" s="47">
        <v>2926.112060546875</v>
      </c>
      <c r="J1881" s="47" t="s">
        <v>321</v>
      </c>
      <c r="K1881" s="47" t="s">
        <v>50</v>
      </c>
    </row>
    <row r="1882" spans="1:11" x14ac:dyDescent="0.2">
      <c r="A1882" s="36">
        <v>534</v>
      </c>
      <c r="B1882" s="112" t="str">
        <f>IF(AND(A1882&lt;&gt;"",ISNUMBER(A1882)),VLOOKUP(A1882,Studies!A:BR,2,FALSE),"")</f>
        <v>Mouton 2006</v>
      </c>
      <c r="C1882" s="112" t="str">
        <f>IF(AND(A1882&lt;&gt;"",ISNUMBER(A1882)),VLOOKUP(A1882,Studies!A:BR,3,FALSE),"")</f>
        <v>https://www.ncbi.nlm.nih.gov/pubmed/16982783</v>
      </c>
      <c r="D1882" s="112" t="str">
        <f>IF(AND(A1882&lt;&gt;"",ISNUMBER(A1882)),VLOOKUP(A1882,Studies!A:BR,4,FALSE),"")</f>
        <v>MAD_m_C 300 mg</v>
      </c>
      <c r="E1882" s="112" t="str">
        <f>IF(AND(A1882&lt;&gt;"",ISNUMBER(A1882)),VLOOKUP(A1882,Studies!A:BR,5,FALSE),"")</f>
        <v>Hydroxy-Itraconazole</v>
      </c>
      <c r="F1882" s="114" t="str">
        <f>IF(AND(A1882&lt;&gt;"",ISNUMBER(A1882)),VLOOKUP(A1882,Studies!A:BR,6,FALSE),"")</f>
        <v>Plasma</v>
      </c>
      <c r="G1882" s="57">
        <v>216</v>
      </c>
      <c r="H1882" s="57" t="s">
        <v>54</v>
      </c>
      <c r="I1882" s="47">
        <v>2830.4169921875</v>
      </c>
      <c r="J1882" s="47" t="s">
        <v>321</v>
      </c>
      <c r="K1882" s="47" t="s">
        <v>50</v>
      </c>
    </row>
    <row r="1883" spans="1:11" x14ac:dyDescent="0.2">
      <c r="A1883" s="36">
        <v>534</v>
      </c>
      <c r="B1883" s="112" t="str">
        <f>IF(AND(A1883&lt;&gt;"",ISNUMBER(A1883)),VLOOKUP(A1883,Studies!A:BR,2,FALSE),"")</f>
        <v>Mouton 2006</v>
      </c>
      <c r="C1883" s="112" t="str">
        <f>IF(AND(A1883&lt;&gt;"",ISNUMBER(A1883)),VLOOKUP(A1883,Studies!A:BR,3,FALSE),"")</f>
        <v>https://www.ncbi.nlm.nih.gov/pubmed/16982783</v>
      </c>
      <c r="D1883" s="112" t="str">
        <f>IF(AND(A1883&lt;&gt;"",ISNUMBER(A1883)),VLOOKUP(A1883,Studies!A:BR,4,FALSE),"")</f>
        <v>MAD_m_C 300 mg</v>
      </c>
      <c r="E1883" s="112" t="str">
        <f>IF(AND(A1883&lt;&gt;"",ISNUMBER(A1883)),VLOOKUP(A1883,Studies!A:BR,5,FALSE),"")</f>
        <v>Hydroxy-Itraconazole</v>
      </c>
      <c r="F1883" s="114" t="str">
        <f>IF(AND(A1883&lt;&gt;"",ISNUMBER(A1883)),VLOOKUP(A1883,Studies!A:BR,6,FALSE),"")</f>
        <v>Plasma</v>
      </c>
      <c r="G1883" s="57">
        <v>240</v>
      </c>
      <c r="H1883" s="57" t="s">
        <v>54</v>
      </c>
      <c r="I1883" s="47">
        <v>2670.421142578125</v>
      </c>
      <c r="J1883" s="47" t="s">
        <v>321</v>
      </c>
      <c r="K1883" s="47" t="s">
        <v>50</v>
      </c>
    </row>
    <row r="1884" spans="1:11" x14ac:dyDescent="0.2">
      <c r="A1884" s="36">
        <v>534</v>
      </c>
      <c r="B1884" s="112" t="str">
        <f>IF(AND(A1884&lt;&gt;"",ISNUMBER(A1884)),VLOOKUP(A1884,Studies!A:BR,2,FALSE),"")</f>
        <v>Mouton 2006</v>
      </c>
      <c r="C1884" s="112" t="str">
        <f>IF(AND(A1884&lt;&gt;"",ISNUMBER(A1884)),VLOOKUP(A1884,Studies!A:BR,3,FALSE),"")</f>
        <v>https://www.ncbi.nlm.nih.gov/pubmed/16982783</v>
      </c>
      <c r="D1884" s="112" t="str">
        <f>IF(AND(A1884&lt;&gt;"",ISNUMBER(A1884)),VLOOKUP(A1884,Studies!A:BR,4,FALSE),"")</f>
        <v>MAD_m_C 300 mg</v>
      </c>
      <c r="E1884" s="112" t="str">
        <f>IF(AND(A1884&lt;&gt;"",ISNUMBER(A1884)),VLOOKUP(A1884,Studies!A:BR,5,FALSE),"")</f>
        <v>Hydroxy-Itraconazole</v>
      </c>
      <c r="F1884" s="114" t="str">
        <f>IF(AND(A1884&lt;&gt;"",ISNUMBER(A1884)),VLOOKUP(A1884,Studies!A:BR,6,FALSE),"")</f>
        <v>Plasma</v>
      </c>
      <c r="G1884" s="57">
        <v>312</v>
      </c>
      <c r="H1884" s="57" t="s">
        <v>54</v>
      </c>
      <c r="I1884" s="47">
        <v>1852.4010009765625</v>
      </c>
      <c r="J1884" s="47" t="s">
        <v>321</v>
      </c>
      <c r="K1884" s="47" t="s">
        <v>50</v>
      </c>
    </row>
    <row r="1885" spans="1:11" x14ac:dyDescent="0.2">
      <c r="A1885" s="36">
        <v>525</v>
      </c>
      <c r="B1885" s="112" t="str">
        <f>IF(AND(A1885&lt;&gt;"",ISNUMBER(A1885)),VLOOKUP(A1885,Studies!A:BR,2,FALSE),"")</f>
        <v>Mouton 2006</v>
      </c>
      <c r="C1885" s="112" t="str">
        <f>IF(AND(A1885&lt;&gt;"",ISNUMBER(A1885)),VLOOKUP(A1885,Studies!A:BR,3,FALSE),"")</f>
        <v>https://www.ncbi.nlm.nih.gov/pubmed/16982783</v>
      </c>
      <c r="D1885" s="112" t="str">
        <f>IF(AND(A1885&lt;&gt;"",ISNUMBER(A1885)),VLOOKUP(A1885,Studies!A:BR,4,FALSE),"")</f>
        <v>MAD_m_B 200 mg</v>
      </c>
      <c r="E1885" s="112" t="str">
        <f>IF(AND(A1885&lt;&gt;"",ISNUMBER(A1885)),VLOOKUP(A1885,Studies!A:BR,5,FALSE),"")</f>
        <v>Itraconazole</v>
      </c>
      <c r="F1885" s="114" t="str">
        <f>IF(AND(A1885&lt;&gt;"",ISNUMBER(A1885)),VLOOKUP(A1885,Studies!A:BR,6,FALSE),"")</f>
        <v>Plasma</v>
      </c>
      <c r="G1885" s="57">
        <v>2</v>
      </c>
      <c r="H1885" s="57" t="s">
        <v>54</v>
      </c>
      <c r="I1885" s="47">
        <v>2688.86399269104</v>
      </c>
      <c r="J1885" s="47" t="s">
        <v>321</v>
      </c>
      <c r="K1885" s="47" t="s">
        <v>50</v>
      </c>
    </row>
    <row r="1886" spans="1:11" x14ac:dyDescent="0.2">
      <c r="A1886" s="36">
        <v>525</v>
      </c>
      <c r="B1886" s="112" t="str">
        <f>IF(AND(A1886&lt;&gt;"",ISNUMBER(A1886)),VLOOKUP(A1886,Studies!A:BR,2,FALSE),"")</f>
        <v>Mouton 2006</v>
      </c>
      <c r="C1886" s="112" t="str">
        <f>IF(AND(A1886&lt;&gt;"",ISNUMBER(A1886)),VLOOKUP(A1886,Studies!A:BR,3,FALSE),"")</f>
        <v>https://www.ncbi.nlm.nih.gov/pubmed/16982783</v>
      </c>
      <c r="D1886" s="112" t="str">
        <f>IF(AND(A1886&lt;&gt;"",ISNUMBER(A1886)),VLOOKUP(A1886,Studies!A:BR,4,FALSE),"")</f>
        <v>MAD_m_B 200 mg</v>
      </c>
      <c r="E1886" s="112" t="str">
        <f>IF(AND(A1886&lt;&gt;"",ISNUMBER(A1886)),VLOOKUP(A1886,Studies!A:BR,5,FALSE),"")</f>
        <v>Itraconazole</v>
      </c>
      <c r="F1886" s="114" t="str">
        <f>IF(AND(A1886&lt;&gt;"",ISNUMBER(A1886)),VLOOKUP(A1886,Studies!A:BR,6,FALSE),"")</f>
        <v>Plasma</v>
      </c>
      <c r="G1886" s="57">
        <v>8</v>
      </c>
      <c r="H1886" s="57" t="s">
        <v>54</v>
      </c>
      <c r="I1886" s="47">
        <v>353.5493016242981</v>
      </c>
      <c r="J1886" s="47" t="s">
        <v>321</v>
      </c>
      <c r="K1886" s="47" t="s">
        <v>50</v>
      </c>
    </row>
    <row r="1887" spans="1:11" x14ac:dyDescent="0.2">
      <c r="A1887" s="36">
        <v>525</v>
      </c>
      <c r="B1887" s="112" t="str">
        <f>IF(AND(A1887&lt;&gt;"",ISNUMBER(A1887)),VLOOKUP(A1887,Studies!A:BR,2,FALSE),"")</f>
        <v>Mouton 2006</v>
      </c>
      <c r="C1887" s="112" t="str">
        <f>IF(AND(A1887&lt;&gt;"",ISNUMBER(A1887)),VLOOKUP(A1887,Studies!A:BR,3,FALSE),"")</f>
        <v>https://www.ncbi.nlm.nih.gov/pubmed/16982783</v>
      </c>
      <c r="D1887" s="112" t="str">
        <f>IF(AND(A1887&lt;&gt;"",ISNUMBER(A1887)),VLOOKUP(A1887,Studies!A:BR,4,FALSE),"")</f>
        <v>MAD_m_B 200 mg</v>
      </c>
      <c r="E1887" s="112" t="str">
        <f>IF(AND(A1887&lt;&gt;"",ISNUMBER(A1887)),VLOOKUP(A1887,Studies!A:BR,5,FALSE),"")</f>
        <v>Itraconazole</v>
      </c>
      <c r="F1887" s="114" t="str">
        <f>IF(AND(A1887&lt;&gt;"",ISNUMBER(A1887)),VLOOKUP(A1887,Studies!A:BR,6,FALSE),"")</f>
        <v>Plasma</v>
      </c>
      <c r="G1887" s="57">
        <v>10</v>
      </c>
      <c r="H1887" s="57" t="s">
        <v>54</v>
      </c>
      <c r="I1887" s="47">
        <v>3304.2991161346436</v>
      </c>
      <c r="J1887" s="47" t="s">
        <v>321</v>
      </c>
      <c r="K1887" s="47" t="s">
        <v>50</v>
      </c>
    </row>
    <row r="1888" spans="1:11" x14ac:dyDescent="0.2">
      <c r="A1888" s="36">
        <v>525</v>
      </c>
      <c r="B1888" s="112" t="str">
        <f>IF(AND(A1888&lt;&gt;"",ISNUMBER(A1888)),VLOOKUP(A1888,Studies!A:BR,2,FALSE),"")</f>
        <v>Mouton 2006</v>
      </c>
      <c r="C1888" s="112" t="str">
        <f>IF(AND(A1888&lt;&gt;"",ISNUMBER(A1888)),VLOOKUP(A1888,Studies!A:BR,3,FALSE),"")</f>
        <v>https://www.ncbi.nlm.nih.gov/pubmed/16982783</v>
      </c>
      <c r="D1888" s="112" t="str">
        <f>IF(AND(A1888&lt;&gt;"",ISNUMBER(A1888)),VLOOKUP(A1888,Studies!A:BR,4,FALSE),"")</f>
        <v>MAD_m_B 200 mg</v>
      </c>
      <c r="E1888" s="112" t="str">
        <f>IF(AND(A1888&lt;&gt;"",ISNUMBER(A1888)),VLOOKUP(A1888,Studies!A:BR,5,FALSE),"")</f>
        <v>Itraconazole</v>
      </c>
      <c r="F1888" s="114" t="str">
        <f>IF(AND(A1888&lt;&gt;"",ISNUMBER(A1888)),VLOOKUP(A1888,Studies!A:BR,6,FALSE),"")</f>
        <v>Plasma</v>
      </c>
      <c r="G1888" s="57">
        <v>24</v>
      </c>
      <c r="H1888" s="57" t="s">
        <v>54</v>
      </c>
      <c r="I1888" s="47">
        <v>478.54018211364746</v>
      </c>
      <c r="J1888" s="47" t="s">
        <v>321</v>
      </c>
      <c r="K1888" s="47" t="s">
        <v>50</v>
      </c>
    </row>
    <row r="1889" spans="1:11" x14ac:dyDescent="0.2">
      <c r="A1889" s="36">
        <v>525</v>
      </c>
      <c r="B1889" s="112" t="str">
        <f>IF(AND(A1889&lt;&gt;"",ISNUMBER(A1889)),VLOOKUP(A1889,Studies!A:BR,2,FALSE),"")</f>
        <v>Mouton 2006</v>
      </c>
      <c r="C1889" s="112" t="str">
        <f>IF(AND(A1889&lt;&gt;"",ISNUMBER(A1889)),VLOOKUP(A1889,Studies!A:BR,3,FALSE),"")</f>
        <v>https://www.ncbi.nlm.nih.gov/pubmed/16982783</v>
      </c>
      <c r="D1889" s="112" t="str">
        <f>IF(AND(A1889&lt;&gt;"",ISNUMBER(A1889)),VLOOKUP(A1889,Studies!A:BR,4,FALSE),"")</f>
        <v>MAD_m_B 200 mg</v>
      </c>
      <c r="E1889" s="112" t="str">
        <f>IF(AND(A1889&lt;&gt;"",ISNUMBER(A1889)),VLOOKUP(A1889,Studies!A:BR,5,FALSE),"")</f>
        <v>Itraconazole</v>
      </c>
      <c r="F1889" s="114" t="str">
        <f>IF(AND(A1889&lt;&gt;"",ISNUMBER(A1889)),VLOOKUP(A1889,Studies!A:BR,6,FALSE),"")</f>
        <v>Plasma</v>
      </c>
      <c r="G1889" s="57">
        <v>26</v>
      </c>
      <c r="H1889" s="57" t="s">
        <v>54</v>
      </c>
      <c r="I1889" s="47">
        <v>3434.4921112060547</v>
      </c>
      <c r="J1889" s="47" t="s">
        <v>321</v>
      </c>
      <c r="K1889" s="47" t="s">
        <v>50</v>
      </c>
    </row>
    <row r="1890" spans="1:11" x14ac:dyDescent="0.2">
      <c r="A1890" s="36">
        <v>525</v>
      </c>
      <c r="B1890" s="112" t="str">
        <f>IF(AND(A1890&lt;&gt;"",ISNUMBER(A1890)),VLOOKUP(A1890,Studies!A:BR,2,FALSE),"")</f>
        <v>Mouton 2006</v>
      </c>
      <c r="C1890" s="112" t="str">
        <f>IF(AND(A1890&lt;&gt;"",ISNUMBER(A1890)),VLOOKUP(A1890,Studies!A:BR,3,FALSE),"")</f>
        <v>https://www.ncbi.nlm.nih.gov/pubmed/16982783</v>
      </c>
      <c r="D1890" s="112" t="str">
        <f>IF(AND(A1890&lt;&gt;"",ISNUMBER(A1890)),VLOOKUP(A1890,Studies!A:BR,4,FALSE),"")</f>
        <v>MAD_m_B 200 mg</v>
      </c>
      <c r="E1890" s="112" t="str">
        <f>IF(AND(A1890&lt;&gt;"",ISNUMBER(A1890)),VLOOKUP(A1890,Studies!A:BR,5,FALSE),"")</f>
        <v>Itraconazole</v>
      </c>
      <c r="F1890" s="114" t="str">
        <f>IF(AND(A1890&lt;&gt;"",ISNUMBER(A1890)),VLOOKUP(A1890,Studies!A:BR,6,FALSE),"")</f>
        <v>Plasma</v>
      </c>
      <c r="G1890" s="57">
        <v>32</v>
      </c>
      <c r="H1890" s="57" t="s">
        <v>54</v>
      </c>
      <c r="I1890" s="47">
        <v>929.03125286102295</v>
      </c>
      <c r="J1890" s="47" t="s">
        <v>321</v>
      </c>
      <c r="K1890" s="47" t="s">
        <v>50</v>
      </c>
    </row>
    <row r="1891" spans="1:11" x14ac:dyDescent="0.2">
      <c r="A1891" s="36">
        <v>525</v>
      </c>
      <c r="B1891" s="112" t="str">
        <f>IF(AND(A1891&lt;&gt;"",ISNUMBER(A1891)),VLOOKUP(A1891,Studies!A:BR,2,FALSE),"")</f>
        <v>Mouton 2006</v>
      </c>
      <c r="C1891" s="112" t="str">
        <f>IF(AND(A1891&lt;&gt;"",ISNUMBER(A1891)),VLOOKUP(A1891,Studies!A:BR,3,FALSE),"")</f>
        <v>https://www.ncbi.nlm.nih.gov/pubmed/16982783</v>
      </c>
      <c r="D1891" s="112" t="str">
        <f>IF(AND(A1891&lt;&gt;"",ISNUMBER(A1891)),VLOOKUP(A1891,Studies!A:BR,4,FALSE),"")</f>
        <v>MAD_m_B 200 mg</v>
      </c>
      <c r="E1891" s="112" t="str">
        <f>IF(AND(A1891&lt;&gt;"",ISNUMBER(A1891)),VLOOKUP(A1891,Studies!A:BR,5,FALSE),"")</f>
        <v>Itraconazole</v>
      </c>
      <c r="F1891" s="114" t="str">
        <f>IF(AND(A1891&lt;&gt;"",ISNUMBER(A1891)),VLOOKUP(A1891,Studies!A:BR,6,FALSE),"")</f>
        <v>Plasma</v>
      </c>
      <c r="G1891" s="57">
        <v>48</v>
      </c>
      <c r="H1891" s="57" t="s">
        <v>54</v>
      </c>
      <c r="I1891" s="47">
        <v>984.47608947753906</v>
      </c>
      <c r="J1891" s="47" t="s">
        <v>321</v>
      </c>
      <c r="K1891" s="47" t="s">
        <v>50</v>
      </c>
    </row>
    <row r="1892" spans="1:11" x14ac:dyDescent="0.2">
      <c r="A1892" s="36">
        <v>525</v>
      </c>
      <c r="B1892" s="112" t="str">
        <f>IF(AND(A1892&lt;&gt;"",ISNUMBER(A1892)),VLOOKUP(A1892,Studies!A:BR,2,FALSE),"")</f>
        <v>Mouton 2006</v>
      </c>
      <c r="C1892" s="112" t="str">
        <f>IF(AND(A1892&lt;&gt;"",ISNUMBER(A1892)),VLOOKUP(A1892,Studies!A:BR,3,FALSE),"")</f>
        <v>https://www.ncbi.nlm.nih.gov/pubmed/16982783</v>
      </c>
      <c r="D1892" s="112" t="str">
        <f>IF(AND(A1892&lt;&gt;"",ISNUMBER(A1892)),VLOOKUP(A1892,Studies!A:BR,4,FALSE),"")</f>
        <v>MAD_m_B 200 mg</v>
      </c>
      <c r="E1892" s="112" t="str">
        <f>IF(AND(A1892&lt;&gt;"",ISNUMBER(A1892)),VLOOKUP(A1892,Studies!A:BR,5,FALSE),"")</f>
        <v>Itraconazole</v>
      </c>
      <c r="F1892" s="114" t="str">
        <f>IF(AND(A1892&lt;&gt;"",ISNUMBER(A1892)),VLOOKUP(A1892,Studies!A:BR,6,FALSE),"")</f>
        <v>Plasma</v>
      </c>
      <c r="G1892" s="57">
        <v>50</v>
      </c>
      <c r="H1892" s="57" t="s">
        <v>54</v>
      </c>
      <c r="I1892" s="47">
        <v>3616.0969734191895</v>
      </c>
      <c r="J1892" s="47" t="s">
        <v>321</v>
      </c>
      <c r="K1892" s="47" t="s">
        <v>50</v>
      </c>
    </row>
    <row r="1893" spans="1:11" x14ac:dyDescent="0.2">
      <c r="A1893" s="36">
        <v>525</v>
      </c>
      <c r="B1893" s="112" t="str">
        <f>IF(AND(A1893&lt;&gt;"",ISNUMBER(A1893)),VLOOKUP(A1893,Studies!A:BR,2,FALSE),"")</f>
        <v>Mouton 2006</v>
      </c>
      <c r="C1893" s="112" t="str">
        <f>IF(AND(A1893&lt;&gt;"",ISNUMBER(A1893)),VLOOKUP(A1893,Studies!A:BR,3,FALSE),"")</f>
        <v>https://www.ncbi.nlm.nih.gov/pubmed/16982783</v>
      </c>
      <c r="D1893" s="112" t="str">
        <f>IF(AND(A1893&lt;&gt;"",ISNUMBER(A1893)),VLOOKUP(A1893,Studies!A:BR,4,FALSE),"")</f>
        <v>MAD_m_B 200 mg</v>
      </c>
      <c r="E1893" s="112" t="str">
        <f>IF(AND(A1893&lt;&gt;"",ISNUMBER(A1893)),VLOOKUP(A1893,Studies!A:BR,5,FALSE),"")</f>
        <v>Itraconazole</v>
      </c>
      <c r="F1893" s="114" t="str">
        <f>IF(AND(A1893&lt;&gt;"",ISNUMBER(A1893)),VLOOKUP(A1893,Studies!A:BR,6,FALSE),"")</f>
        <v>Plasma</v>
      </c>
      <c r="G1893" s="57">
        <v>72</v>
      </c>
      <c r="H1893" s="57" t="s">
        <v>54</v>
      </c>
      <c r="I1893" s="47">
        <v>888.07559013366699</v>
      </c>
      <c r="J1893" s="47" t="s">
        <v>321</v>
      </c>
      <c r="K1893" s="47" t="s">
        <v>50</v>
      </c>
    </row>
    <row r="1894" spans="1:11" x14ac:dyDescent="0.2">
      <c r="A1894" s="36">
        <v>525</v>
      </c>
      <c r="B1894" s="112" t="str">
        <f>IF(AND(A1894&lt;&gt;"",ISNUMBER(A1894)),VLOOKUP(A1894,Studies!A:BR,2,FALSE),"")</f>
        <v>Mouton 2006</v>
      </c>
      <c r="C1894" s="112" t="str">
        <f>IF(AND(A1894&lt;&gt;"",ISNUMBER(A1894)),VLOOKUP(A1894,Studies!A:BR,3,FALSE),"")</f>
        <v>https://www.ncbi.nlm.nih.gov/pubmed/16982783</v>
      </c>
      <c r="D1894" s="112" t="str">
        <f>IF(AND(A1894&lt;&gt;"",ISNUMBER(A1894)),VLOOKUP(A1894,Studies!A:BR,4,FALSE),"")</f>
        <v>MAD_m_B 200 mg</v>
      </c>
      <c r="E1894" s="112" t="str">
        <f>IF(AND(A1894&lt;&gt;"",ISNUMBER(A1894)),VLOOKUP(A1894,Studies!A:BR,5,FALSE),"")</f>
        <v>Itraconazole</v>
      </c>
      <c r="F1894" s="114" t="str">
        <f>IF(AND(A1894&lt;&gt;"",ISNUMBER(A1894)),VLOOKUP(A1894,Studies!A:BR,6,FALSE),"")</f>
        <v>Plasma</v>
      </c>
      <c r="G1894" s="57">
        <v>74</v>
      </c>
      <c r="H1894" s="57" t="s">
        <v>54</v>
      </c>
      <c r="I1894" s="47">
        <v>3807.3060512542725</v>
      </c>
      <c r="J1894" s="47" t="s">
        <v>321</v>
      </c>
      <c r="K1894" s="47" t="s">
        <v>50</v>
      </c>
    </row>
    <row r="1895" spans="1:11" x14ac:dyDescent="0.2">
      <c r="A1895" s="36">
        <v>525</v>
      </c>
      <c r="B1895" s="112" t="str">
        <f>IF(AND(A1895&lt;&gt;"",ISNUMBER(A1895)),VLOOKUP(A1895,Studies!A:BR,2,FALSE),"")</f>
        <v>Mouton 2006</v>
      </c>
      <c r="C1895" s="112" t="str">
        <f>IF(AND(A1895&lt;&gt;"",ISNUMBER(A1895)),VLOOKUP(A1895,Studies!A:BR,3,FALSE),"")</f>
        <v>https://www.ncbi.nlm.nih.gov/pubmed/16982783</v>
      </c>
      <c r="D1895" s="112" t="str">
        <f>IF(AND(A1895&lt;&gt;"",ISNUMBER(A1895)),VLOOKUP(A1895,Studies!A:BR,4,FALSE),"")</f>
        <v>MAD_m_B 200 mg</v>
      </c>
      <c r="E1895" s="112" t="str">
        <f>IF(AND(A1895&lt;&gt;"",ISNUMBER(A1895)),VLOOKUP(A1895,Studies!A:BR,5,FALSE),"")</f>
        <v>Itraconazole</v>
      </c>
      <c r="F1895" s="114" t="str">
        <f>IF(AND(A1895&lt;&gt;"",ISNUMBER(A1895)),VLOOKUP(A1895,Studies!A:BR,6,FALSE),"")</f>
        <v>Plasma</v>
      </c>
      <c r="G1895" s="57">
        <v>96</v>
      </c>
      <c r="H1895" s="57" t="s">
        <v>54</v>
      </c>
      <c r="I1895" s="47">
        <v>953.2771110534668</v>
      </c>
      <c r="J1895" s="47" t="s">
        <v>321</v>
      </c>
      <c r="K1895" s="47" t="s">
        <v>50</v>
      </c>
    </row>
    <row r="1896" spans="1:11" x14ac:dyDescent="0.2">
      <c r="A1896" s="36">
        <v>525</v>
      </c>
      <c r="B1896" s="112" t="str">
        <f>IF(AND(A1896&lt;&gt;"",ISNUMBER(A1896)),VLOOKUP(A1896,Studies!A:BR,2,FALSE),"")</f>
        <v>Mouton 2006</v>
      </c>
      <c r="C1896" s="112" t="str">
        <f>IF(AND(A1896&lt;&gt;"",ISNUMBER(A1896)),VLOOKUP(A1896,Studies!A:BR,3,FALSE),"")</f>
        <v>https://www.ncbi.nlm.nih.gov/pubmed/16982783</v>
      </c>
      <c r="D1896" s="112" t="str">
        <f>IF(AND(A1896&lt;&gt;"",ISNUMBER(A1896)),VLOOKUP(A1896,Studies!A:BR,4,FALSE),"")</f>
        <v>MAD_m_B 200 mg</v>
      </c>
      <c r="E1896" s="112" t="str">
        <f>IF(AND(A1896&lt;&gt;"",ISNUMBER(A1896)),VLOOKUP(A1896,Studies!A:BR,5,FALSE),"")</f>
        <v>Itraconazole</v>
      </c>
      <c r="F1896" s="114" t="str">
        <f>IF(AND(A1896&lt;&gt;"",ISNUMBER(A1896)),VLOOKUP(A1896,Studies!A:BR,6,FALSE),"")</f>
        <v>Plasma</v>
      </c>
      <c r="G1896" s="57">
        <v>98</v>
      </c>
      <c r="H1896" s="57" t="s">
        <v>54</v>
      </c>
      <c r="I1896" s="47">
        <v>4247.8599548339844</v>
      </c>
      <c r="J1896" s="47" t="s">
        <v>321</v>
      </c>
      <c r="K1896" s="47" t="s">
        <v>50</v>
      </c>
    </row>
    <row r="1897" spans="1:11" x14ac:dyDescent="0.2">
      <c r="A1897" s="36">
        <v>525</v>
      </c>
      <c r="B1897" s="112" t="str">
        <f>IF(AND(A1897&lt;&gt;"",ISNUMBER(A1897)),VLOOKUP(A1897,Studies!A:BR,2,FALSE),"")</f>
        <v>Mouton 2006</v>
      </c>
      <c r="C1897" s="112" t="str">
        <f>IF(AND(A1897&lt;&gt;"",ISNUMBER(A1897)),VLOOKUP(A1897,Studies!A:BR,3,FALSE),"")</f>
        <v>https://www.ncbi.nlm.nih.gov/pubmed/16982783</v>
      </c>
      <c r="D1897" s="112" t="str">
        <f>IF(AND(A1897&lt;&gt;"",ISNUMBER(A1897)),VLOOKUP(A1897,Studies!A:BR,4,FALSE),"")</f>
        <v>MAD_m_B 200 mg</v>
      </c>
      <c r="E1897" s="112" t="str">
        <f>IF(AND(A1897&lt;&gt;"",ISNUMBER(A1897)),VLOOKUP(A1897,Studies!A:BR,5,FALSE),"")</f>
        <v>Itraconazole</v>
      </c>
      <c r="F1897" s="114" t="str">
        <f>IF(AND(A1897&lt;&gt;"",ISNUMBER(A1897)),VLOOKUP(A1897,Studies!A:BR,6,FALSE),"")</f>
        <v>Plasma</v>
      </c>
      <c r="G1897" s="57">
        <v>120</v>
      </c>
      <c r="H1897" s="57" t="s">
        <v>54</v>
      </c>
      <c r="I1897" s="47">
        <v>1056.7549467086792</v>
      </c>
      <c r="J1897" s="47" t="s">
        <v>321</v>
      </c>
      <c r="K1897" s="47" t="s">
        <v>50</v>
      </c>
    </row>
    <row r="1898" spans="1:11" x14ac:dyDescent="0.2">
      <c r="A1898" s="36">
        <v>525</v>
      </c>
      <c r="B1898" s="112" t="str">
        <f>IF(AND(A1898&lt;&gt;"",ISNUMBER(A1898)),VLOOKUP(A1898,Studies!A:BR,2,FALSE),"")</f>
        <v>Mouton 2006</v>
      </c>
      <c r="C1898" s="112" t="str">
        <f>IF(AND(A1898&lt;&gt;"",ISNUMBER(A1898)),VLOOKUP(A1898,Studies!A:BR,3,FALSE),"")</f>
        <v>https://www.ncbi.nlm.nih.gov/pubmed/16982783</v>
      </c>
      <c r="D1898" s="112" t="str">
        <f>IF(AND(A1898&lt;&gt;"",ISNUMBER(A1898)),VLOOKUP(A1898,Studies!A:BR,4,FALSE),"")</f>
        <v>MAD_m_B 200 mg</v>
      </c>
      <c r="E1898" s="112" t="str">
        <f>IF(AND(A1898&lt;&gt;"",ISNUMBER(A1898)),VLOOKUP(A1898,Studies!A:BR,5,FALSE),"")</f>
        <v>Itraconazole</v>
      </c>
      <c r="F1898" s="114" t="str">
        <f>IF(AND(A1898&lt;&gt;"",ISNUMBER(A1898)),VLOOKUP(A1898,Studies!A:BR,6,FALSE),"")</f>
        <v>Plasma</v>
      </c>
      <c r="G1898" s="57">
        <v>122</v>
      </c>
      <c r="H1898" s="57" t="s">
        <v>54</v>
      </c>
      <c r="I1898" s="47">
        <v>4008.6250305175781</v>
      </c>
      <c r="J1898" s="47" t="s">
        <v>321</v>
      </c>
      <c r="K1898" s="47" t="s">
        <v>50</v>
      </c>
    </row>
    <row r="1899" spans="1:11" x14ac:dyDescent="0.2">
      <c r="A1899" s="36">
        <v>525</v>
      </c>
      <c r="B1899" s="112" t="str">
        <f>IF(AND(A1899&lt;&gt;"",ISNUMBER(A1899)),VLOOKUP(A1899,Studies!A:BR,2,FALSE),"")</f>
        <v>Mouton 2006</v>
      </c>
      <c r="C1899" s="112" t="str">
        <f>IF(AND(A1899&lt;&gt;"",ISNUMBER(A1899)),VLOOKUP(A1899,Studies!A:BR,3,FALSE),"")</f>
        <v>https://www.ncbi.nlm.nih.gov/pubmed/16982783</v>
      </c>
      <c r="D1899" s="112" t="str">
        <f>IF(AND(A1899&lt;&gt;"",ISNUMBER(A1899)),VLOOKUP(A1899,Studies!A:BR,4,FALSE),"")</f>
        <v>MAD_m_B 200 mg</v>
      </c>
      <c r="E1899" s="112" t="str">
        <f>IF(AND(A1899&lt;&gt;"",ISNUMBER(A1899)),VLOOKUP(A1899,Studies!A:BR,5,FALSE),"")</f>
        <v>Itraconazole</v>
      </c>
      <c r="F1899" s="114" t="str">
        <f>IF(AND(A1899&lt;&gt;"",ISNUMBER(A1899)),VLOOKUP(A1899,Studies!A:BR,6,FALSE),"")</f>
        <v>Plasma</v>
      </c>
      <c r="G1899" s="57">
        <v>144</v>
      </c>
      <c r="H1899" s="57" t="s">
        <v>54</v>
      </c>
      <c r="I1899" s="47">
        <v>1282.0069789886475</v>
      </c>
      <c r="J1899" s="47" t="s">
        <v>321</v>
      </c>
      <c r="K1899" s="47" t="s">
        <v>50</v>
      </c>
    </row>
    <row r="1900" spans="1:11" x14ac:dyDescent="0.2">
      <c r="A1900" s="36">
        <v>525</v>
      </c>
      <c r="B1900" s="112" t="str">
        <f>IF(AND(A1900&lt;&gt;"",ISNUMBER(A1900)),VLOOKUP(A1900,Studies!A:BR,2,FALSE),"")</f>
        <v>Mouton 2006</v>
      </c>
      <c r="C1900" s="112" t="str">
        <f>IF(AND(A1900&lt;&gt;"",ISNUMBER(A1900)),VLOOKUP(A1900,Studies!A:BR,3,FALSE),"")</f>
        <v>https://www.ncbi.nlm.nih.gov/pubmed/16982783</v>
      </c>
      <c r="D1900" s="112" t="str">
        <f>IF(AND(A1900&lt;&gt;"",ISNUMBER(A1900)),VLOOKUP(A1900,Studies!A:BR,4,FALSE),"")</f>
        <v>MAD_m_B 200 mg</v>
      </c>
      <c r="E1900" s="112" t="str">
        <f>IF(AND(A1900&lt;&gt;"",ISNUMBER(A1900)),VLOOKUP(A1900,Studies!A:BR,5,FALSE),"")</f>
        <v>Itraconazole</v>
      </c>
      <c r="F1900" s="114" t="str">
        <f>IF(AND(A1900&lt;&gt;"",ISNUMBER(A1900)),VLOOKUP(A1900,Studies!A:BR,6,FALSE),"")</f>
        <v>Plasma</v>
      </c>
      <c r="G1900" s="57">
        <v>144.5</v>
      </c>
      <c r="H1900" s="57" t="s">
        <v>54</v>
      </c>
      <c r="I1900" s="47">
        <v>3303.8530349731445</v>
      </c>
      <c r="J1900" s="47" t="s">
        <v>321</v>
      </c>
      <c r="K1900" s="47" t="s">
        <v>50</v>
      </c>
    </row>
    <row r="1901" spans="1:11" x14ac:dyDescent="0.2">
      <c r="A1901" s="36">
        <v>525</v>
      </c>
      <c r="B1901" s="112" t="str">
        <f>IF(AND(A1901&lt;&gt;"",ISNUMBER(A1901)),VLOOKUP(A1901,Studies!A:BR,2,FALSE),"")</f>
        <v>Mouton 2006</v>
      </c>
      <c r="C1901" s="112" t="str">
        <f>IF(AND(A1901&lt;&gt;"",ISNUMBER(A1901)),VLOOKUP(A1901,Studies!A:BR,3,FALSE),"")</f>
        <v>https://www.ncbi.nlm.nih.gov/pubmed/16982783</v>
      </c>
      <c r="D1901" s="112" t="str">
        <f>IF(AND(A1901&lt;&gt;"",ISNUMBER(A1901)),VLOOKUP(A1901,Studies!A:BR,4,FALSE),"")</f>
        <v>MAD_m_B 200 mg</v>
      </c>
      <c r="E1901" s="112" t="str">
        <f>IF(AND(A1901&lt;&gt;"",ISNUMBER(A1901)),VLOOKUP(A1901,Studies!A:BR,5,FALSE),"")</f>
        <v>Itraconazole</v>
      </c>
      <c r="F1901" s="114" t="str">
        <f>IF(AND(A1901&lt;&gt;"",ISNUMBER(A1901)),VLOOKUP(A1901,Studies!A:BR,6,FALSE),"")</f>
        <v>Plasma</v>
      </c>
      <c r="G1901" s="57">
        <v>145</v>
      </c>
      <c r="H1901" s="57" t="s">
        <v>54</v>
      </c>
      <c r="I1901" s="47">
        <v>4032.8569412231445</v>
      </c>
      <c r="J1901" s="47" t="s">
        <v>321</v>
      </c>
      <c r="K1901" s="47" t="s">
        <v>50</v>
      </c>
    </row>
    <row r="1902" spans="1:11" x14ac:dyDescent="0.2">
      <c r="A1902" s="36">
        <v>525</v>
      </c>
      <c r="B1902" s="112" t="str">
        <f>IF(AND(A1902&lt;&gt;"",ISNUMBER(A1902)),VLOOKUP(A1902,Studies!A:BR,2,FALSE),"")</f>
        <v>Mouton 2006</v>
      </c>
      <c r="C1902" s="112" t="str">
        <f>IF(AND(A1902&lt;&gt;"",ISNUMBER(A1902)),VLOOKUP(A1902,Studies!A:BR,3,FALSE),"")</f>
        <v>https://www.ncbi.nlm.nih.gov/pubmed/16982783</v>
      </c>
      <c r="D1902" s="112" t="str">
        <f>IF(AND(A1902&lt;&gt;"",ISNUMBER(A1902)),VLOOKUP(A1902,Studies!A:BR,4,FALSE),"")</f>
        <v>MAD_m_B 200 mg</v>
      </c>
      <c r="E1902" s="112" t="str">
        <f>IF(AND(A1902&lt;&gt;"",ISNUMBER(A1902)),VLOOKUP(A1902,Studies!A:BR,5,FALSE),"")</f>
        <v>Itraconazole</v>
      </c>
      <c r="F1902" s="114" t="str">
        <f>IF(AND(A1902&lt;&gt;"",ISNUMBER(A1902)),VLOOKUP(A1902,Studies!A:BR,6,FALSE),"")</f>
        <v>Plasma</v>
      </c>
      <c r="G1902" s="57">
        <v>146</v>
      </c>
      <c r="H1902" s="57" t="s">
        <v>54</v>
      </c>
      <c r="I1902" s="47">
        <v>3757.3928833007812</v>
      </c>
      <c r="J1902" s="47" t="s">
        <v>321</v>
      </c>
      <c r="K1902" s="47" t="s">
        <v>50</v>
      </c>
    </row>
    <row r="1903" spans="1:11" x14ac:dyDescent="0.2">
      <c r="A1903" s="36">
        <v>525</v>
      </c>
      <c r="B1903" s="112" t="str">
        <f>IF(AND(A1903&lt;&gt;"",ISNUMBER(A1903)),VLOOKUP(A1903,Studies!A:BR,2,FALSE),"")</f>
        <v>Mouton 2006</v>
      </c>
      <c r="C1903" s="112" t="str">
        <f>IF(AND(A1903&lt;&gt;"",ISNUMBER(A1903)),VLOOKUP(A1903,Studies!A:BR,3,FALSE),"")</f>
        <v>https://www.ncbi.nlm.nih.gov/pubmed/16982783</v>
      </c>
      <c r="D1903" s="112" t="str">
        <f>IF(AND(A1903&lt;&gt;"",ISNUMBER(A1903)),VLOOKUP(A1903,Studies!A:BR,4,FALSE),"")</f>
        <v>MAD_m_B 200 mg</v>
      </c>
      <c r="E1903" s="112" t="str">
        <f>IF(AND(A1903&lt;&gt;"",ISNUMBER(A1903)),VLOOKUP(A1903,Studies!A:BR,5,FALSE),"")</f>
        <v>Itraconazole</v>
      </c>
      <c r="F1903" s="114" t="str">
        <f>IF(AND(A1903&lt;&gt;"",ISNUMBER(A1903)),VLOOKUP(A1903,Studies!A:BR,6,FALSE),"")</f>
        <v>Plasma</v>
      </c>
      <c r="G1903" s="57">
        <v>146.08000000000001</v>
      </c>
      <c r="H1903" s="57" t="s">
        <v>54</v>
      </c>
      <c r="I1903" s="47">
        <v>2777.1649360656738</v>
      </c>
      <c r="J1903" s="47" t="s">
        <v>321</v>
      </c>
      <c r="K1903" s="47" t="s">
        <v>50</v>
      </c>
    </row>
    <row r="1904" spans="1:11" x14ac:dyDescent="0.2">
      <c r="A1904" s="36">
        <v>525</v>
      </c>
      <c r="B1904" s="112" t="str">
        <f>IF(AND(A1904&lt;&gt;"",ISNUMBER(A1904)),VLOOKUP(A1904,Studies!A:BR,2,FALSE),"")</f>
        <v>Mouton 2006</v>
      </c>
      <c r="C1904" s="112" t="str">
        <f>IF(AND(A1904&lt;&gt;"",ISNUMBER(A1904)),VLOOKUP(A1904,Studies!A:BR,3,FALSE),"")</f>
        <v>https://www.ncbi.nlm.nih.gov/pubmed/16982783</v>
      </c>
      <c r="D1904" s="112" t="str">
        <f>IF(AND(A1904&lt;&gt;"",ISNUMBER(A1904)),VLOOKUP(A1904,Studies!A:BR,4,FALSE),"")</f>
        <v>MAD_m_B 200 mg</v>
      </c>
      <c r="E1904" s="112" t="str">
        <f>IF(AND(A1904&lt;&gt;"",ISNUMBER(A1904)),VLOOKUP(A1904,Studies!A:BR,5,FALSE),"")</f>
        <v>Itraconazole</v>
      </c>
      <c r="F1904" s="114" t="str">
        <f>IF(AND(A1904&lt;&gt;"",ISNUMBER(A1904)),VLOOKUP(A1904,Studies!A:BR,6,FALSE),"")</f>
        <v>Plasma</v>
      </c>
      <c r="G1904" s="57">
        <v>146.5</v>
      </c>
      <c r="H1904" s="57" t="s">
        <v>54</v>
      </c>
      <c r="I1904" s="47">
        <v>3757.3928833007812</v>
      </c>
      <c r="J1904" s="47" t="s">
        <v>321</v>
      </c>
      <c r="K1904" s="47" t="s">
        <v>50</v>
      </c>
    </row>
    <row r="1905" spans="1:11" x14ac:dyDescent="0.2">
      <c r="A1905" s="36">
        <v>525</v>
      </c>
      <c r="B1905" s="112" t="str">
        <f>IF(AND(A1905&lt;&gt;"",ISNUMBER(A1905)),VLOOKUP(A1905,Studies!A:BR,2,FALSE),"")</f>
        <v>Mouton 2006</v>
      </c>
      <c r="C1905" s="112" t="str">
        <f>IF(AND(A1905&lt;&gt;"",ISNUMBER(A1905)),VLOOKUP(A1905,Studies!A:BR,3,FALSE),"")</f>
        <v>https://www.ncbi.nlm.nih.gov/pubmed/16982783</v>
      </c>
      <c r="D1905" s="112" t="str">
        <f>IF(AND(A1905&lt;&gt;"",ISNUMBER(A1905)),VLOOKUP(A1905,Studies!A:BR,4,FALSE),"")</f>
        <v>MAD_m_B 200 mg</v>
      </c>
      <c r="E1905" s="112" t="str">
        <f>IF(AND(A1905&lt;&gt;"",ISNUMBER(A1905)),VLOOKUP(A1905,Studies!A:BR,5,FALSE),"")</f>
        <v>Itraconazole</v>
      </c>
      <c r="F1905" s="114" t="str">
        <f>IF(AND(A1905&lt;&gt;"",ISNUMBER(A1905)),VLOOKUP(A1905,Studies!A:BR,6,FALSE),"")</f>
        <v>Plasma</v>
      </c>
      <c r="G1905" s="57">
        <v>146.75</v>
      </c>
      <c r="H1905" s="57" t="s">
        <v>54</v>
      </c>
      <c r="I1905" s="47">
        <v>2065.9041404724121</v>
      </c>
      <c r="J1905" s="47" t="s">
        <v>321</v>
      </c>
      <c r="K1905" s="47" t="s">
        <v>50</v>
      </c>
    </row>
    <row r="1906" spans="1:11" x14ac:dyDescent="0.2">
      <c r="A1906" s="36">
        <v>525</v>
      </c>
      <c r="B1906" s="112" t="str">
        <f>IF(AND(A1906&lt;&gt;"",ISNUMBER(A1906)),VLOOKUP(A1906,Studies!A:BR,2,FALSE),"")</f>
        <v>Mouton 2006</v>
      </c>
      <c r="C1906" s="112" t="str">
        <f>IF(AND(A1906&lt;&gt;"",ISNUMBER(A1906)),VLOOKUP(A1906,Studies!A:BR,3,FALSE),"")</f>
        <v>https://www.ncbi.nlm.nih.gov/pubmed/16982783</v>
      </c>
      <c r="D1906" s="112" t="str">
        <f>IF(AND(A1906&lt;&gt;"",ISNUMBER(A1906)),VLOOKUP(A1906,Studies!A:BR,4,FALSE),"")</f>
        <v>MAD_m_B 200 mg</v>
      </c>
      <c r="E1906" s="112" t="str">
        <f>IF(AND(A1906&lt;&gt;"",ISNUMBER(A1906)),VLOOKUP(A1906,Studies!A:BR,5,FALSE),"")</f>
        <v>Itraconazole</v>
      </c>
      <c r="F1906" s="114" t="str">
        <f>IF(AND(A1906&lt;&gt;"",ISNUMBER(A1906)),VLOOKUP(A1906,Studies!A:BR,6,FALSE),"")</f>
        <v>Plasma</v>
      </c>
      <c r="G1906" s="57">
        <v>147</v>
      </c>
      <c r="H1906" s="57" t="s">
        <v>54</v>
      </c>
      <c r="I1906" s="47">
        <v>1770.3979015350342</v>
      </c>
      <c r="J1906" s="47" t="s">
        <v>321</v>
      </c>
      <c r="K1906" s="47" t="s">
        <v>50</v>
      </c>
    </row>
    <row r="1907" spans="1:11" x14ac:dyDescent="0.2">
      <c r="A1907" s="36">
        <v>525</v>
      </c>
      <c r="B1907" s="112" t="str">
        <f>IF(AND(A1907&lt;&gt;"",ISNUMBER(A1907)),VLOOKUP(A1907,Studies!A:BR,2,FALSE),"")</f>
        <v>Mouton 2006</v>
      </c>
      <c r="C1907" s="112" t="str">
        <f>IF(AND(A1907&lt;&gt;"",ISNUMBER(A1907)),VLOOKUP(A1907,Studies!A:BR,3,FALSE),"")</f>
        <v>https://www.ncbi.nlm.nih.gov/pubmed/16982783</v>
      </c>
      <c r="D1907" s="112" t="str">
        <f>IF(AND(A1907&lt;&gt;"",ISNUMBER(A1907)),VLOOKUP(A1907,Studies!A:BR,4,FALSE),"")</f>
        <v>MAD_m_B 200 mg</v>
      </c>
      <c r="E1907" s="112" t="str">
        <f>IF(AND(A1907&lt;&gt;"",ISNUMBER(A1907)),VLOOKUP(A1907,Studies!A:BR,5,FALSE),"")</f>
        <v>Itraconazole</v>
      </c>
      <c r="F1907" s="114" t="str">
        <f>IF(AND(A1907&lt;&gt;"",ISNUMBER(A1907)),VLOOKUP(A1907,Studies!A:BR,6,FALSE),"")</f>
        <v>Plasma</v>
      </c>
      <c r="G1907" s="57">
        <v>147.5</v>
      </c>
      <c r="H1907" s="57" t="s">
        <v>54</v>
      </c>
      <c r="I1907" s="47">
        <v>1851.9279956817627</v>
      </c>
      <c r="J1907" s="47" t="s">
        <v>321</v>
      </c>
      <c r="K1907" s="47" t="s">
        <v>50</v>
      </c>
    </row>
    <row r="1908" spans="1:11" x14ac:dyDescent="0.2">
      <c r="A1908" s="36">
        <v>525</v>
      </c>
      <c r="B1908" s="112" t="str">
        <f>IF(AND(A1908&lt;&gt;"",ISNUMBER(A1908)),VLOOKUP(A1908,Studies!A:BR,2,FALSE),"")</f>
        <v>Mouton 2006</v>
      </c>
      <c r="C1908" s="112" t="str">
        <f>IF(AND(A1908&lt;&gt;"",ISNUMBER(A1908)),VLOOKUP(A1908,Studies!A:BR,3,FALSE),"")</f>
        <v>https://www.ncbi.nlm.nih.gov/pubmed/16982783</v>
      </c>
      <c r="D1908" s="112" t="str">
        <f>IF(AND(A1908&lt;&gt;"",ISNUMBER(A1908)),VLOOKUP(A1908,Studies!A:BR,4,FALSE),"")</f>
        <v>MAD_m_B 200 mg</v>
      </c>
      <c r="E1908" s="112" t="str">
        <f>IF(AND(A1908&lt;&gt;"",ISNUMBER(A1908)),VLOOKUP(A1908,Studies!A:BR,5,FALSE),"")</f>
        <v>Itraconazole</v>
      </c>
      <c r="F1908" s="114" t="str">
        <f>IF(AND(A1908&lt;&gt;"",ISNUMBER(A1908)),VLOOKUP(A1908,Studies!A:BR,6,FALSE),"")</f>
        <v>Plasma</v>
      </c>
      <c r="G1908" s="57">
        <v>148</v>
      </c>
      <c r="H1908" s="57" t="s">
        <v>54</v>
      </c>
      <c r="I1908" s="47">
        <v>1526.9509553909302</v>
      </c>
      <c r="J1908" s="47" t="s">
        <v>321</v>
      </c>
      <c r="K1908" s="47" t="s">
        <v>50</v>
      </c>
    </row>
    <row r="1909" spans="1:11" x14ac:dyDescent="0.2">
      <c r="A1909" s="36">
        <v>525</v>
      </c>
      <c r="B1909" s="112" t="str">
        <f>IF(AND(A1909&lt;&gt;"",ISNUMBER(A1909)),VLOOKUP(A1909,Studies!A:BR,2,FALSE),"")</f>
        <v>Mouton 2006</v>
      </c>
      <c r="C1909" s="112" t="str">
        <f>IF(AND(A1909&lt;&gt;"",ISNUMBER(A1909)),VLOOKUP(A1909,Studies!A:BR,3,FALSE),"")</f>
        <v>https://www.ncbi.nlm.nih.gov/pubmed/16982783</v>
      </c>
      <c r="D1909" s="112" t="str">
        <f>IF(AND(A1909&lt;&gt;"",ISNUMBER(A1909)),VLOOKUP(A1909,Studies!A:BR,4,FALSE),"")</f>
        <v>MAD_m_B 200 mg</v>
      </c>
      <c r="E1909" s="112" t="str">
        <f>IF(AND(A1909&lt;&gt;"",ISNUMBER(A1909)),VLOOKUP(A1909,Studies!A:BR,5,FALSE),"")</f>
        <v>Itraconazole</v>
      </c>
      <c r="F1909" s="114" t="str">
        <f>IF(AND(A1909&lt;&gt;"",ISNUMBER(A1909)),VLOOKUP(A1909,Studies!A:BR,6,FALSE),"")</f>
        <v>Plasma</v>
      </c>
      <c r="G1909" s="57">
        <v>150</v>
      </c>
      <c r="H1909" s="57" t="s">
        <v>54</v>
      </c>
      <c r="I1909" s="47">
        <v>1507.4349641799927</v>
      </c>
      <c r="J1909" s="47" t="s">
        <v>321</v>
      </c>
      <c r="K1909" s="47" t="s">
        <v>50</v>
      </c>
    </row>
    <row r="1910" spans="1:11" x14ac:dyDescent="0.2">
      <c r="A1910" s="36">
        <v>525</v>
      </c>
      <c r="B1910" s="112" t="str">
        <f>IF(AND(A1910&lt;&gt;"",ISNUMBER(A1910)),VLOOKUP(A1910,Studies!A:BR,2,FALSE),"")</f>
        <v>Mouton 2006</v>
      </c>
      <c r="C1910" s="112" t="str">
        <f>IF(AND(A1910&lt;&gt;"",ISNUMBER(A1910)),VLOOKUP(A1910,Studies!A:BR,3,FALSE),"")</f>
        <v>https://www.ncbi.nlm.nih.gov/pubmed/16982783</v>
      </c>
      <c r="D1910" s="112" t="str">
        <f>IF(AND(A1910&lt;&gt;"",ISNUMBER(A1910)),VLOOKUP(A1910,Studies!A:BR,4,FALSE),"")</f>
        <v>MAD_m_B 200 mg</v>
      </c>
      <c r="E1910" s="112" t="str">
        <f>IF(AND(A1910&lt;&gt;"",ISNUMBER(A1910)),VLOOKUP(A1910,Studies!A:BR,5,FALSE),"")</f>
        <v>Itraconazole</v>
      </c>
      <c r="F1910" s="114" t="str">
        <f>IF(AND(A1910&lt;&gt;"",ISNUMBER(A1910)),VLOOKUP(A1910,Studies!A:BR,6,FALSE),"")</f>
        <v>Plasma</v>
      </c>
      <c r="G1910" s="57">
        <v>152</v>
      </c>
      <c r="H1910" s="57" t="s">
        <v>54</v>
      </c>
      <c r="I1910" s="47">
        <v>1526.9509553909302</v>
      </c>
      <c r="J1910" s="47" t="s">
        <v>321</v>
      </c>
      <c r="K1910" s="47" t="s">
        <v>50</v>
      </c>
    </row>
    <row r="1911" spans="1:11" x14ac:dyDescent="0.2">
      <c r="A1911" s="36">
        <v>525</v>
      </c>
      <c r="B1911" s="112" t="str">
        <f>IF(AND(A1911&lt;&gt;"",ISNUMBER(A1911)),VLOOKUP(A1911,Studies!A:BR,2,FALSE),"")</f>
        <v>Mouton 2006</v>
      </c>
      <c r="C1911" s="112" t="str">
        <f>IF(AND(A1911&lt;&gt;"",ISNUMBER(A1911)),VLOOKUP(A1911,Studies!A:BR,3,FALSE),"")</f>
        <v>https://www.ncbi.nlm.nih.gov/pubmed/16982783</v>
      </c>
      <c r="D1911" s="112" t="str">
        <f>IF(AND(A1911&lt;&gt;"",ISNUMBER(A1911)),VLOOKUP(A1911,Studies!A:BR,4,FALSE),"")</f>
        <v>MAD_m_B 200 mg</v>
      </c>
      <c r="E1911" s="112" t="str">
        <f>IF(AND(A1911&lt;&gt;"",ISNUMBER(A1911)),VLOOKUP(A1911,Studies!A:BR,5,FALSE),"")</f>
        <v>Itraconazole</v>
      </c>
      <c r="F1911" s="114" t="str">
        <f>IF(AND(A1911&lt;&gt;"",ISNUMBER(A1911)),VLOOKUP(A1911,Studies!A:BR,6,FALSE),"")</f>
        <v>Plasma</v>
      </c>
      <c r="G1911" s="57">
        <v>154</v>
      </c>
      <c r="H1911" s="57" t="s">
        <v>54</v>
      </c>
      <c r="I1911" s="47">
        <v>1566.7450428009033</v>
      </c>
      <c r="J1911" s="47" t="s">
        <v>321</v>
      </c>
      <c r="K1911" s="47" t="s">
        <v>50</v>
      </c>
    </row>
    <row r="1912" spans="1:11" x14ac:dyDescent="0.2">
      <c r="A1912" s="36">
        <v>525</v>
      </c>
      <c r="B1912" s="112" t="str">
        <f>IF(AND(A1912&lt;&gt;"",ISNUMBER(A1912)),VLOOKUP(A1912,Studies!A:BR,2,FALSE),"")</f>
        <v>Mouton 2006</v>
      </c>
      <c r="C1912" s="112" t="str">
        <f>IF(AND(A1912&lt;&gt;"",ISNUMBER(A1912)),VLOOKUP(A1912,Studies!A:BR,3,FALSE),"")</f>
        <v>https://www.ncbi.nlm.nih.gov/pubmed/16982783</v>
      </c>
      <c r="D1912" s="112" t="str">
        <f>IF(AND(A1912&lt;&gt;"",ISNUMBER(A1912)),VLOOKUP(A1912,Studies!A:BR,4,FALSE),"")</f>
        <v>MAD_m_B 200 mg</v>
      </c>
      <c r="E1912" s="112" t="str">
        <f>IF(AND(A1912&lt;&gt;"",ISNUMBER(A1912)),VLOOKUP(A1912,Studies!A:BR,5,FALSE),"")</f>
        <v>Itraconazole</v>
      </c>
      <c r="F1912" s="114" t="str">
        <f>IF(AND(A1912&lt;&gt;"",ISNUMBER(A1912)),VLOOKUP(A1912,Studies!A:BR,6,FALSE),"")</f>
        <v>Plasma</v>
      </c>
      <c r="G1912" s="57">
        <v>160</v>
      </c>
      <c r="H1912" s="57" t="s">
        <v>54</v>
      </c>
      <c r="I1912" s="47">
        <v>1325.4780769348145</v>
      </c>
      <c r="J1912" s="47" t="s">
        <v>321</v>
      </c>
      <c r="K1912" s="47" t="s">
        <v>50</v>
      </c>
    </row>
    <row r="1913" spans="1:11" x14ac:dyDescent="0.2">
      <c r="A1913" s="36">
        <v>525</v>
      </c>
      <c r="B1913" s="112" t="str">
        <f>IF(AND(A1913&lt;&gt;"",ISNUMBER(A1913)),VLOOKUP(A1913,Studies!A:BR,2,FALSE),"")</f>
        <v>Mouton 2006</v>
      </c>
      <c r="C1913" s="112" t="str">
        <f>IF(AND(A1913&lt;&gt;"",ISNUMBER(A1913)),VLOOKUP(A1913,Studies!A:BR,3,FALSE),"")</f>
        <v>https://www.ncbi.nlm.nih.gov/pubmed/16982783</v>
      </c>
      <c r="D1913" s="112" t="str">
        <f>IF(AND(A1913&lt;&gt;"",ISNUMBER(A1913)),VLOOKUP(A1913,Studies!A:BR,4,FALSE),"")</f>
        <v>MAD_m_B 200 mg</v>
      </c>
      <c r="E1913" s="112" t="str">
        <f>IF(AND(A1913&lt;&gt;"",ISNUMBER(A1913)),VLOOKUP(A1913,Studies!A:BR,5,FALSE),"")</f>
        <v>Itraconazole</v>
      </c>
      <c r="F1913" s="114" t="str">
        <f>IF(AND(A1913&lt;&gt;"",ISNUMBER(A1913)),VLOOKUP(A1913,Studies!A:BR,6,FALSE),"")</f>
        <v>Plasma</v>
      </c>
      <c r="G1913" s="57">
        <v>168</v>
      </c>
      <c r="H1913" s="57" t="s">
        <v>54</v>
      </c>
      <c r="I1913" s="47">
        <v>1351.3020277023315</v>
      </c>
      <c r="J1913" s="47" t="s">
        <v>321</v>
      </c>
      <c r="K1913" s="47" t="s">
        <v>50</v>
      </c>
    </row>
    <row r="1914" spans="1:11" x14ac:dyDescent="0.2">
      <c r="A1914" s="36">
        <v>525</v>
      </c>
      <c r="B1914" s="112" t="str">
        <f>IF(AND(A1914&lt;&gt;"",ISNUMBER(A1914)),VLOOKUP(A1914,Studies!A:BR,2,FALSE),"")</f>
        <v>Mouton 2006</v>
      </c>
      <c r="C1914" s="112" t="str">
        <f>IF(AND(A1914&lt;&gt;"",ISNUMBER(A1914)),VLOOKUP(A1914,Studies!A:BR,3,FALSE),"")</f>
        <v>https://www.ncbi.nlm.nih.gov/pubmed/16982783</v>
      </c>
      <c r="D1914" s="112" t="str">
        <f>IF(AND(A1914&lt;&gt;"",ISNUMBER(A1914)),VLOOKUP(A1914,Studies!A:BR,4,FALSE),"")</f>
        <v>MAD_m_B 200 mg</v>
      </c>
      <c r="E1914" s="112" t="str">
        <f>IF(AND(A1914&lt;&gt;"",ISNUMBER(A1914)),VLOOKUP(A1914,Studies!A:BR,5,FALSE),"")</f>
        <v>Itraconazole</v>
      </c>
      <c r="F1914" s="114" t="str">
        <f>IF(AND(A1914&lt;&gt;"",ISNUMBER(A1914)),VLOOKUP(A1914,Studies!A:BR,6,FALSE),"")</f>
        <v>Plasma</v>
      </c>
      <c r="G1914" s="57">
        <v>176</v>
      </c>
      <c r="H1914" s="57" t="s">
        <v>54</v>
      </c>
      <c r="I1914" s="47">
        <v>1158.0129861831665</v>
      </c>
      <c r="J1914" s="47" t="s">
        <v>321</v>
      </c>
      <c r="K1914" s="47" t="s">
        <v>50</v>
      </c>
    </row>
    <row r="1915" spans="1:11" x14ac:dyDescent="0.2">
      <c r="A1915" s="36">
        <v>525</v>
      </c>
      <c r="B1915" s="112" t="str">
        <f>IF(AND(A1915&lt;&gt;"",ISNUMBER(A1915)),VLOOKUP(A1915,Studies!A:BR,2,FALSE),"")</f>
        <v>Mouton 2006</v>
      </c>
      <c r="C1915" s="112" t="str">
        <f>IF(AND(A1915&lt;&gt;"",ISNUMBER(A1915)),VLOOKUP(A1915,Studies!A:BR,3,FALSE),"")</f>
        <v>https://www.ncbi.nlm.nih.gov/pubmed/16982783</v>
      </c>
      <c r="D1915" s="112" t="str">
        <f>IF(AND(A1915&lt;&gt;"",ISNUMBER(A1915)),VLOOKUP(A1915,Studies!A:BR,4,FALSE),"")</f>
        <v>MAD_m_B 200 mg</v>
      </c>
      <c r="E1915" s="112" t="str">
        <f>IF(AND(A1915&lt;&gt;"",ISNUMBER(A1915)),VLOOKUP(A1915,Studies!A:BR,5,FALSE),"")</f>
        <v>Itraconazole</v>
      </c>
      <c r="F1915" s="114" t="str">
        <f>IF(AND(A1915&lt;&gt;"",ISNUMBER(A1915)),VLOOKUP(A1915,Studies!A:BR,6,FALSE),"")</f>
        <v>Plasma</v>
      </c>
      <c r="G1915" s="57">
        <v>192</v>
      </c>
      <c r="H1915" s="57" t="s">
        <v>54</v>
      </c>
      <c r="I1915" s="47">
        <v>1092.8831100463867</v>
      </c>
      <c r="J1915" s="47" t="s">
        <v>321</v>
      </c>
      <c r="K1915" s="47" t="s">
        <v>50</v>
      </c>
    </row>
    <row r="1916" spans="1:11" x14ac:dyDescent="0.2">
      <c r="A1916" s="36">
        <v>525</v>
      </c>
      <c r="B1916" s="112" t="str">
        <f>IF(AND(A1916&lt;&gt;"",ISNUMBER(A1916)),VLOOKUP(A1916,Studies!A:BR,2,FALSE),"")</f>
        <v>Mouton 2006</v>
      </c>
      <c r="C1916" s="112" t="str">
        <f>IF(AND(A1916&lt;&gt;"",ISNUMBER(A1916)),VLOOKUP(A1916,Studies!A:BR,3,FALSE),"")</f>
        <v>https://www.ncbi.nlm.nih.gov/pubmed/16982783</v>
      </c>
      <c r="D1916" s="112" t="str">
        <f>IF(AND(A1916&lt;&gt;"",ISNUMBER(A1916)),VLOOKUP(A1916,Studies!A:BR,4,FALSE),"")</f>
        <v>MAD_m_B 200 mg</v>
      </c>
      <c r="E1916" s="112" t="str">
        <f>IF(AND(A1916&lt;&gt;"",ISNUMBER(A1916)),VLOOKUP(A1916,Studies!A:BR,5,FALSE),"")</f>
        <v>Itraconazole</v>
      </c>
      <c r="F1916" s="114" t="str">
        <f>IF(AND(A1916&lt;&gt;"",ISNUMBER(A1916)),VLOOKUP(A1916,Studies!A:BR,6,FALSE),"")</f>
        <v>Plasma</v>
      </c>
      <c r="G1916" s="57">
        <v>216</v>
      </c>
      <c r="H1916" s="57" t="s">
        <v>54</v>
      </c>
      <c r="I1916" s="47">
        <v>954.80471849441528</v>
      </c>
      <c r="J1916" s="47" t="s">
        <v>321</v>
      </c>
      <c r="K1916" s="47" t="s">
        <v>50</v>
      </c>
    </row>
    <row r="1917" spans="1:11" x14ac:dyDescent="0.2">
      <c r="A1917" s="36">
        <v>525</v>
      </c>
      <c r="B1917" s="112" t="str">
        <f>IF(AND(A1917&lt;&gt;"",ISNUMBER(A1917)),VLOOKUP(A1917,Studies!A:BR,2,FALSE),"")</f>
        <v>Mouton 2006</v>
      </c>
      <c r="C1917" s="112" t="str">
        <f>IF(AND(A1917&lt;&gt;"",ISNUMBER(A1917)),VLOOKUP(A1917,Studies!A:BR,3,FALSE),"")</f>
        <v>https://www.ncbi.nlm.nih.gov/pubmed/16982783</v>
      </c>
      <c r="D1917" s="112" t="str">
        <f>IF(AND(A1917&lt;&gt;"",ISNUMBER(A1917)),VLOOKUP(A1917,Studies!A:BR,4,FALSE),"")</f>
        <v>MAD_m_B 200 mg</v>
      </c>
      <c r="E1917" s="112" t="str">
        <f>IF(AND(A1917&lt;&gt;"",ISNUMBER(A1917)),VLOOKUP(A1917,Studies!A:BR,5,FALSE),"")</f>
        <v>Itraconazole</v>
      </c>
      <c r="F1917" s="114" t="str">
        <f>IF(AND(A1917&lt;&gt;"",ISNUMBER(A1917)),VLOOKUP(A1917,Studies!A:BR,6,FALSE),"")</f>
        <v>Plasma</v>
      </c>
      <c r="G1917" s="57">
        <v>240</v>
      </c>
      <c r="H1917" s="57" t="s">
        <v>54</v>
      </c>
      <c r="I1917" s="47">
        <v>812.98428773880005</v>
      </c>
      <c r="J1917" s="47" t="s">
        <v>321</v>
      </c>
      <c r="K1917" s="47" t="s">
        <v>50</v>
      </c>
    </row>
    <row r="1918" spans="1:11" x14ac:dyDescent="0.2">
      <c r="A1918" s="36">
        <v>525</v>
      </c>
      <c r="B1918" s="112" t="str">
        <f>IF(AND(A1918&lt;&gt;"",ISNUMBER(A1918)),VLOOKUP(A1918,Studies!A:BR,2,FALSE),"")</f>
        <v>Mouton 2006</v>
      </c>
      <c r="C1918" s="112" t="str">
        <f>IF(AND(A1918&lt;&gt;"",ISNUMBER(A1918)),VLOOKUP(A1918,Studies!A:BR,3,FALSE),"")</f>
        <v>https://www.ncbi.nlm.nih.gov/pubmed/16982783</v>
      </c>
      <c r="D1918" s="112" t="str">
        <f>IF(AND(A1918&lt;&gt;"",ISNUMBER(A1918)),VLOOKUP(A1918,Studies!A:BR,4,FALSE),"")</f>
        <v>MAD_m_B 200 mg</v>
      </c>
      <c r="E1918" s="112" t="str">
        <f>IF(AND(A1918&lt;&gt;"",ISNUMBER(A1918)),VLOOKUP(A1918,Studies!A:BR,5,FALSE),"")</f>
        <v>Itraconazole</v>
      </c>
      <c r="F1918" s="114" t="str">
        <f>IF(AND(A1918&lt;&gt;"",ISNUMBER(A1918)),VLOOKUP(A1918,Studies!A:BR,6,FALSE),"")</f>
        <v>Plasma</v>
      </c>
      <c r="G1918" s="57">
        <v>312</v>
      </c>
      <c r="H1918" s="57" t="s">
        <v>54</v>
      </c>
      <c r="I1918" s="47">
        <v>435.64468622207642</v>
      </c>
      <c r="J1918" s="47" t="s">
        <v>321</v>
      </c>
      <c r="K1918" s="47" t="s">
        <v>50</v>
      </c>
    </row>
    <row r="1919" spans="1:11" x14ac:dyDescent="0.2">
      <c r="A1919" s="36">
        <v>527</v>
      </c>
      <c r="B1919" s="112" t="str">
        <f>IF(AND(A1919&lt;&gt;"",ISNUMBER(A1919)),VLOOKUP(A1919,Studies!A:BR,2,FALSE),"")</f>
        <v>Mouton 2006</v>
      </c>
      <c r="C1919" s="112" t="str">
        <f>IF(AND(A1919&lt;&gt;"",ISNUMBER(A1919)),VLOOKUP(A1919,Studies!A:BR,3,FALSE),"")</f>
        <v>https://www.ncbi.nlm.nih.gov/pubmed/16982783</v>
      </c>
      <c r="D1919" s="112" t="str">
        <f>IF(AND(A1919&lt;&gt;"",ISNUMBER(A1919)),VLOOKUP(A1919,Studies!A:BR,4,FALSE),"")</f>
        <v>MAD_m_D 200 mg (HPBCD)</v>
      </c>
      <c r="E1919" s="112" t="str">
        <f>IF(AND(A1919&lt;&gt;"",ISNUMBER(A1919)),VLOOKUP(A1919,Studies!A:BR,5,FALSE),"")</f>
        <v>Itraconazole</v>
      </c>
      <c r="F1919" s="114" t="str">
        <f>IF(AND(A1919&lt;&gt;"",ISNUMBER(A1919)),VLOOKUP(A1919,Studies!A:BR,6,FALSE),"")</f>
        <v>Plasma</v>
      </c>
      <c r="G1919" s="57">
        <v>2</v>
      </c>
      <c r="H1919" s="57" t="s">
        <v>54</v>
      </c>
      <c r="I1919" s="47">
        <v>2776.8650054931641</v>
      </c>
      <c r="J1919" s="47" t="s">
        <v>321</v>
      </c>
      <c r="K1919" s="47" t="s">
        <v>50</v>
      </c>
    </row>
    <row r="1920" spans="1:11" x14ac:dyDescent="0.2">
      <c r="A1920" s="36">
        <v>527</v>
      </c>
      <c r="B1920" s="112" t="str">
        <f>IF(AND(A1920&lt;&gt;"",ISNUMBER(A1920)),VLOOKUP(A1920,Studies!A:BR,2,FALSE),"")</f>
        <v>Mouton 2006</v>
      </c>
      <c r="C1920" s="112" t="str">
        <f>IF(AND(A1920&lt;&gt;"",ISNUMBER(A1920)),VLOOKUP(A1920,Studies!A:BR,3,FALSE),"")</f>
        <v>https://www.ncbi.nlm.nih.gov/pubmed/16982783</v>
      </c>
      <c r="D1920" s="112" t="str">
        <f>IF(AND(A1920&lt;&gt;"",ISNUMBER(A1920)),VLOOKUP(A1920,Studies!A:BR,4,FALSE),"")</f>
        <v>MAD_m_D 200 mg (HPBCD)</v>
      </c>
      <c r="E1920" s="112" t="str">
        <f>IF(AND(A1920&lt;&gt;"",ISNUMBER(A1920)),VLOOKUP(A1920,Studies!A:BR,5,FALSE),"")</f>
        <v>Itraconazole</v>
      </c>
      <c r="F1920" s="114" t="str">
        <f>IF(AND(A1920&lt;&gt;"",ISNUMBER(A1920)),VLOOKUP(A1920,Studies!A:BR,6,FALSE),"")</f>
        <v>Plasma</v>
      </c>
      <c r="G1920" s="57">
        <v>8</v>
      </c>
      <c r="H1920" s="57" t="s">
        <v>54</v>
      </c>
      <c r="I1920" s="47">
        <v>244.91161108016968</v>
      </c>
      <c r="J1920" s="47" t="s">
        <v>321</v>
      </c>
      <c r="K1920" s="47" t="s">
        <v>50</v>
      </c>
    </row>
    <row r="1921" spans="1:11" x14ac:dyDescent="0.2">
      <c r="A1921" s="36">
        <v>527</v>
      </c>
      <c r="B1921" s="112" t="str">
        <f>IF(AND(A1921&lt;&gt;"",ISNUMBER(A1921)),VLOOKUP(A1921,Studies!A:BR,2,FALSE),"")</f>
        <v>Mouton 2006</v>
      </c>
      <c r="C1921" s="112" t="str">
        <f>IF(AND(A1921&lt;&gt;"",ISNUMBER(A1921)),VLOOKUP(A1921,Studies!A:BR,3,FALSE),"")</f>
        <v>https://www.ncbi.nlm.nih.gov/pubmed/16982783</v>
      </c>
      <c r="D1921" s="112" t="str">
        <f>IF(AND(A1921&lt;&gt;"",ISNUMBER(A1921)),VLOOKUP(A1921,Studies!A:BR,4,FALSE),"")</f>
        <v>MAD_m_D 200 mg (HPBCD)</v>
      </c>
      <c r="E1921" s="112" t="str">
        <f>IF(AND(A1921&lt;&gt;"",ISNUMBER(A1921)),VLOOKUP(A1921,Studies!A:BR,5,FALSE),"")</f>
        <v>Itraconazole</v>
      </c>
      <c r="F1921" s="114" t="str">
        <f>IF(AND(A1921&lt;&gt;"",ISNUMBER(A1921)),VLOOKUP(A1921,Studies!A:BR,6,FALSE),"")</f>
        <v>Plasma</v>
      </c>
      <c r="G1921" s="57">
        <v>24</v>
      </c>
      <c r="H1921" s="57" t="s">
        <v>54</v>
      </c>
      <c r="I1921" s="47">
        <v>369.85400319099426</v>
      </c>
      <c r="J1921" s="47" t="s">
        <v>321</v>
      </c>
      <c r="K1921" s="47" t="s">
        <v>50</v>
      </c>
    </row>
    <row r="1922" spans="1:11" x14ac:dyDescent="0.2">
      <c r="A1922" s="36">
        <v>527</v>
      </c>
      <c r="B1922" s="112" t="str">
        <f>IF(AND(A1922&lt;&gt;"",ISNUMBER(A1922)),VLOOKUP(A1922,Studies!A:BR,2,FALSE),"")</f>
        <v>Mouton 2006</v>
      </c>
      <c r="C1922" s="112" t="str">
        <f>IF(AND(A1922&lt;&gt;"",ISNUMBER(A1922)),VLOOKUP(A1922,Studies!A:BR,3,FALSE),"")</f>
        <v>https://www.ncbi.nlm.nih.gov/pubmed/16982783</v>
      </c>
      <c r="D1922" s="112" t="str">
        <f>IF(AND(A1922&lt;&gt;"",ISNUMBER(A1922)),VLOOKUP(A1922,Studies!A:BR,4,FALSE),"")</f>
        <v>MAD_m_D 200 mg (HPBCD)</v>
      </c>
      <c r="E1922" s="112" t="str">
        <f>IF(AND(A1922&lt;&gt;"",ISNUMBER(A1922)),VLOOKUP(A1922,Studies!A:BR,5,FALSE),"")</f>
        <v>Itraconazole</v>
      </c>
      <c r="F1922" s="114" t="str">
        <f>IF(AND(A1922&lt;&gt;"",ISNUMBER(A1922)),VLOOKUP(A1922,Studies!A:BR,6,FALSE),"")</f>
        <v>Plasma</v>
      </c>
      <c r="G1922" s="57">
        <v>32</v>
      </c>
      <c r="H1922" s="57" t="s">
        <v>54</v>
      </c>
      <c r="I1922" s="47">
        <v>822.02214002609253</v>
      </c>
      <c r="J1922" s="47" t="s">
        <v>321</v>
      </c>
      <c r="K1922" s="47" t="s">
        <v>50</v>
      </c>
    </row>
    <row r="1923" spans="1:11" x14ac:dyDescent="0.2">
      <c r="A1923" s="36">
        <v>527</v>
      </c>
      <c r="B1923" s="112" t="str">
        <f>IF(AND(A1923&lt;&gt;"",ISNUMBER(A1923)),VLOOKUP(A1923,Studies!A:BR,2,FALSE),"")</f>
        <v>Mouton 2006</v>
      </c>
      <c r="C1923" s="112" t="str">
        <f>IF(AND(A1923&lt;&gt;"",ISNUMBER(A1923)),VLOOKUP(A1923,Studies!A:BR,3,FALSE),"")</f>
        <v>https://www.ncbi.nlm.nih.gov/pubmed/16982783</v>
      </c>
      <c r="D1923" s="112" t="str">
        <f>IF(AND(A1923&lt;&gt;"",ISNUMBER(A1923)),VLOOKUP(A1923,Studies!A:BR,4,FALSE),"")</f>
        <v>MAD_m_D 200 mg (HPBCD)</v>
      </c>
      <c r="E1923" s="112" t="str">
        <f>IF(AND(A1923&lt;&gt;"",ISNUMBER(A1923)),VLOOKUP(A1923,Studies!A:BR,5,FALSE),"")</f>
        <v>Itraconazole</v>
      </c>
      <c r="F1923" s="114" t="str">
        <f>IF(AND(A1923&lt;&gt;"",ISNUMBER(A1923)),VLOOKUP(A1923,Studies!A:BR,6,FALSE),"")</f>
        <v>Plasma</v>
      </c>
      <c r="G1923" s="57">
        <v>34</v>
      </c>
      <c r="H1923" s="57" t="s">
        <v>54</v>
      </c>
      <c r="I1923" s="47">
        <v>4034.5273017883301</v>
      </c>
      <c r="J1923" s="47" t="s">
        <v>321</v>
      </c>
      <c r="K1923" s="47" t="s">
        <v>50</v>
      </c>
    </row>
    <row r="1924" spans="1:11" x14ac:dyDescent="0.2">
      <c r="A1924" s="36">
        <v>527</v>
      </c>
      <c r="B1924" s="112" t="str">
        <f>IF(AND(A1924&lt;&gt;"",ISNUMBER(A1924)),VLOOKUP(A1924,Studies!A:BR,2,FALSE),"")</f>
        <v>Mouton 2006</v>
      </c>
      <c r="C1924" s="112" t="str">
        <f>IF(AND(A1924&lt;&gt;"",ISNUMBER(A1924)),VLOOKUP(A1924,Studies!A:BR,3,FALSE),"")</f>
        <v>https://www.ncbi.nlm.nih.gov/pubmed/16982783</v>
      </c>
      <c r="D1924" s="112" t="str">
        <f>IF(AND(A1924&lt;&gt;"",ISNUMBER(A1924)),VLOOKUP(A1924,Studies!A:BR,4,FALSE),"")</f>
        <v>MAD_m_D 200 mg (HPBCD)</v>
      </c>
      <c r="E1924" s="112" t="str">
        <f>IF(AND(A1924&lt;&gt;"",ISNUMBER(A1924)),VLOOKUP(A1924,Studies!A:BR,5,FALSE),"")</f>
        <v>Itraconazole</v>
      </c>
      <c r="F1924" s="114" t="str">
        <f>IF(AND(A1924&lt;&gt;"",ISNUMBER(A1924)),VLOOKUP(A1924,Studies!A:BR,6,FALSE),"")</f>
        <v>Plasma</v>
      </c>
      <c r="G1924" s="57">
        <v>48</v>
      </c>
      <c r="H1924" s="57" t="s">
        <v>54</v>
      </c>
      <c r="I1924" s="47">
        <v>1376.1309385299683</v>
      </c>
      <c r="J1924" s="47" t="s">
        <v>321</v>
      </c>
      <c r="K1924" s="47" t="s">
        <v>50</v>
      </c>
    </row>
    <row r="1925" spans="1:11" x14ac:dyDescent="0.2">
      <c r="A1925" s="36">
        <v>527</v>
      </c>
      <c r="B1925" s="112" t="str">
        <f>IF(AND(A1925&lt;&gt;"",ISNUMBER(A1925)),VLOOKUP(A1925,Studies!A:BR,2,FALSE),"")</f>
        <v>Mouton 2006</v>
      </c>
      <c r="C1925" s="112" t="str">
        <f>IF(AND(A1925&lt;&gt;"",ISNUMBER(A1925)),VLOOKUP(A1925,Studies!A:BR,3,FALSE),"")</f>
        <v>https://www.ncbi.nlm.nih.gov/pubmed/16982783</v>
      </c>
      <c r="D1925" s="112" t="str">
        <f>IF(AND(A1925&lt;&gt;"",ISNUMBER(A1925)),VLOOKUP(A1925,Studies!A:BR,4,FALSE),"")</f>
        <v>MAD_m_D 200 mg (HPBCD)</v>
      </c>
      <c r="E1925" s="112" t="str">
        <f>IF(AND(A1925&lt;&gt;"",ISNUMBER(A1925)),VLOOKUP(A1925,Studies!A:BR,5,FALSE),"")</f>
        <v>Itraconazole</v>
      </c>
      <c r="F1925" s="114" t="str">
        <f>IF(AND(A1925&lt;&gt;"",ISNUMBER(A1925)),VLOOKUP(A1925,Studies!A:BR,6,FALSE),"")</f>
        <v>Plasma</v>
      </c>
      <c r="G1925" s="57">
        <v>50</v>
      </c>
      <c r="H1925" s="57" t="s">
        <v>54</v>
      </c>
      <c r="I1925" s="47">
        <v>3434.4921112060547</v>
      </c>
      <c r="J1925" s="47" t="s">
        <v>321</v>
      </c>
      <c r="K1925" s="47" t="s">
        <v>50</v>
      </c>
    </row>
    <row r="1926" spans="1:11" x14ac:dyDescent="0.2">
      <c r="A1926" s="36">
        <v>527</v>
      </c>
      <c r="B1926" s="112" t="str">
        <f>IF(AND(A1926&lt;&gt;"",ISNUMBER(A1926)),VLOOKUP(A1926,Studies!A:BR,2,FALSE),"")</f>
        <v>Mouton 2006</v>
      </c>
      <c r="C1926" s="112" t="str">
        <f>IF(AND(A1926&lt;&gt;"",ISNUMBER(A1926)),VLOOKUP(A1926,Studies!A:BR,3,FALSE),"")</f>
        <v>https://www.ncbi.nlm.nih.gov/pubmed/16982783</v>
      </c>
      <c r="D1926" s="112" t="str">
        <f>IF(AND(A1926&lt;&gt;"",ISNUMBER(A1926)),VLOOKUP(A1926,Studies!A:BR,4,FALSE),"")</f>
        <v>MAD_m_D 200 mg (HPBCD)</v>
      </c>
      <c r="E1926" s="112" t="str">
        <f>IF(AND(A1926&lt;&gt;"",ISNUMBER(A1926)),VLOOKUP(A1926,Studies!A:BR,5,FALSE),"")</f>
        <v>Itraconazole</v>
      </c>
      <c r="F1926" s="114" t="str">
        <f>IF(AND(A1926&lt;&gt;"",ISNUMBER(A1926)),VLOOKUP(A1926,Studies!A:BR,6,FALSE),"")</f>
        <v>Plasma</v>
      </c>
      <c r="G1926" s="57">
        <v>72</v>
      </c>
      <c r="H1926" s="57" t="s">
        <v>54</v>
      </c>
      <c r="I1926" s="47">
        <v>722.66894578933716</v>
      </c>
      <c r="J1926" s="47" t="s">
        <v>321</v>
      </c>
      <c r="K1926" s="47" t="s">
        <v>50</v>
      </c>
    </row>
    <row r="1927" spans="1:11" x14ac:dyDescent="0.2">
      <c r="A1927" s="36">
        <v>527</v>
      </c>
      <c r="B1927" s="112" t="str">
        <f>IF(AND(A1927&lt;&gt;"",ISNUMBER(A1927)),VLOOKUP(A1927,Studies!A:BR,2,FALSE),"")</f>
        <v>Mouton 2006</v>
      </c>
      <c r="C1927" s="112" t="str">
        <f>IF(AND(A1927&lt;&gt;"",ISNUMBER(A1927)),VLOOKUP(A1927,Studies!A:BR,3,FALSE),"")</f>
        <v>https://www.ncbi.nlm.nih.gov/pubmed/16982783</v>
      </c>
      <c r="D1927" s="112" t="str">
        <f>IF(AND(A1927&lt;&gt;"",ISNUMBER(A1927)),VLOOKUP(A1927,Studies!A:BR,4,FALSE),"")</f>
        <v>MAD_m_D 200 mg (HPBCD)</v>
      </c>
      <c r="E1927" s="112" t="str">
        <f>IF(AND(A1927&lt;&gt;"",ISNUMBER(A1927)),VLOOKUP(A1927,Studies!A:BR,5,FALSE),"")</f>
        <v>Itraconazole</v>
      </c>
      <c r="F1927" s="114" t="str">
        <f>IF(AND(A1927&lt;&gt;"",ISNUMBER(A1927)),VLOOKUP(A1927,Studies!A:BR,6,FALSE),"")</f>
        <v>Plasma</v>
      </c>
      <c r="G1927" s="57">
        <v>74</v>
      </c>
      <c r="H1927" s="57" t="s">
        <v>54</v>
      </c>
      <c r="I1927" s="47">
        <v>3262.0069980621338</v>
      </c>
      <c r="J1927" s="47" t="s">
        <v>321</v>
      </c>
      <c r="K1927" s="47" t="s">
        <v>50</v>
      </c>
    </row>
    <row r="1928" spans="1:11" x14ac:dyDescent="0.2">
      <c r="A1928" s="36">
        <v>527</v>
      </c>
      <c r="B1928" s="112" t="str">
        <f>IF(AND(A1928&lt;&gt;"",ISNUMBER(A1928)),VLOOKUP(A1928,Studies!A:BR,2,FALSE),"")</f>
        <v>Mouton 2006</v>
      </c>
      <c r="C1928" s="112" t="str">
        <f>IF(AND(A1928&lt;&gt;"",ISNUMBER(A1928)),VLOOKUP(A1928,Studies!A:BR,3,FALSE),"")</f>
        <v>https://www.ncbi.nlm.nih.gov/pubmed/16982783</v>
      </c>
      <c r="D1928" s="112" t="str">
        <f>IF(AND(A1928&lt;&gt;"",ISNUMBER(A1928)),VLOOKUP(A1928,Studies!A:BR,4,FALSE),"")</f>
        <v>MAD_m_D 200 mg (HPBCD)</v>
      </c>
      <c r="E1928" s="112" t="str">
        <f>IF(AND(A1928&lt;&gt;"",ISNUMBER(A1928)),VLOOKUP(A1928,Studies!A:BR,5,FALSE),"")</f>
        <v>Itraconazole</v>
      </c>
      <c r="F1928" s="114" t="str">
        <f>IF(AND(A1928&lt;&gt;"",ISNUMBER(A1928)),VLOOKUP(A1928,Studies!A:BR,6,FALSE),"")</f>
        <v>Plasma</v>
      </c>
      <c r="G1928" s="57">
        <v>96</v>
      </c>
      <c r="H1928" s="57" t="s">
        <v>54</v>
      </c>
      <c r="I1928" s="47">
        <v>741.52922630310059</v>
      </c>
      <c r="J1928" s="47" t="s">
        <v>321</v>
      </c>
      <c r="K1928" s="47" t="s">
        <v>50</v>
      </c>
    </row>
    <row r="1929" spans="1:11" x14ac:dyDescent="0.2">
      <c r="A1929" s="36">
        <v>527</v>
      </c>
      <c r="B1929" s="112" t="str">
        <f>IF(AND(A1929&lt;&gt;"",ISNUMBER(A1929)),VLOOKUP(A1929,Studies!A:BR,2,FALSE),"")</f>
        <v>Mouton 2006</v>
      </c>
      <c r="C1929" s="112" t="str">
        <f>IF(AND(A1929&lt;&gt;"",ISNUMBER(A1929)),VLOOKUP(A1929,Studies!A:BR,3,FALSE),"")</f>
        <v>https://www.ncbi.nlm.nih.gov/pubmed/16982783</v>
      </c>
      <c r="D1929" s="112" t="str">
        <f>IF(AND(A1929&lt;&gt;"",ISNUMBER(A1929)),VLOOKUP(A1929,Studies!A:BR,4,FALSE),"")</f>
        <v>MAD_m_D 200 mg (HPBCD)</v>
      </c>
      <c r="E1929" s="112" t="str">
        <f>IF(AND(A1929&lt;&gt;"",ISNUMBER(A1929)),VLOOKUP(A1929,Studies!A:BR,5,FALSE),"")</f>
        <v>Itraconazole</v>
      </c>
      <c r="F1929" s="114" t="str">
        <f>IF(AND(A1929&lt;&gt;"",ISNUMBER(A1929)),VLOOKUP(A1929,Studies!A:BR,6,FALSE),"")</f>
        <v>Plasma</v>
      </c>
      <c r="G1929" s="57">
        <v>98</v>
      </c>
      <c r="H1929" s="57" t="s">
        <v>54</v>
      </c>
      <c r="I1929" s="47">
        <v>3138.3519172668457</v>
      </c>
      <c r="J1929" s="47" t="s">
        <v>321</v>
      </c>
      <c r="K1929" s="47" t="s">
        <v>50</v>
      </c>
    </row>
    <row r="1930" spans="1:11" x14ac:dyDescent="0.2">
      <c r="A1930" s="36">
        <v>527</v>
      </c>
      <c r="B1930" s="112" t="str">
        <f>IF(AND(A1930&lt;&gt;"",ISNUMBER(A1930)),VLOOKUP(A1930,Studies!A:BR,2,FALSE),"")</f>
        <v>Mouton 2006</v>
      </c>
      <c r="C1930" s="112" t="str">
        <f>IF(AND(A1930&lt;&gt;"",ISNUMBER(A1930)),VLOOKUP(A1930,Studies!A:BR,3,FALSE),"")</f>
        <v>https://www.ncbi.nlm.nih.gov/pubmed/16982783</v>
      </c>
      <c r="D1930" s="112" t="str">
        <f>IF(AND(A1930&lt;&gt;"",ISNUMBER(A1930)),VLOOKUP(A1930,Studies!A:BR,4,FALSE),"")</f>
        <v>MAD_m_D 200 mg (HPBCD)</v>
      </c>
      <c r="E1930" s="112" t="str">
        <f>IF(AND(A1930&lt;&gt;"",ISNUMBER(A1930)),VLOOKUP(A1930,Studies!A:BR,5,FALSE),"")</f>
        <v>Itraconazole</v>
      </c>
      <c r="F1930" s="114" t="str">
        <f>IF(AND(A1930&lt;&gt;"",ISNUMBER(A1930)),VLOOKUP(A1930,Studies!A:BR,6,FALSE),"")</f>
        <v>Plasma</v>
      </c>
      <c r="G1930" s="57">
        <v>120</v>
      </c>
      <c r="H1930" s="57" t="s">
        <v>54</v>
      </c>
      <c r="I1930" s="47">
        <v>780.73900938034058</v>
      </c>
      <c r="J1930" s="47" t="s">
        <v>321</v>
      </c>
      <c r="K1930" s="47" t="s">
        <v>50</v>
      </c>
    </row>
    <row r="1931" spans="1:11" x14ac:dyDescent="0.2">
      <c r="A1931" s="36">
        <v>527</v>
      </c>
      <c r="B1931" s="112" t="str">
        <f>IF(AND(A1931&lt;&gt;"",ISNUMBER(A1931)),VLOOKUP(A1931,Studies!A:BR,2,FALSE),"")</f>
        <v>Mouton 2006</v>
      </c>
      <c r="C1931" s="112" t="str">
        <f>IF(AND(A1931&lt;&gt;"",ISNUMBER(A1931)),VLOOKUP(A1931,Studies!A:BR,3,FALSE),"")</f>
        <v>https://www.ncbi.nlm.nih.gov/pubmed/16982783</v>
      </c>
      <c r="D1931" s="112" t="str">
        <f>IF(AND(A1931&lt;&gt;"",ISNUMBER(A1931)),VLOOKUP(A1931,Studies!A:BR,4,FALSE),"")</f>
        <v>MAD_m_D 200 mg (HPBCD)</v>
      </c>
      <c r="E1931" s="112" t="str">
        <f>IF(AND(A1931&lt;&gt;"",ISNUMBER(A1931)),VLOOKUP(A1931,Studies!A:BR,5,FALSE),"")</f>
        <v>Itraconazole</v>
      </c>
      <c r="F1931" s="114" t="str">
        <f>IF(AND(A1931&lt;&gt;"",ISNUMBER(A1931)),VLOOKUP(A1931,Studies!A:BR,6,FALSE),"")</f>
        <v>Plasma</v>
      </c>
      <c r="G1931" s="57">
        <v>122</v>
      </c>
      <c r="H1931" s="57" t="s">
        <v>54</v>
      </c>
      <c r="I1931" s="47">
        <v>3220.257043838501</v>
      </c>
      <c r="J1931" s="47" t="s">
        <v>321</v>
      </c>
      <c r="K1931" s="47" t="s">
        <v>50</v>
      </c>
    </row>
    <row r="1932" spans="1:11" x14ac:dyDescent="0.2">
      <c r="A1932" s="36">
        <v>527</v>
      </c>
      <c r="B1932" s="112" t="str">
        <f>IF(AND(A1932&lt;&gt;"",ISNUMBER(A1932)),VLOOKUP(A1932,Studies!A:BR,2,FALSE),"")</f>
        <v>Mouton 2006</v>
      </c>
      <c r="C1932" s="112" t="str">
        <f>IF(AND(A1932&lt;&gt;"",ISNUMBER(A1932)),VLOOKUP(A1932,Studies!A:BR,3,FALSE),"")</f>
        <v>https://www.ncbi.nlm.nih.gov/pubmed/16982783</v>
      </c>
      <c r="D1932" s="112" t="str">
        <f>IF(AND(A1932&lt;&gt;"",ISNUMBER(A1932)),VLOOKUP(A1932,Studies!A:BR,4,FALSE),"")</f>
        <v>MAD_m_D 200 mg (HPBCD)</v>
      </c>
      <c r="E1932" s="112" t="str">
        <f>IF(AND(A1932&lt;&gt;"",ISNUMBER(A1932)),VLOOKUP(A1932,Studies!A:BR,5,FALSE),"")</f>
        <v>Itraconazole</v>
      </c>
      <c r="F1932" s="114" t="str">
        <f>IF(AND(A1932&lt;&gt;"",ISNUMBER(A1932)),VLOOKUP(A1932,Studies!A:BR,6,FALSE),"")</f>
        <v>Plasma</v>
      </c>
      <c r="G1932" s="57">
        <v>144</v>
      </c>
      <c r="H1932" s="57" t="s">
        <v>54</v>
      </c>
      <c r="I1932" s="47">
        <v>1016.6960954666138</v>
      </c>
      <c r="J1932" s="47" t="s">
        <v>321</v>
      </c>
      <c r="K1932" s="47" t="s">
        <v>50</v>
      </c>
    </row>
    <row r="1933" spans="1:11" x14ac:dyDescent="0.2">
      <c r="A1933" s="36">
        <v>527</v>
      </c>
      <c r="B1933" s="112" t="str">
        <f>IF(AND(A1933&lt;&gt;"",ISNUMBER(A1933)),VLOOKUP(A1933,Studies!A:BR,2,FALSE),"")</f>
        <v>Mouton 2006</v>
      </c>
      <c r="C1933" s="112" t="str">
        <f>IF(AND(A1933&lt;&gt;"",ISNUMBER(A1933)),VLOOKUP(A1933,Studies!A:BR,3,FALSE),"")</f>
        <v>https://www.ncbi.nlm.nih.gov/pubmed/16982783</v>
      </c>
      <c r="D1933" s="112" t="str">
        <f>IF(AND(A1933&lt;&gt;"",ISNUMBER(A1933)),VLOOKUP(A1933,Studies!A:BR,4,FALSE),"")</f>
        <v>MAD_m_D 200 mg (HPBCD)</v>
      </c>
      <c r="E1933" s="112" t="str">
        <f>IF(AND(A1933&lt;&gt;"",ISNUMBER(A1933)),VLOOKUP(A1933,Studies!A:BR,5,FALSE),"")</f>
        <v>Itraconazole</v>
      </c>
      <c r="F1933" s="114" t="str">
        <f>IF(AND(A1933&lt;&gt;"",ISNUMBER(A1933)),VLOOKUP(A1933,Studies!A:BR,6,FALSE),"")</f>
        <v>Plasma</v>
      </c>
      <c r="G1933" s="57">
        <v>144.5</v>
      </c>
      <c r="H1933" s="57" t="s">
        <v>54</v>
      </c>
      <c r="I1933" s="47">
        <v>2849.5409488677979</v>
      </c>
      <c r="J1933" s="47" t="s">
        <v>321</v>
      </c>
      <c r="K1933" s="47" t="s">
        <v>50</v>
      </c>
    </row>
    <row r="1934" spans="1:11" x14ac:dyDescent="0.2">
      <c r="A1934" s="36">
        <v>527</v>
      </c>
      <c r="B1934" s="112" t="str">
        <f>IF(AND(A1934&lt;&gt;"",ISNUMBER(A1934)),VLOOKUP(A1934,Studies!A:BR,2,FALSE),"")</f>
        <v>Mouton 2006</v>
      </c>
      <c r="C1934" s="112" t="str">
        <f>IF(AND(A1934&lt;&gt;"",ISNUMBER(A1934)),VLOOKUP(A1934,Studies!A:BR,3,FALSE),"")</f>
        <v>https://www.ncbi.nlm.nih.gov/pubmed/16982783</v>
      </c>
      <c r="D1934" s="112" t="str">
        <f>IF(AND(A1934&lt;&gt;"",ISNUMBER(A1934)),VLOOKUP(A1934,Studies!A:BR,4,FALSE),"")</f>
        <v>MAD_m_D 200 mg (HPBCD)</v>
      </c>
      <c r="E1934" s="112" t="str">
        <f>IF(AND(A1934&lt;&gt;"",ISNUMBER(A1934)),VLOOKUP(A1934,Studies!A:BR,5,FALSE),"")</f>
        <v>Itraconazole</v>
      </c>
      <c r="F1934" s="114" t="str">
        <f>IF(AND(A1934&lt;&gt;"",ISNUMBER(A1934)),VLOOKUP(A1934,Studies!A:BR,6,FALSE),"")</f>
        <v>Plasma</v>
      </c>
      <c r="G1934" s="57">
        <v>145</v>
      </c>
      <c r="H1934" s="57" t="s">
        <v>54</v>
      </c>
      <c r="I1934" s="47">
        <v>3346.6269969940186</v>
      </c>
      <c r="J1934" s="47" t="s">
        <v>321</v>
      </c>
      <c r="K1934" s="47" t="s">
        <v>50</v>
      </c>
    </row>
    <row r="1935" spans="1:11" x14ac:dyDescent="0.2">
      <c r="A1935" s="36">
        <v>527</v>
      </c>
      <c r="B1935" s="112" t="str">
        <f>IF(AND(A1935&lt;&gt;"",ISNUMBER(A1935)),VLOOKUP(A1935,Studies!A:BR,2,FALSE),"")</f>
        <v>Mouton 2006</v>
      </c>
      <c r="C1935" s="112" t="str">
        <f>IF(AND(A1935&lt;&gt;"",ISNUMBER(A1935)),VLOOKUP(A1935,Studies!A:BR,3,FALSE),"")</f>
        <v>https://www.ncbi.nlm.nih.gov/pubmed/16982783</v>
      </c>
      <c r="D1935" s="112" t="str">
        <f>IF(AND(A1935&lt;&gt;"",ISNUMBER(A1935)),VLOOKUP(A1935,Studies!A:BR,4,FALSE),"")</f>
        <v>MAD_m_D 200 mg (HPBCD)</v>
      </c>
      <c r="E1935" s="112" t="str">
        <f>IF(AND(A1935&lt;&gt;"",ISNUMBER(A1935)),VLOOKUP(A1935,Studies!A:BR,5,FALSE),"")</f>
        <v>Itraconazole</v>
      </c>
      <c r="F1935" s="114" t="str">
        <f>IF(AND(A1935&lt;&gt;"",ISNUMBER(A1935)),VLOOKUP(A1935,Studies!A:BR,6,FALSE),"")</f>
        <v>Plasma</v>
      </c>
      <c r="G1935" s="57">
        <v>146</v>
      </c>
      <c r="H1935" s="57" t="s">
        <v>54</v>
      </c>
      <c r="I1935" s="47">
        <v>2942.6689147949219</v>
      </c>
      <c r="J1935" s="47" t="s">
        <v>321</v>
      </c>
      <c r="K1935" s="47" t="s">
        <v>50</v>
      </c>
    </row>
    <row r="1936" spans="1:11" x14ac:dyDescent="0.2">
      <c r="A1936" s="36">
        <v>527</v>
      </c>
      <c r="B1936" s="112" t="str">
        <f>IF(AND(A1936&lt;&gt;"",ISNUMBER(A1936)),VLOOKUP(A1936,Studies!A:BR,2,FALSE),"")</f>
        <v>Mouton 2006</v>
      </c>
      <c r="C1936" s="112" t="str">
        <f>IF(AND(A1936&lt;&gt;"",ISNUMBER(A1936)),VLOOKUP(A1936,Studies!A:BR,3,FALSE),"")</f>
        <v>https://www.ncbi.nlm.nih.gov/pubmed/16982783</v>
      </c>
      <c r="D1936" s="112" t="str">
        <f>IF(AND(A1936&lt;&gt;"",ISNUMBER(A1936)),VLOOKUP(A1936,Studies!A:BR,4,FALSE),"")</f>
        <v>MAD_m_D 200 mg (HPBCD)</v>
      </c>
      <c r="E1936" s="112" t="str">
        <f>IF(AND(A1936&lt;&gt;"",ISNUMBER(A1936)),VLOOKUP(A1936,Studies!A:BR,5,FALSE),"")</f>
        <v>Itraconazole</v>
      </c>
      <c r="F1936" s="114" t="str">
        <f>IF(AND(A1936&lt;&gt;"",ISNUMBER(A1936)),VLOOKUP(A1936,Studies!A:BR,6,FALSE),"")</f>
        <v>Plasma</v>
      </c>
      <c r="G1936" s="57">
        <v>146.08000000000001</v>
      </c>
      <c r="H1936" s="57" t="s">
        <v>54</v>
      </c>
      <c r="I1936" s="47">
        <v>2724.0920066833496</v>
      </c>
      <c r="J1936" s="47" t="s">
        <v>321</v>
      </c>
      <c r="K1936" s="47" t="s">
        <v>50</v>
      </c>
    </row>
    <row r="1937" spans="1:11" x14ac:dyDescent="0.2">
      <c r="A1937" s="36">
        <v>527</v>
      </c>
      <c r="B1937" s="112" t="str">
        <f>IF(AND(A1937&lt;&gt;"",ISNUMBER(A1937)),VLOOKUP(A1937,Studies!A:BR,2,FALSE),"")</f>
        <v>Mouton 2006</v>
      </c>
      <c r="C1937" s="112" t="str">
        <f>IF(AND(A1937&lt;&gt;"",ISNUMBER(A1937)),VLOOKUP(A1937,Studies!A:BR,3,FALSE),"")</f>
        <v>https://www.ncbi.nlm.nih.gov/pubmed/16982783</v>
      </c>
      <c r="D1937" s="112" t="str">
        <f>IF(AND(A1937&lt;&gt;"",ISNUMBER(A1937)),VLOOKUP(A1937,Studies!A:BR,4,FALSE),"")</f>
        <v>MAD_m_D 200 mg (HPBCD)</v>
      </c>
      <c r="E1937" s="112" t="str">
        <f>IF(AND(A1937&lt;&gt;"",ISNUMBER(A1937)),VLOOKUP(A1937,Studies!A:BR,5,FALSE),"")</f>
        <v>Itraconazole</v>
      </c>
      <c r="F1937" s="114" t="str">
        <f>IF(AND(A1937&lt;&gt;"",ISNUMBER(A1937)),VLOOKUP(A1937,Studies!A:BR,6,FALSE),"")</f>
        <v>Plasma</v>
      </c>
      <c r="G1937" s="57">
        <v>146.25</v>
      </c>
      <c r="H1937" s="57" t="s">
        <v>54</v>
      </c>
      <c r="I1937" s="47">
        <v>2570.8820819854736</v>
      </c>
      <c r="J1937" s="47" t="s">
        <v>321</v>
      </c>
      <c r="K1937" s="47" t="s">
        <v>50</v>
      </c>
    </row>
    <row r="1938" spans="1:11" x14ac:dyDescent="0.2">
      <c r="A1938" s="36">
        <v>527</v>
      </c>
      <c r="B1938" s="112" t="str">
        <f>IF(AND(A1938&lt;&gt;"",ISNUMBER(A1938)),VLOOKUP(A1938,Studies!A:BR,2,FALSE),"")</f>
        <v>Mouton 2006</v>
      </c>
      <c r="C1938" s="112" t="str">
        <f>IF(AND(A1938&lt;&gt;"",ISNUMBER(A1938)),VLOOKUP(A1938,Studies!A:BR,3,FALSE),"")</f>
        <v>https://www.ncbi.nlm.nih.gov/pubmed/16982783</v>
      </c>
      <c r="D1938" s="112" t="str">
        <f>IF(AND(A1938&lt;&gt;"",ISNUMBER(A1938)),VLOOKUP(A1938,Studies!A:BR,4,FALSE),"")</f>
        <v>MAD_m_D 200 mg (HPBCD)</v>
      </c>
      <c r="E1938" s="112" t="str">
        <f>IF(AND(A1938&lt;&gt;"",ISNUMBER(A1938)),VLOOKUP(A1938,Studies!A:BR,5,FALSE),"")</f>
        <v>Itraconazole</v>
      </c>
      <c r="F1938" s="114" t="str">
        <f>IF(AND(A1938&lt;&gt;"",ISNUMBER(A1938)),VLOOKUP(A1938,Studies!A:BR,6,FALSE),"")</f>
        <v>Plasma</v>
      </c>
      <c r="G1938" s="57">
        <v>146.5</v>
      </c>
      <c r="H1938" s="57" t="s">
        <v>54</v>
      </c>
      <c r="I1938" s="47">
        <v>2364.6631240844727</v>
      </c>
      <c r="J1938" s="47" t="s">
        <v>321</v>
      </c>
      <c r="K1938" s="47" t="s">
        <v>50</v>
      </c>
    </row>
    <row r="1939" spans="1:11" x14ac:dyDescent="0.2">
      <c r="A1939" s="36">
        <v>527</v>
      </c>
      <c r="B1939" s="112" t="str">
        <f>IF(AND(A1939&lt;&gt;"",ISNUMBER(A1939)),VLOOKUP(A1939,Studies!A:BR,2,FALSE),"")</f>
        <v>Mouton 2006</v>
      </c>
      <c r="C1939" s="112" t="str">
        <f>IF(AND(A1939&lt;&gt;"",ISNUMBER(A1939)),VLOOKUP(A1939,Studies!A:BR,3,FALSE),"")</f>
        <v>https://www.ncbi.nlm.nih.gov/pubmed/16982783</v>
      </c>
      <c r="D1939" s="112" t="str">
        <f>IF(AND(A1939&lt;&gt;"",ISNUMBER(A1939)),VLOOKUP(A1939,Studies!A:BR,4,FALSE),"")</f>
        <v>MAD_m_D 200 mg (HPBCD)</v>
      </c>
      <c r="E1939" s="112" t="str">
        <f>IF(AND(A1939&lt;&gt;"",ISNUMBER(A1939)),VLOOKUP(A1939,Studies!A:BR,5,FALSE),"")</f>
        <v>Itraconazole</v>
      </c>
      <c r="F1939" s="114" t="str">
        <f>IF(AND(A1939&lt;&gt;"",ISNUMBER(A1939)),VLOOKUP(A1939,Studies!A:BR,6,FALSE),"")</f>
        <v>Plasma</v>
      </c>
      <c r="G1939" s="57">
        <v>146.75</v>
      </c>
      <c r="H1939" s="57" t="s">
        <v>54</v>
      </c>
      <c r="I1939" s="47">
        <v>2364.6631240844727</v>
      </c>
      <c r="J1939" s="47" t="s">
        <v>321</v>
      </c>
      <c r="K1939" s="47" t="s">
        <v>50</v>
      </c>
    </row>
    <row r="1940" spans="1:11" x14ac:dyDescent="0.2">
      <c r="A1940" s="36">
        <v>527</v>
      </c>
      <c r="B1940" s="112" t="str">
        <f>IF(AND(A1940&lt;&gt;"",ISNUMBER(A1940)),VLOOKUP(A1940,Studies!A:BR,2,FALSE),"")</f>
        <v>Mouton 2006</v>
      </c>
      <c r="C1940" s="112" t="str">
        <f>IF(AND(A1940&lt;&gt;"",ISNUMBER(A1940)),VLOOKUP(A1940,Studies!A:BR,3,FALSE),"")</f>
        <v>https://www.ncbi.nlm.nih.gov/pubmed/16982783</v>
      </c>
      <c r="D1940" s="112" t="str">
        <f>IF(AND(A1940&lt;&gt;"",ISNUMBER(A1940)),VLOOKUP(A1940,Studies!A:BR,4,FALSE),"")</f>
        <v>MAD_m_D 200 mg (HPBCD)</v>
      </c>
      <c r="E1940" s="112" t="str">
        <f>IF(AND(A1940&lt;&gt;"",ISNUMBER(A1940)),VLOOKUP(A1940,Studies!A:BR,5,FALSE),"")</f>
        <v>Itraconazole</v>
      </c>
      <c r="F1940" s="114" t="str">
        <f>IF(AND(A1940&lt;&gt;"",ISNUMBER(A1940)),VLOOKUP(A1940,Studies!A:BR,6,FALSE),"")</f>
        <v>Plasma</v>
      </c>
      <c r="G1940" s="57">
        <v>148</v>
      </c>
      <c r="H1940" s="57" t="s">
        <v>54</v>
      </c>
      <c r="I1940" s="47">
        <v>1526.9509553909302</v>
      </c>
      <c r="J1940" s="47" t="s">
        <v>321</v>
      </c>
      <c r="K1940" s="47" t="s">
        <v>50</v>
      </c>
    </row>
    <row r="1941" spans="1:11" x14ac:dyDescent="0.2">
      <c r="A1941" s="36">
        <v>527</v>
      </c>
      <c r="B1941" s="112" t="str">
        <f>IF(AND(A1941&lt;&gt;"",ISNUMBER(A1941)),VLOOKUP(A1941,Studies!A:BR,2,FALSE),"")</f>
        <v>Mouton 2006</v>
      </c>
      <c r="C1941" s="112" t="str">
        <f>IF(AND(A1941&lt;&gt;"",ISNUMBER(A1941)),VLOOKUP(A1941,Studies!A:BR,3,FALSE),"")</f>
        <v>https://www.ncbi.nlm.nih.gov/pubmed/16982783</v>
      </c>
      <c r="D1941" s="112" t="str">
        <f>IF(AND(A1941&lt;&gt;"",ISNUMBER(A1941)),VLOOKUP(A1941,Studies!A:BR,4,FALSE),"")</f>
        <v>MAD_m_D 200 mg (HPBCD)</v>
      </c>
      <c r="E1941" s="112" t="str">
        <f>IF(AND(A1941&lt;&gt;"",ISNUMBER(A1941)),VLOOKUP(A1941,Studies!A:BR,5,FALSE),"")</f>
        <v>Itraconazole</v>
      </c>
      <c r="F1941" s="114" t="str">
        <f>IF(AND(A1941&lt;&gt;"",ISNUMBER(A1941)),VLOOKUP(A1941,Studies!A:BR,6,FALSE),"")</f>
        <v>Plasma</v>
      </c>
      <c r="G1941" s="57">
        <v>150</v>
      </c>
      <c r="H1941" s="57" t="s">
        <v>54</v>
      </c>
      <c r="I1941" s="47">
        <v>1360.0219488143921</v>
      </c>
      <c r="J1941" s="47" t="s">
        <v>321</v>
      </c>
      <c r="K1941" s="47" t="s">
        <v>50</v>
      </c>
    </row>
    <row r="1942" spans="1:11" x14ac:dyDescent="0.2">
      <c r="A1942" s="36">
        <v>527</v>
      </c>
      <c r="B1942" s="112" t="str">
        <f>IF(AND(A1942&lt;&gt;"",ISNUMBER(A1942)),VLOOKUP(A1942,Studies!A:BR,2,FALSE),"")</f>
        <v>Mouton 2006</v>
      </c>
      <c r="C1942" s="112" t="str">
        <f>IF(AND(A1942&lt;&gt;"",ISNUMBER(A1942)),VLOOKUP(A1942,Studies!A:BR,3,FALSE),"")</f>
        <v>https://www.ncbi.nlm.nih.gov/pubmed/16982783</v>
      </c>
      <c r="D1942" s="112" t="str">
        <f>IF(AND(A1942&lt;&gt;"",ISNUMBER(A1942)),VLOOKUP(A1942,Studies!A:BR,4,FALSE),"")</f>
        <v>MAD_m_D 200 mg (HPBCD)</v>
      </c>
      <c r="E1942" s="112" t="str">
        <f>IF(AND(A1942&lt;&gt;"",ISNUMBER(A1942)),VLOOKUP(A1942,Studies!A:BR,5,FALSE),"")</f>
        <v>Itraconazole</v>
      </c>
      <c r="F1942" s="114" t="str">
        <f>IF(AND(A1942&lt;&gt;"",ISNUMBER(A1942)),VLOOKUP(A1942,Studies!A:BR,6,FALSE),"")</f>
        <v>Plasma</v>
      </c>
      <c r="G1942" s="57">
        <v>152</v>
      </c>
      <c r="H1942" s="57" t="s">
        <v>54</v>
      </c>
      <c r="I1942" s="47">
        <v>1275.3020524978638</v>
      </c>
      <c r="J1942" s="47" t="s">
        <v>321</v>
      </c>
      <c r="K1942" s="47" t="s">
        <v>50</v>
      </c>
    </row>
    <row r="1943" spans="1:11" x14ac:dyDescent="0.2">
      <c r="A1943" s="36">
        <v>527</v>
      </c>
      <c r="B1943" s="112" t="str">
        <f>IF(AND(A1943&lt;&gt;"",ISNUMBER(A1943)),VLOOKUP(A1943,Studies!A:BR,2,FALSE),"")</f>
        <v>Mouton 2006</v>
      </c>
      <c r="C1943" s="112" t="str">
        <f>IF(AND(A1943&lt;&gt;"",ISNUMBER(A1943)),VLOOKUP(A1943,Studies!A:BR,3,FALSE),"")</f>
        <v>https://www.ncbi.nlm.nih.gov/pubmed/16982783</v>
      </c>
      <c r="D1943" s="112" t="str">
        <f>IF(AND(A1943&lt;&gt;"",ISNUMBER(A1943)),VLOOKUP(A1943,Studies!A:BR,4,FALSE),"")</f>
        <v>MAD_m_D 200 mg (HPBCD)</v>
      </c>
      <c r="E1943" s="112" t="str">
        <f>IF(AND(A1943&lt;&gt;"",ISNUMBER(A1943)),VLOOKUP(A1943,Studies!A:BR,5,FALSE),"")</f>
        <v>Itraconazole</v>
      </c>
      <c r="F1943" s="114" t="str">
        <f>IF(AND(A1943&lt;&gt;"",ISNUMBER(A1943)),VLOOKUP(A1943,Studies!A:BR,6,FALSE),"")</f>
        <v>Plasma</v>
      </c>
      <c r="G1943" s="57">
        <v>154</v>
      </c>
      <c r="H1943" s="57" t="s">
        <v>54</v>
      </c>
      <c r="I1943" s="47">
        <v>1342.6390886306763</v>
      </c>
      <c r="J1943" s="47" t="s">
        <v>321</v>
      </c>
      <c r="K1943" s="47" t="s">
        <v>50</v>
      </c>
    </row>
    <row r="1944" spans="1:11" x14ac:dyDescent="0.2">
      <c r="A1944" s="36">
        <v>527</v>
      </c>
      <c r="B1944" s="112" t="str">
        <f>IF(AND(A1944&lt;&gt;"",ISNUMBER(A1944)),VLOOKUP(A1944,Studies!A:BR,2,FALSE),"")</f>
        <v>Mouton 2006</v>
      </c>
      <c r="C1944" s="112" t="str">
        <f>IF(AND(A1944&lt;&gt;"",ISNUMBER(A1944)),VLOOKUP(A1944,Studies!A:BR,3,FALSE),"")</f>
        <v>https://www.ncbi.nlm.nih.gov/pubmed/16982783</v>
      </c>
      <c r="D1944" s="112" t="str">
        <f>IF(AND(A1944&lt;&gt;"",ISNUMBER(A1944)),VLOOKUP(A1944,Studies!A:BR,4,FALSE),"")</f>
        <v>MAD_m_D 200 mg (HPBCD)</v>
      </c>
      <c r="E1944" s="112" t="str">
        <f>IF(AND(A1944&lt;&gt;"",ISNUMBER(A1944)),VLOOKUP(A1944,Studies!A:BR,5,FALSE),"")</f>
        <v>Itraconazole</v>
      </c>
      <c r="F1944" s="114" t="str">
        <f>IF(AND(A1944&lt;&gt;"",ISNUMBER(A1944)),VLOOKUP(A1944,Studies!A:BR,6,FALSE),"")</f>
        <v>Plasma</v>
      </c>
      <c r="G1944" s="57">
        <v>160</v>
      </c>
      <c r="H1944" s="57" t="s">
        <v>54</v>
      </c>
      <c r="I1944" s="47">
        <v>918.65992546081543</v>
      </c>
      <c r="J1944" s="47" t="s">
        <v>321</v>
      </c>
      <c r="K1944" s="47" t="s">
        <v>50</v>
      </c>
    </row>
    <row r="1945" spans="1:11" x14ac:dyDescent="0.2">
      <c r="A1945" s="36">
        <v>527</v>
      </c>
      <c r="B1945" s="112" t="str">
        <f>IF(AND(A1945&lt;&gt;"",ISNUMBER(A1945)),VLOOKUP(A1945,Studies!A:BR,2,FALSE),"")</f>
        <v>Mouton 2006</v>
      </c>
      <c r="C1945" s="112" t="str">
        <f>IF(AND(A1945&lt;&gt;"",ISNUMBER(A1945)),VLOOKUP(A1945,Studies!A:BR,3,FALSE),"")</f>
        <v>https://www.ncbi.nlm.nih.gov/pubmed/16982783</v>
      </c>
      <c r="D1945" s="112" t="str">
        <f>IF(AND(A1945&lt;&gt;"",ISNUMBER(A1945)),VLOOKUP(A1945,Studies!A:BR,4,FALSE),"")</f>
        <v>MAD_m_D 200 mg (HPBCD)</v>
      </c>
      <c r="E1945" s="112" t="str">
        <f>IF(AND(A1945&lt;&gt;"",ISNUMBER(A1945)),VLOOKUP(A1945,Studies!A:BR,5,FALSE),"")</f>
        <v>Itraconazole</v>
      </c>
      <c r="F1945" s="114" t="str">
        <f>IF(AND(A1945&lt;&gt;"",ISNUMBER(A1945)),VLOOKUP(A1945,Studies!A:BR,6,FALSE),"")</f>
        <v>Plasma</v>
      </c>
      <c r="G1945" s="57">
        <v>168</v>
      </c>
      <c r="H1945" s="57" t="s">
        <v>54</v>
      </c>
      <c r="I1945" s="47">
        <v>1051.5110492706299</v>
      </c>
      <c r="J1945" s="47" t="s">
        <v>321</v>
      </c>
      <c r="K1945" s="47" t="s">
        <v>50</v>
      </c>
    </row>
    <row r="1946" spans="1:11" x14ac:dyDescent="0.2">
      <c r="A1946" s="36">
        <v>527</v>
      </c>
      <c r="B1946" s="112" t="str">
        <f>IF(AND(A1946&lt;&gt;"",ISNUMBER(A1946)),VLOOKUP(A1946,Studies!A:BR,2,FALSE),"")</f>
        <v>Mouton 2006</v>
      </c>
      <c r="C1946" s="112" t="str">
        <f>IF(AND(A1946&lt;&gt;"",ISNUMBER(A1946)),VLOOKUP(A1946,Studies!A:BR,3,FALSE),"")</f>
        <v>https://www.ncbi.nlm.nih.gov/pubmed/16982783</v>
      </c>
      <c r="D1946" s="112" t="str">
        <f>IF(AND(A1946&lt;&gt;"",ISNUMBER(A1946)),VLOOKUP(A1946,Studies!A:BR,4,FALSE),"")</f>
        <v>MAD_m_D 200 mg (HPBCD)</v>
      </c>
      <c r="E1946" s="112" t="str">
        <f>IF(AND(A1946&lt;&gt;"",ISNUMBER(A1946)),VLOOKUP(A1946,Studies!A:BR,5,FALSE),"")</f>
        <v>Itraconazole</v>
      </c>
      <c r="F1946" s="114" t="str">
        <f>IF(AND(A1946&lt;&gt;"",ISNUMBER(A1946)),VLOOKUP(A1946,Studies!A:BR,6,FALSE),"")</f>
        <v>Plasma</v>
      </c>
      <c r="G1946" s="57">
        <v>176</v>
      </c>
      <c r="H1946" s="57" t="s">
        <v>54</v>
      </c>
      <c r="I1946" s="47">
        <v>973.40697050094604</v>
      </c>
      <c r="J1946" s="47" t="s">
        <v>321</v>
      </c>
      <c r="K1946" s="47" t="s">
        <v>50</v>
      </c>
    </row>
    <row r="1947" spans="1:11" x14ac:dyDescent="0.2">
      <c r="A1947" s="36">
        <v>527</v>
      </c>
      <c r="B1947" s="112" t="str">
        <f>IF(AND(A1947&lt;&gt;"",ISNUMBER(A1947)),VLOOKUP(A1947,Studies!A:BR,2,FALSE),"")</f>
        <v>Mouton 2006</v>
      </c>
      <c r="C1947" s="112" t="str">
        <f>IF(AND(A1947&lt;&gt;"",ISNUMBER(A1947)),VLOOKUP(A1947,Studies!A:BR,3,FALSE),"")</f>
        <v>https://www.ncbi.nlm.nih.gov/pubmed/16982783</v>
      </c>
      <c r="D1947" s="112" t="str">
        <f>IF(AND(A1947&lt;&gt;"",ISNUMBER(A1947)),VLOOKUP(A1947,Studies!A:BR,4,FALSE),"")</f>
        <v>MAD_m_D 200 mg (HPBCD)</v>
      </c>
      <c r="E1947" s="112" t="str">
        <f>IF(AND(A1947&lt;&gt;"",ISNUMBER(A1947)),VLOOKUP(A1947,Studies!A:BR,5,FALSE),"")</f>
        <v>Itraconazole</v>
      </c>
      <c r="F1947" s="114" t="str">
        <f>IF(AND(A1947&lt;&gt;"",ISNUMBER(A1947)),VLOOKUP(A1947,Studies!A:BR,6,FALSE),"")</f>
        <v>Plasma</v>
      </c>
      <c r="G1947" s="57">
        <v>192</v>
      </c>
      <c r="H1947" s="57" t="s">
        <v>54</v>
      </c>
      <c r="I1947" s="47">
        <v>930.55349588394165</v>
      </c>
      <c r="J1947" s="47" t="s">
        <v>321</v>
      </c>
      <c r="K1947" s="47" t="s">
        <v>50</v>
      </c>
    </row>
    <row r="1948" spans="1:11" x14ac:dyDescent="0.2">
      <c r="A1948" s="36">
        <v>527</v>
      </c>
      <c r="B1948" s="112" t="str">
        <f>IF(AND(A1948&lt;&gt;"",ISNUMBER(A1948)),VLOOKUP(A1948,Studies!A:BR,2,FALSE),"")</f>
        <v>Mouton 2006</v>
      </c>
      <c r="C1948" s="112" t="str">
        <f>IF(AND(A1948&lt;&gt;"",ISNUMBER(A1948)),VLOOKUP(A1948,Studies!A:BR,3,FALSE),"")</f>
        <v>https://www.ncbi.nlm.nih.gov/pubmed/16982783</v>
      </c>
      <c r="D1948" s="112" t="str">
        <f>IF(AND(A1948&lt;&gt;"",ISNUMBER(A1948)),VLOOKUP(A1948,Studies!A:BR,4,FALSE),"")</f>
        <v>MAD_m_D 200 mg (HPBCD)</v>
      </c>
      <c r="E1948" s="112" t="str">
        <f>IF(AND(A1948&lt;&gt;"",ISNUMBER(A1948)),VLOOKUP(A1948,Studies!A:BR,5,FALSE),"")</f>
        <v>Itraconazole</v>
      </c>
      <c r="F1948" s="114" t="str">
        <f>IF(AND(A1948&lt;&gt;"",ISNUMBER(A1948)),VLOOKUP(A1948,Studies!A:BR,6,FALSE),"")</f>
        <v>Plasma</v>
      </c>
      <c r="G1948" s="57">
        <v>216</v>
      </c>
      <c r="H1948" s="57" t="s">
        <v>54</v>
      </c>
      <c r="I1948" s="47">
        <v>632.62099027633667</v>
      </c>
      <c r="J1948" s="47" t="s">
        <v>321</v>
      </c>
      <c r="K1948" s="47" t="s">
        <v>50</v>
      </c>
    </row>
    <row r="1949" spans="1:11" x14ac:dyDescent="0.2">
      <c r="A1949" s="36">
        <v>527</v>
      </c>
      <c r="B1949" s="112" t="str">
        <f>IF(AND(A1949&lt;&gt;"",ISNUMBER(A1949)),VLOOKUP(A1949,Studies!A:BR,2,FALSE),"")</f>
        <v>Mouton 2006</v>
      </c>
      <c r="C1949" s="112" t="str">
        <f>IF(AND(A1949&lt;&gt;"",ISNUMBER(A1949)),VLOOKUP(A1949,Studies!A:BR,3,FALSE),"")</f>
        <v>https://www.ncbi.nlm.nih.gov/pubmed/16982783</v>
      </c>
      <c r="D1949" s="112" t="str">
        <f>IF(AND(A1949&lt;&gt;"",ISNUMBER(A1949)),VLOOKUP(A1949,Studies!A:BR,4,FALSE),"")</f>
        <v>MAD_m_D 200 mg (HPBCD)</v>
      </c>
      <c r="E1949" s="112" t="str">
        <f>IF(AND(A1949&lt;&gt;"",ISNUMBER(A1949)),VLOOKUP(A1949,Studies!A:BR,5,FALSE),"")</f>
        <v>Itraconazole</v>
      </c>
      <c r="F1949" s="114" t="str">
        <f>IF(AND(A1949&lt;&gt;"",ISNUMBER(A1949)),VLOOKUP(A1949,Studies!A:BR,6,FALSE),"")</f>
        <v>Plasma</v>
      </c>
      <c r="G1949" s="57">
        <v>240</v>
      </c>
      <c r="H1949" s="57" t="s">
        <v>54</v>
      </c>
      <c r="I1949" s="47">
        <v>501.86270475387573</v>
      </c>
      <c r="J1949" s="47" t="s">
        <v>321</v>
      </c>
      <c r="K1949" s="47" t="s">
        <v>50</v>
      </c>
    </row>
    <row r="1950" spans="1:11" x14ac:dyDescent="0.2">
      <c r="A1950" s="36">
        <v>527</v>
      </c>
      <c r="B1950" s="112" t="str">
        <f>IF(AND(A1950&lt;&gt;"",ISNUMBER(A1950)),VLOOKUP(A1950,Studies!A:BR,2,FALSE),"")</f>
        <v>Mouton 2006</v>
      </c>
      <c r="C1950" s="112" t="str">
        <f>IF(AND(A1950&lt;&gt;"",ISNUMBER(A1950)),VLOOKUP(A1950,Studies!A:BR,3,FALSE),"")</f>
        <v>https://www.ncbi.nlm.nih.gov/pubmed/16982783</v>
      </c>
      <c r="D1950" s="112" t="str">
        <f>IF(AND(A1950&lt;&gt;"",ISNUMBER(A1950)),VLOOKUP(A1950,Studies!A:BR,4,FALSE),"")</f>
        <v>MAD_m_D 200 mg (HPBCD)</v>
      </c>
      <c r="E1950" s="112" t="str">
        <f>IF(AND(A1950&lt;&gt;"",ISNUMBER(A1950)),VLOOKUP(A1950,Studies!A:BR,5,FALSE),"")</f>
        <v>Itraconazole</v>
      </c>
      <c r="F1950" s="114" t="str">
        <f>IF(AND(A1950&lt;&gt;"",ISNUMBER(A1950)),VLOOKUP(A1950,Studies!A:BR,6,FALSE),"")</f>
        <v>Plasma</v>
      </c>
      <c r="G1950" s="57">
        <v>312</v>
      </c>
      <c r="H1950" s="57" t="s">
        <v>54</v>
      </c>
      <c r="I1950" s="47">
        <v>205.26590943336487</v>
      </c>
      <c r="J1950" s="47" t="s">
        <v>321</v>
      </c>
      <c r="K1950" s="47" t="s">
        <v>50</v>
      </c>
    </row>
    <row r="1951" spans="1:11" x14ac:dyDescent="0.2">
      <c r="A1951" s="36">
        <v>533</v>
      </c>
      <c r="B1951" s="112" t="str">
        <f>IF(AND(A1951&lt;&gt;"",ISNUMBER(A1951)),VLOOKUP(A1951,Studies!A:BR,2,FALSE),"")</f>
        <v>Mouton 2006</v>
      </c>
      <c r="C1951" s="112" t="str">
        <f>IF(AND(A1951&lt;&gt;"",ISNUMBER(A1951)),VLOOKUP(A1951,Studies!A:BR,3,FALSE),"")</f>
        <v>https://www.ncbi.nlm.nih.gov/pubmed/16982783</v>
      </c>
      <c r="D1951" s="112" t="str">
        <f>IF(AND(A1951&lt;&gt;"",ISNUMBER(A1951)),VLOOKUP(A1951,Studies!A:BR,4,FALSE),"")</f>
        <v>MAD_m_B 200 mg</v>
      </c>
      <c r="E1951" s="112" t="str">
        <f>IF(AND(A1951&lt;&gt;"",ISNUMBER(A1951)),VLOOKUP(A1951,Studies!A:BR,5,FALSE),"")</f>
        <v>Hydroxy-Itraconazole</v>
      </c>
      <c r="F1951" s="114" t="str">
        <f>IF(AND(A1951&lt;&gt;"",ISNUMBER(A1951)),VLOOKUP(A1951,Studies!A:BR,6,FALSE),"")</f>
        <v>Plasma</v>
      </c>
      <c r="G1951" s="57">
        <v>2</v>
      </c>
      <c r="H1951" s="57" t="s">
        <v>54</v>
      </c>
      <c r="I1951" s="47">
        <v>309.80449914932251</v>
      </c>
      <c r="J1951" s="47" t="s">
        <v>321</v>
      </c>
      <c r="K1951" s="47" t="s">
        <v>50</v>
      </c>
    </row>
    <row r="1952" spans="1:11" x14ac:dyDescent="0.2">
      <c r="A1952" s="36">
        <v>533</v>
      </c>
      <c r="B1952" s="112" t="str">
        <f>IF(AND(A1952&lt;&gt;"",ISNUMBER(A1952)),VLOOKUP(A1952,Studies!A:BR,2,FALSE),"")</f>
        <v>Mouton 2006</v>
      </c>
      <c r="C1952" s="112" t="str">
        <f>IF(AND(A1952&lt;&gt;"",ISNUMBER(A1952)),VLOOKUP(A1952,Studies!A:BR,3,FALSE),"")</f>
        <v>https://www.ncbi.nlm.nih.gov/pubmed/16982783</v>
      </c>
      <c r="D1952" s="112" t="str">
        <f>IF(AND(A1952&lt;&gt;"",ISNUMBER(A1952)),VLOOKUP(A1952,Studies!A:BR,4,FALSE),"")</f>
        <v>MAD_m_B 200 mg</v>
      </c>
      <c r="E1952" s="112" t="str">
        <f>IF(AND(A1952&lt;&gt;"",ISNUMBER(A1952)),VLOOKUP(A1952,Studies!A:BR,5,FALSE),"")</f>
        <v>Hydroxy-Itraconazole</v>
      </c>
      <c r="F1952" s="114" t="str">
        <f>IF(AND(A1952&lt;&gt;"",ISNUMBER(A1952)),VLOOKUP(A1952,Studies!A:BR,6,FALSE),"")</f>
        <v>Plasma</v>
      </c>
      <c r="G1952" s="57">
        <v>8</v>
      </c>
      <c r="H1952" s="57" t="s">
        <v>54</v>
      </c>
      <c r="I1952" s="47">
        <v>505.10102510452271</v>
      </c>
      <c r="J1952" s="47" t="s">
        <v>321</v>
      </c>
      <c r="K1952" s="47" t="s">
        <v>50</v>
      </c>
    </row>
    <row r="1953" spans="1:11" x14ac:dyDescent="0.2">
      <c r="A1953" s="36">
        <v>533</v>
      </c>
      <c r="B1953" s="112" t="str">
        <f>IF(AND(A1953&lt;&gt;"",ISNUMBER(A1953)),VLOOKUP(A1953,Studies!A:BR,2,FALSE),"")</f>
        <v>Mouton 2006</v>
      </c>
      <c r="C1953" s="112" t="str">
        <f>IF(AND(A1953&lt;&gt;"",ISNUMBER(A1953)),VLOOKUP(A1953,Studies!A:BR,3,FALSE),"")</f>
        <v>https://www.ncbi.nlm.nih.gov/pubmed/16982783</v>
      </c>
      <c r="D1953" s="112" t="str">
        <f>IF(AND(A1953&lt;&gt;"",ISNUMBER(A1953)),VLOOKUP(A1953,Studies!A:BR,4,FALSE),"")</f>
        <v>MAD_m_B 200 mg</v>
      </c>
      <c r="E1953" s="112" t="str">
        <f>IF(AND(A1953&lt;&gt;"",ISNUMBER(A1953)),VLOOKUP(A1953,Studies!A:BR,5,FALSE),"")</f>
        <v>Hydroxy-Itraconazole</v>
      </c>
      <c r="F1953" s="114" t="str">
        <f>IF(AND(A1953&lt;&gt;"",ISNUMBER(A1953)),VLOOKUP(A1953,Studies!A:BR,6,FALSE),"")</f>
        <v>Plasma</v>
      </c>
      <c r="G1953" s="57">
        <v>10</v>
      </c>
      <c r="H1953" s="57" t="s">
        <v>54</v>
      </c>
      <c r="I1953" s="47">
        <v>733.48188400268555</v>
      </c>
      <c r="J1953" s="47" t="s">
        <v>321</v>
      </c>
      <c r="K1953" s="47" t="s">
        <v>50</v>
      </c>
    </row>
    <row r="1954" spans="1:11" x14ac:dyDescent="0.2">
      <c r="A1954" s="36">
        <v>533</v>
      </c>
      <c r="B1954" s="112" t="str">
        <f>IF(AND(A1954&lt;&gt;"",ISNUMBER(A1954)),VLOOKUP(A1954,Studies!A:BR,2,FALSE),"")</f>
        <v>Mouton 2006</v>
      </c>
      <c r="C1954" s="112" t="str">
        <f>IF(AND(A1954&lt;&gt;"",ISNUMBER(A1954)),VLOOKUP(A1954,Studies!A:BR,3,FALSE),"")</f>
        <v>https://www.ncbi.nlm.nih.gov/pubmed/16982783</v>
      </c>
      <c r="D1954" s="112" t="str">
        <f>IF(AND(A1954&lt;&gt;"",ISNUMBER(A1954)),VLOOKUP(A1954,Studies!A:BR,4,FALSE),"")</f>
        <v>MAD_m_B 200 mg</v>
      </c>
      <c r="E1954" s="112" t="str">
        <f>IF(AND(A1954&lt;&gt;"",ISNUMBER(A1954)),VLOOKUP(A1954,Studies!A:BR,5,FALSE),"")</f>
        <v>Hydroxy-Itraconazole</v>
      </c>
      <c r="F1954" s="114" t="str">
        <f>IF(AND(A1954&lt;&gt;"",ISNUMBER(A1954)),VLOOKUP(A1954,Studies!A:BR,6,FALSE),"")</f>
        <v>Plasma</v>
      </c>
      <c r="G1954" s="57">
        <v>24</v>
      </c>
      <c r="H1954" s="57" t="s">
        <v>54</v>
      </c>
      <c r="I1954" s="47">
        <v>866.99205636978149</v>
      </c>
      <c r="J1954" s="47" t="s">
        <v>321</v>
      </c>
      <c r="K1954" s="47" t="s">
        <v>50</v>
      </c>
    </row>
    <row r="1955" spans="1:11" x14ac:dyDescent="0.2">
      <c r="A1955" s="36">
        <v>533</v>
      </c>
      <c r="B1955" s="112" t="str">
        <f>IF(AND(A1955&lt;&gt;"",ISNUMBER(A1955)),VLOOKUP(A1955,Studies!A:BR,2,FALSE),"")</f>
        <v>Mouton 2006</v>
      </c>
      <c r="C1955" s="112" t="str">
        <f>IF(AND(A1955&lt;&gt;"",ISNUMBER(A1955)),VLOOKUP(A1955,Studies!A:BR,3,FALSE),"")</f>
        <v>https://www.ncbi.nlm.nih.gov/pubmed/16982783</v>
      </c>
      <c r="D1955" s="112" t="str">
        <f>IF(AND(A1955&lt;&gt;"",ISNUMBER(A1955)),VLOOKUP(A1955,Studies!A:BR,4,FALSE),"")</f>
        <v>MAD_m_B 200 mg</v>
      </c>
      <c r="E1955" s="112" t="str">
        <f>IF(AND(A1955&lt;&gt;"",ISNUMBER(A1955)),VLOOKUP(A1955,Studies!A:BR,5,FALSE),"")</f>
        <v>Hydroxy-Itraconazole</v>
      </c>
      <c r="F1955" s="114" t="str">
        <f>IF(AND(A1955&lt;&gt;"",ISNUMBER(A1955)),VLOOKUP(A1955,Studies!A:BR,6,FALSE),"")</f>
        <v>Plasma</v>
      </c>
      <c r="G1955" s="57">
        <v>26</v>
      </c>
      <c r="H1955" s="57" t="s">
        <v>54</v>
      </c>
      <c r="I1955" s="47">
        <v>967.16630458831787</v>
      </c>
      <c r="J1955" s="47" t="s">
        <v>321</v>
      </c>
      <c r="K1955" s="47" t="s">
        <v>50</v>
      </c>
    </row>
    <row r="1956" spans="1:11" x14ac:dyDescent="0.2">
      <c r="A1956" s="36">
        <v>533</v>
      </c>
      <c r="B1956" s="112" t="str">
        <f>IF(AND(A1956&lt;&gt;"",ISNUMBER(A1956)),VLOOKUP(A1956,Studies!A:BR,2,FALSE),"")</f>
        <v>Mouton 2006</v>
      </c>
      <c r="C1956" s="112" t="str">
        <f>IF(AND(A1956&lt;&gt;"",ISNUMBER(A1956)),VLOOKUP(A1956,Studies!A:BR,3,FALSE),"")</f>
        <v>https://www.ncbi.nlm.nih.gov/pubmed/16982783</v>
      </c>
      <c r="D1956" s="112" t="str">
        <f>IF(AND(A1956&lt;&gt;"",ISNUMBER(A1956)),VLOOKUP(A1956,Studies!A:BR,4,FALSE),"")</f>
        <v>MAD_m_B 200 mg</v>
      </c>
      <c r="E1956" s="112" t="str">
        <f>IF(AND(A1956&lt;&gt;"",ISNUMBER(A1956)),VLOOKUP(A1956,Studies!A:BR,5,FALSE),"")</f>
        <v>Hydroxy-Itraconazole</v>
      </c>
      <c r="F1956" s="114" t="str">
        <f>IF(AND(A1956&lt;&gt;"",ISNUMBER(A1956)),VLOOKUP(A1956,Studies!A:BR,6,FALSE),"")</f>
        <v>Plasma</v>
      </c>
      <c r="G1956" s="57">
        <v>32</v>
      </c>
      <c r="H1956" s="57" t="s">
        <v>54</v>
      </c>
      <c r="I1956" s="47">
        <v>1114.1760349273682</v>
      </c>
      <c r="J1956" s="47" t="s">
        <v>321</v>
      </c>
      <c r="K1956" s="47" t="s">
        <v>50</v>
      </c>
    </row>
    <row r="1957" spans="1:11" x14ac:dyDescent="0.2">
      <c r="A1957" s="36">
        <v>533</v>
      </c>
      <c r="B1957" s="112" t="str">
        <f>IF(AND(A1957&lt;&gt;"",ISNUMBER(A1957)),VLOOKUP(A1957,Studies!A:BR,2,FALSE),"")</f>
        <v>Mouton 2006</v>
      </c>
      <c r="C1957" s="112" t="str">
        <f>IF(AND(A1957&lt;&gt;"",ISNUMBER(A1957)),VLOOKUP(A1957,Studies!A:BR,3,FALSE),"")</f>
        <v>https://www.ncbi.nlm.nih.gov/pubmed/16982783</v>
      </c>
      <c r="D1957" s="112" t="str">
        <f>IF(AND(A1957&lt;&gt;"",ISNUMBER(A1957)),VLOOKUP(A1957,Studies!A:BR,4,FALSE),"")</f>
        <v>MAD_m_B 200 mg</v>
      </c>
      <c r="E1957" s="112" t="str">
        <f>IF(AND(A1957&lt;&gt;"",ISNUMBER(A1957)),VLOOKUP(A1957,Studies!A:BR,5,FALSE),"")</f>
        <v>Hydroxy-Itraconazole</v>
      </c>
      <c r="F1957" s="114" t="str">
        <f>IF(AND(A1957&lt;&gt;"",ISNUMBER(A1957)),VLOOKUP(A1957,Studies!A:BR,6,FALSE),"")</f>
        <v>Plasma</v>
      </c>
      <c r="G1957" s="57">
        <v>34</v>
      </c>
      <c r="H1957" s="57" t="s">
        <v>54</v>
      </c>
      <c r="I1957" s="47">
        <v>1250.9300708770752</v>
      </c>
      <c r="J1957" s="47" t="s">
        <v>321</v>
      </c>
      <c r="K1957" s="47" t="s">
        <v>50</v>
      </c>
    </row>
    <row r="1958" spans="1:11" x14ac:dyDescent="0.2">
      <c r="A1958" s="36">
        <v>533</v>
      </c>
      <c r="B1958" s="112" t="str">
        <f>IF(AND(A1958&lt;&gt;"",ISNUMBER(A1958)),VLOOKUP(A1958,Studies!A:BR,2,FALSE),"")</f>
        <v>Mouton 2006</v>
      </c>
      <c r="C1958" s="112" t="str">
        <f>IF(AND(A1958&lt;&gt;"",ISNUMBER(A1958)),VLOOKUP(A1958,Studies!A:BR,3,FALSE),"")</f>
        <v>https://www.ncbi.nlm.nih.gov/pubmed/16982783</v>
      </c>
      <c r="D1958" s="112" t="str">
        <f>IF(AND(A1958&lt;&gt;"",ISNUMBER(A1958)),VLOOKUP(A1958,Studies!A:BR,4,FALSE),"")</f>
        <v>MAD_m_B 200 mg</v>
      </c>
      <c r="E1958" s="112" t="str">
        <f>IF(AND(A1958&lt;&gt;"",ISNUMBER(A1958)),VLOOKUP(A1958,Studies!A:BR,5,FALSE),"")</f>
        <v>Hydroxy-Itraconazole</v>
      </c>
      <c r="F1958" s="114" t="str">
        <f>IF(AND(A1958&lt;&gt;"",ISNUMBER(A1958)),VLOOKUP(A1958,Studies!A:BR,6,FALSE),"")</f>
        <v>Plasma</v>
      </c>
      <c r="G1958" s="57">
        <v>48</v>
      </c>
      <c r="H1958" s="57" t="s">
        <v>54</v>
      </c>
      <c r="I1958" s="47">
        <v>1450.3699541091919</v>
      </c>
      <c r="J1958" s="47" t="s">
        <v>321</v>
      </c>
      <c r="K1958" s="47" t="s">
        <v>50</v>
      </c>
    </row>
    <row r="1959" spans="1:11" x14ac:dyDescent="0.2">
      <c r="A1959" s="36">
        <v>533</v>
      </c>
      <c r="B1959" s="112" t="str">
        <f>IF(AND(A1959&lt;&gt;"",ISNUMBER(A1959)),VLOOKUP(A1959,Studies!A:BR,2,FALSE),"")</f>
        <v>Mouton 2006</v>
      </c>
      <c r="C1959" s="112" t="str">
        <f>IF(AND(A1959&lt;&gt;"",ISNUMBER(A1959)),VLOOKUP(A1959,Studies!A:BR,3,FALSE),"")</f>
        <v>https://www.ncbi.nlm.nih.gov/pubmed/16982783</v>
      </c>
      <c r="D1959" s="112" t="str">
        <f>IF(AND(A1959&lt;&gt;"",ISNUMBER(A1959)),VLOOKUP(A1959,Studies!A:BR,4,FALSE),"")</f>
        <v>MAD_m_B 200 mg</v>
      </c>
      <c r="E1959" s="112" t="str">
        <f>IF(AND(A1959&lt;&gt;"",ISNUMBER(A1959)),VLOOKUP(A1959,Studies!A:BR,5,FALSE),"")</f>
        <v>Hydroxy-Itraconazole</v>
      </c>
      <c r="F1959" s="114" t="str">
        <f>IF(AND(A1959&lt;&gt;"",ISNUMBER(A1959)),VLOOKUP(A1959,Studies!A:BR,6,FALSE),"")</f>
        <v>Plasma</v>
      </c>
      <c r="G1959" s="57">
        <v>50</v>
      </c>
      <c r="H1959" s="57" t="s">
        <v>54</v>
      </c>
      <c r="I1959" s="47">
        <v>1517.1619653701782</v>
      </c>
      <c r="J1959" s="47" t="s">
        <v>321</v>
      </c>
      <c r="K1959" s="47" t="s">
        <v>50</v>
      </c>
    </row>
    <row r="1960" spans="1:11" x14ac:dyDescent="0.2">
      <c r="A1960" s="36">
        <v>533</v>
      </c>
      <c r="B1960" s="112" t="str">
        <f>IF(AND(A1960&lt;&gt;"",ISNUMBER(A1960)),VLOOKUP(A1960,Studies!A:BR,2,FALSE),"")</f>
        <v>Mouton 2006</v>
      </c>
      <c r="C1960" s="112" t="str">
        <f>IF(AND(A1960&lt;&gt;"",ISNUMBER(A1960)),VLOOKUP(A1960,Studies!A:BR,3,FALSE),"")</f>
        <v>https://www.ncbi.nlm.nih.gov/pubmed/16982783</v>
      </c>
      <c r="D1960" s="112" t="str">
        <f>IF(AND(A1960&lt;&gt;"",ISNUMBER(A1960)),VLOOKUP(A1960,Studies!A:BR,4,FALSE),"")</f>
        <v>MAD_m_B 200 mg</v>
      </c>
      <c r="E1960" s="112" t="str">
        <f>IF(AND(A1960&lt;&gt;"",ISNUMBER(A1960)),VLOOKUP(A1960,Studies!A:BR,5,FALSE),"")</f>
        <v>Hydroxy-Itraconazole</v>
      </c>
      <c r="F1960" s="114" t="str">
        <f>IF(AND(A1960&lt;&gt;"",ISNUMBER(A1960)),VLOOKUP(A1960,Studies!A:BR,6,FALSE),"")</f>
        <v>Plasma</v>
      </c>
      <c r="G1960" s="57">
        <v>72</v>
      </c>
      <c r="H1960" s="57" t="s">
        <v>54</v>
      </c>
      <c r="I1960" s="47">
        <v>1576.854944229126</v>
      </c>
      <c r="J1960" s="47" t="s">
        <v>321</v>
      </c>
      <c r="K1960" s="47" t="s">
        <v>50</v>
      </c>
    </row>
    <row r="1961" spans="1:11" x14ac:dyDescent="0.2">
      <c r="A1961" s="36">
        <v>533</v>
      </c>
      <c r="B1961" s="112" t="str">
        <f>IF(AND(A1961&lt;&gt;"",ISNUMBER(A1961)),VLOOKUP(A1961,Studies!A:BR,2,FALSE),"")</f>
        <v>Mouton 2006</v>
      </c>
      <c r="C1961" s="112" t="str">
        <f>IF(AND(A1961&lt;&gt;"",ISNUMBER(A1961)),VLOOKUP(A1961,Studies!A:BR,3,FALSE),"")</f>
        <v>https://www.ncbi.nlm.nih.gov/pubmed/16982783</v>
      </c>
      <c r="D1961" s="112" t="str">
        <f>IF(AND(A1961&lt;&gt;"",ISNUMBER(A1961)),VLOOKUP(A1961,Studies!A:BR,4,FALSE),"")</f>
        <v>MAD_m_B 200 mg</v>
      </c>
      <c r="E1961" s="112" t="str">
        <f>IF(AND(A1961&lt;&gt;"",ISNUMBER(A1961)),VLOOKUP(A1961,Studies!A:BR,5,FALSE),"")</f>
        <v>Hydroxy-Itraconazole</v>
      </c>
      <c r="F1961" s="114" t="str">
        <f>IF(AND(A1961&lt;&gt;"",ISNUMBER(A1961)),VLOOKUP(A1961,Studies!A:BR,6,FALSE),"")</f>
        <v>Plasma</v>
      </c>
      <c r="G1961" s="57">
        <v>74</v>
      </c>
      <c r="H1961" s="57" t="s">
        <v>54</v>
      </c>
      <c r="I1961" s="47">
        <v>1660.1139307022095</v>
      </c>
      <c r="J1961" s="47" t="s">
        <v>321</v>
      </c>
      <c r="K1961" s="47" t="s">
        <v>50</v>
      </c>
    </row>
    <row r="1962" spans="1:11" x14ac:dyDescent="0.2">
      <c r="A1962" s="36">
        <v>533</v>
      </c>
      <c r="B1962" s="112" t="str">
        <f>IF(AND(A1962&lt;&gt;"",ISNUMBER(A1962)),VLOOKUP(A1962,Studies!A:BR,2,FALSE),"")</f>
        <v>Mouton 2006</v>
      </c>
      <c r="C1962" s="112" t="str">
        <f>IF(AND(A1962&lt;&gt;"",ISNUMBER(A1962)),VLOOKUP(A1962,Studies!A:BR,3,FALSE),"")</f>
        <v>https://www.ncbi.nlm.nih.gov/pubmed/16982783</v>
      </c>
      <c r="D1962" s="112" t="str">
        <f>IF(AND(A1962&lt;&gt;"",ISNUMBER(A1962)),VLOOKUP(A1962,Studies!A:BR,4,FALSE),"")</f>
        <v>MAD_m_B 200 mg</v>
      </c>
      <c r="E1962" s="112" t="str">
        <f>IF(AND(A1962&lt;&gt;"",ISNUMBER(A1962)),VLOOKUP(A1962,Studies!A:BR,5,FALSE),"")</f>
        <v>Hydroxy-Itraconazole</v>
      </c>
      <c r="F1962" s="114" t="str">
        <f>IF(AND(A1962&lt;&gt;"",ISNUMBER(A1962)),VLOOKUP(A1962,Studies!A:BR,6,FALSE),"")</f>
        <v>Plasma</v>
      </c>
      <c r="G1962" s="57">
        <v>96</v>
      </c>
      <c r="H1962" s="57" t="s">
        <v>54</v>
      </c>
      <c r="I1962" s="47">
        <v>1714.3700122833252</v>
      </c>
      <c r="J1962" s="47" t="s">
        <v>321</v>
      </c>
      <c r="K1962" s="47" t="s">
        <v>50</v>
      </c>
    </row>
    <row r="1963" spans="1:11" x14ac:dyDescent="0.2">
      <c r="A1963" s="36">
        <v>533</v>
      </c>
      <c r="B1963" s="112" t="str">
        <f>IF(AND(A1963&lt;&gt;"",ISNUMBER(A1963)),VLOOKUP(A1963,Studies!A:BR,2,FALSE),"")</f>
        <v>Mouton 2006</v>
      </c>
      <c r="C1963" s="112" t="str">
        <f>IF(AND(A1963&lt;&gt;"",ISNUMBER(A1963)),VLOOKUP(A1963,Studies!A:BR,3,FALSE),"")</f>
        <v>https://www.ncbi.nlm.nih.gov/pubmed/16982783</v>
      </c>
      <c r="D1963" s="112" t="str">
        <f>IF(AND(A1963&lt;&gt;"",ISNUMBER(A1963)),VLOOKUP(A1963,Studies!A:BR,4,FALSE),"")</f>
        <v>MAD_m_B 200 mg</v>
      </c>
      <c r="E1963" s="112" t="str">
        <f>IF(AND(A1963&lt;&gt;"",ISNUMBER(A1963)),VLOOKUP(A1963,Studies!A:BR,5,FALSE),"")</f>
        <v>Hydroxy-Itraconazole</v>
      </c>
      <c r="F1963" s="114" t="str">
        <f>IF(AND(A1963&lt;&gt;"",ISNUMBER(A1963)),VLOOKUP(A1963,Studies!A:BR,6,FALSE),"")</f>
        <v>Plasma</v>
      </c>
      <c r="G1963" s="57">
        <v>98</v>
      </c>
      <c r="H1963" s="57" t="s">
        <v>54</v>
      </c>
      <c r="I1963" s="47">
        <v>1962.2918367385864</v>
      </c>
      <c r="J1963" s="47" t="s">
        <v>321</v>
      </c>
      <c r="K1963" s="47" t="s">
        <v>50</v>
      </c>
    </row>
    <row r="1964" spans="1:11" x14ac:dyDescent="0.2">
      <c r="A1964" s="36">
        <v>533</v>
      </c>
      <c r="B1964" s="112" t="str">
        <f>IF(AND(A1964&lt;&gt;"",ISNUMBER(A1964)),VLOOKUP(A1964,Studies!A:BR,2,FALSE),"")</f>
        <v>Mouton 2006</v>
      </c>
      <c r="C1964" s="112" t="str">
        <f>IF(AND(A1964&lt;&gt;"",ISNUMBER(A1964)),VLOOKUP(A1964,Studies!A:BR,3,FALSE),"")</f>
        <v>https://www.ncbi.nlm.nih.gov/pubmed/16982783</v>
      </c>
      <c r="D1964" s="112" t="str">
        <f>IF(AND(A1964&lt;&gt;"",ISNUMBER(A1964)),VLOOKUP(A1964,Studies!A:BR,4,FALSE),"")</f>
        <v>MAD_m_B 200 mg</v>
      </c>
      <c r="E1964" s="112" t="str">
        <f>IF(AND(A1964&lt;&gt;"",ISNUMBER(A1964)),VLOOKUP(A1964,Studies!A:BR,5,FALSE),"")</f>
        <v>Hydroxy-Itraconazole</v>
      </c>
      <c r="F1964" s="114" t="str">
        <f>IF(AND(A1964&lt;&gt;"",ISNUMBER(A1964)),VLOOKUP(A1964,Studies!A:BR,6,FALSE),"")</f>
        <v>Plasma</v>
      </c>
      <c r="G1964" s="57">
        <v>120</v>
      </c>
      <c r="H1964" s="57" t="s">
        <v>54</v>
      </c>
      <c r="I1964" s="47">
        <v>1816.5369033813477</v>
      </c>
      <c r="J1964" s="47" t="s">
        <v>321</v>
      </c>
      <c r="K1964" s="47" t="s">
        <v>50</v>
      </c>
    </row>
    <row r="1965" spans="1:11" x14ac:dyDescent="0.2">
      <c r="A1965" s="36">
        <v>533</v>
      </c>
      <c r="B1965" s="112" t="str">
        <f>IF(AND(A1965&lt;&gt;"",ISNUMBER(A1965)),VLOOKUP(A1965,Studies!A:BR,2,FALSE),"")</f>
        <v>Mouton 2006</v>
      </c>
      <c r="C1965" s="112" t="str">
        <f>IF(AND(A1965&lt;&gt;"",ISNUMBER(A1965)),VLOOKUP(A1965,Studies!A:BR,3,FALSE),"")</f>
        <v>https://www.ncbi.nlm.nih.gov/pubmed/16982783</v>
      </c>
      <c r="D1965" s="112" t="str">
        <f>IF(AND(A1965&lt;&gt;"",ISNUMBER(A1965)),VLOOKUP(A1965,Studies!A:BR,4,FALSE),"")</f>
        <v>MAD_m_B 200 mg</v>
      </c>
      <c r="E1965" s="112" t="str">
        <f>IF(AND(A1965&lt;&gt;"",ISNUMBER(A1965)),VLOOKUP(A1965,Studies!A:BR,5,FALSE),"")</f>
        <v>Hydroxy-Itraconazole</v>
      </c>
      <c r="F1965" s="114" t="str">
        <f>IF(AND(A1965&lt;&gt;"",ISNUMBER(A1965)),VLOOKUP(A1965,Studies!A:BR,6,FALSE),"")</f>
        <v>Plasma</v>
      </c>
      <c r="G1965" s="57">
        <v>122</v>
      </c>
      <c r="H1965" s="57" t="s">
        <v>54</v>
      </c>
      <c r="I1965" s="47">
        <v>1949.7120380401611</v>
      </c>
      <c r="J1965" s="47" t="s">
        <v>321</v>
      </c>
      <c r="K1965" s="47" t="s">
        <v>50</v>
      </c>
    </row>
    <row r="1966" spans="1:11" x14ac:dyDescent="0.2">
      <c r="A1966" s="36">
        <v>533</v>
      </c>
      <c r="B1966" s="112" t="str">
        <f>IF(AND(A1966&lt;&gt;"",ISNUMBER(A1966)),VLOOKUP(A1966,Studies!A:BR,2,FALSE),"")</f>
        <v>Mouton 2006</v>
      </c>
      <c r="C1966" s="112" t="str">
        <f>IF(AND(A1966&lt;&gt;"",ISNUMBER(A1966)),VLOOKUP(A1966,Studies!A:BR,3,FALSE),"")</f>
        <v>https://www.ncbi.nlm.nih.gov/pubmed/16982783</v>
      </c>
      <c r="D1966" s="112" t="str">
        <f>IF(AND(A1966&lt;&gt;"",ISNUMBER(A1966)),VLOOKUP(A1966,Studies!A:BR,4,FALSE),"")</f>
        <v>MAD_m_B 200 mg</v>
      </c>
      <c r="E1966" s="112" t="str">
        <f>IF(AND(A1966&lt;&gt;"",ISNUMBER(A1966)),VLOOKUP(A1966,Studies!A:BR,5,FALSE),"")</f>
        <v>Hydroxy-Itraconazole</v>
      </c>
      <c r="F1966" s="114" t="str">
        <f>IF(AND(A1966&lt;&gt;"",ISNUMBER(A1966)),VLOOKUP(A1966,Studies!A:BR,6,FALSE),"")</f>
        <v>Plasma</v>
      </c>
      <c r="G1966" s="57">
        <v>144</v>
      </c>
      <c r="H1966" s="57" t="s">
        <v>54</v>
      </c>
      <c r="I1966" s="47">
        <v>2092.6499366760254</v>
      </c>
      <c r="J1966" s="47" t="s">
        <v>321</v>
      </c>
      <c r="K1966" s="47" t="s">
        <v>50</v>
      </c>
    </row>
    <row r="1967" spans="1:11" x14ac:dyDescent="0.2">
      <c r="A1967" s="36">
        <v>533</v>
      </c>
      <c r="B1967" s="112" t="str">
        <f>IF(AND(A1967&lt;&gt;"",ISNUMBER(A1967)),VLOOKUP(A1967,Studies!A:BR,2,FALSE),"")</f>
        <v>Mouton 2006</v>
      </c>
      <c r="C1967" s="112" t="str">
        <f>IF(AND(A1967&lt;&gt;"",ISNUMBER(A1967)),VLOOKUP(A1967,Studies!A:BR,3,FALSE),"")</f>
        <v>https://www.ncbi.nlm.nih.gov/pubmed/16982783</v>
      </c>
      <c r="D1967" s="112" t="str">
        <f>IF(AND(A1967&lt;&gt;"",ISNUMBER(A1967)),VLOOKUP(A1967,Studies!A:BR,4,FALSE),"")</f>
        <v>MAD_m_B 200 mg</v>
      </c>
      <c r="E1967" s="112" t="str">
        <f>IF(AND(A1967&lt;&gt;"",ISNUMBER(A1967)),VLOOKUP(A1967,Studies!A:BR,5,FALSE),"")</f>
        <v>Hydroxy-Itraconazole</v>
      </c>
      <c r="F1967" s="114" t="str">
        <f>IF(AND(A1967&lt;&gt;"",ISNUMBER(A1967)),VLOOKUP(A1967,Studies!A:BR,6,FALSE),"")</f>
        <v>Plasma</v>
      </c>
      <c r="G1967" s="57">
        <v>144.5</v>
      </c>
      <c r="H1967" s="57" t="s">
        <v>54</v>
      </c>
      <c r="I1967" s="47">
        <v>1986.5540266036987</v>
      </c>
      <c r="J1967" s="47" t="s">
        <v>321</v>
      </c>
      <c r="K1967" s="47" t="s">
        <v>50</v>
      </c>
    </row>
    <row r="1968" spans="1:11" x14ac:dyDescent="0.2">
      <c r="A1968" s="36">
        <v>533</v>
      </c>
      <c r="B1968" s="112" t="str">
        <f>IF(AND(A1968&lt;&gt;"",ISNUMBER(A1968)),VLOOKUP(A1968,Studies!A:BR,2,FALSE),"")</f>
        <v>Mouton 2006</v>
      </c>
      <c r="C1968" s="112" t="str">
        <f>IF(AND(A1968&lt;&gt;"",ISNUMBER(A1968)),VLOOKUP(A1968,Studies!A:BR,3,FALSE),"")</f>
        <v>https://www.ncbi.nlm.nih.gov/pubmed/16982783</v>
      </c>
      <c r="D1968" s="112" t="str">
        <f>IF(AND(A1968&lt;&gt;"",ISNUMBER(A1968)),VLOOKUP(A1968,Studies!A:BR,4,FALSE),"")</f>
        <v>MAD_m_B 200 mg</v>
      </c>
      <c r="E1968" s="112" t="str">
        <f>IF(AND(A1968&lt;&gt;"",ISNUMBER(A1968)),VLOOKUP(A1968,Studies!A:BR,5,FALSE),"")</f>
        <v>Hydroxy-Itraconazole</v>
      </c>
      <c r="F1968" s="114" t="str">
        <f>IF(AND(A1968&lt;&gt;"",ISNUMBER(A1968)),VLOOKUP(A1968,Studies!A:BR,6,FALSE),"")</f>
        <v>Plasma</v>
      </c>
      <c r="G1968" s="57">
        <v>145</v>
      </c>
      <c r="H1968" s="57" t="s">
        <v>54</v>
      </c>
      <c r="I1968" s="47">
        <v>2160.0511074066162</v>
      </c>
      <c r="J1968" s="47" t="s">
        <v>321</v>
      </c>
      <c r="K1968" s="47" t="s">
        <v>50</v>
      </c>
    </row>
    <row r="1969" spans="1:11" x14ac:dyDescent="0.2">
      <c r="A1969" s="36">
        <v>533</v>
      </c>
      <c r="B1969" s="112" t="str">
        <f>IF(AND(A1969&lt;&gt;"",ISNUMBER(A1969)),VLOOKUP(A1969,Studies!A:BR,2,FALSE),"")</f>
        <v>Mouton 2006</v>
      </c>
      <c r="C1969" s="112" t="str">
        <f>IF(AND(A1969&lt;&gt;"",ISNUMBER(A1969)),VLOOKUP(A1969,Studies!A:BR,3,FALSE),"")</f>
        <v>https://www.ncbi.nlm.nih.gov/pubmed/16982783</v>
      </c>
      <c r="D1969" s="112" t="str">
        <f>IF(AND(A1969&lt;&gt;"",ISNUMBER(A1969)),VLOOKUP(A1969,Studies!A:BR,4,FALSE),"")</f>
        <v>MAD_m_B 200 mg</v>
      </c>
      <c r="E1969" s="112" t="str">
        <f>IF(AND(A1969&lt;&gt;"",ISNUMBER(A1969)),VLOOKUP(A1969,Studies!A:BR,5,FALSE),"")</f>
        <v>Hydroxy-Itraconazole</v>
      </c>
      <c r="F1969" s="114" t="str">
        <f>IF(AND(A1969&lt;&gt;"",ISNUMBER(A1969)),VLOOKUP(A1969,Studies!A:BR,6,FALSE),"")</f>
        <v>Plasma</v>
      </c>
      <c r="G1969" s="57">
        <v>146</v>
      </c>
      <c r="H1969" s="57" t="s">
        <v>54</v>
      </c>
      <c r="I1969" s="47">
        <v>1936.0270500183105</v>
      </c>
      <c r="J1969" s="47" t="s">
        <v>321</v>
      </c>
      <c r="K1969" s="47" t="s">
        <v>50</v>
      </c>
    </row>
    <row r="1970" spans="1:11" x14ac:dyDescent="0.2">
      <c r="A1970" s="36">
        <v>533</v>
      </c>
      <c r="B1970" s="112" t="str">
        <f>IF(AND(A1970&lt;&gt;"",ISNUMBER(A1970)),VLOOKUP(A1970,Studies!A:BR,2,FALSE),"")</f>
        <v>Mouton 2006</v>
      </c>
      <c r="C1970" s="112" t="str">
        <f>IF(AND(A1970&lt;&gt;"",ISNUMBER(A1970)),VLOOKUP(A1970,Studies!A:BR,3,FALSE),"")</f>
        <v>https://www.ncbi.nlm.nih.gov/pubmed/16982783</v>
      </c>
      <c r="D1970" s="112" t="str">
        <f>IF(AND(A1970&lt;&gt;"",ISNUMBER(A1970)),VLOOKUP(A1970,Studies!A:BR,4,FALSE),"")</f>
        <v>MAD_m_B 200 mg</v>
      </c>
      <c r="E1970" s="112" t="str">
        <f>IF(AND(A1970&lt;&gt;"",ISNUMBER(A1970)),VLOOKUP(A1970,Studies!A:BR,5,FALSE),"")</f>
        <v>Hydroxy-Itraconazole</v>
      </c>
      <c r="F1970" s="114" t="str">
        <f>IF(AND(A1970&lt;&gt;"",ISNUMBER(A1970)),VLOOKUP(A1970,Studies!A:BR,6,FALSE),"")</f>
        <v>Plasma</v>
      </c>
      <c r="G1970" s="57">
        <v>146.08000000000001</v>
      </c>
      <c r="H1970" s="57" t="s">
        <v>54</v>
      </c>
      <c r="I1970" s="47">
        <v>1948.5368728637695</v>
      </c>
      <c r="J1970" s="47" t="s">
        <v>321</v>
      </c>
      <c r="K1970" s="47" t="s">
        <v>50</v>
      </c>
    </row>
    <row r="1971" spans="1:11" x14ac:dyDescent="0.2">
      <c r="A1971" s="36">
        <v>533</v>
      </c>
      <c r="B1971" s="112" t="str">
        <f>IF(AND(A1971&lt;&gt;"",ISNUMBER(A1971)),VLOOKUP(A1971,Studies!A:BR,2,FALSE),"")</f>
        <v>Mouton 2006</v>
      </c>
      <c r="C1971" s="112" t="str">
        <f>IF(AND(A1971&lt;&gt;"",ISNUMBER(A1971)),VLOOKUP(A1971,Studies!A:BR,3,FALSE),"")</f>
        <v>https://www.ncbi.nlm.nih.gov/pubmed/16982783</v>
      </c>
      <c r="D1971" s="112" t="str">
        <f>IF(AND(A1971&lt;&gt;"",ISNUMBER(A1971)),VLOOKUP(A1971,Studies!A:BR,4,FALSE),"")</f>
        <v>MAD_m_B 200 mg</v>
      </c>
      <c r="E1971" s="112" t="str">
        <f>IF(AND(A1971&lt;&gt;"",ISNUMBER(A1971)),VLOOKUP(A1971,Studies!A:BR,5,FALSE),"")</f>
        <v>Hydroxy-Itraconazole</v>
      </c>
      <c r="F1971" s="114" t="str">
        <f>IF(AND(A1971&lt;&gt;"",ISNUMBER(A1971)),VLOOKUP(A1971,Studies!A:BR,6,FALSE),"")</f>
        <v>Plasma</v>
      </c>
      <c r="G1971" s="57">
        <v>146.25</v>
      </c>
      <c r="H1971" s="57" t="s">
        <v>54</v>
      </c>
      <c r="I1971" s="47">
        <v>1911.2480878829956</v>
      </c>
      <c r="J1971" s="47" t="s">
        <v>321</v>
      </c>
      <c r="K1971" s="47" t="s">
        <v>50</v>
      </c>
    </row>
    <row r="1972" spans="1:11" x14ac:dyDescent="0.2">
      <c r="A1972" s="36">
        <v>533</v>
      </c>
      <c r="B1972" s="112" t="str">
        <f>IF(AND(A1972&lt;&gt;"",ISNUMBER(A1972)),VLOOKUP(A1972,Studies!A:BR,2,FALSE),"")</f>
        <v>Mouton 2006</v>
      </c>
      <c r="C1972" s="112" t="str">
        <f>IF(AND(A1972&lt;&gt;"",ISNUMBER(A1972)),VLOOKUP(A1972,Studies!A:BR,3,FALSE),"")</f>
        <v>https://www.ncbi.nlm.nih.gov/pubmed/16982783</v>
      </c>
      <c r="D1972" s="112" t="str">
        <f>IF(AND(A1972&lt;&gt;"",ISNUMBER(A1972)),VLOOKUP(A1972,Studies!A:BR,4,FALSE),"")</f>
        <v>MAD_m_B 200 mg</v>
      </c>
      <c r="E1972" s="112" t="str">
        <f>IF(AND(A1972&lt;&gt;"",ISNUMBER(A1972)),VLOOKUP(A1972,Studies!A:BR,5,FALSE),"")</f>
        <v>Hydroxy-Itraconazole</v>
      </c>
      <c r="F1972" s="114" t="str">
        <f>IF(AND(A1972&lt;&gt;"",ISNUMBER(A1972)),VLOOKUP(A1972,Studies!A:BR,6,FALSE),"")</f>
        <v>Plasma</v>
      </c>
      <c r="G1972" s="57">
        <v>146.5</v>
      </c>
      <c r="H1972" s="57" t="s">
        <v>54</v>
      </c>
      <c r="I1972" s="47">
        <v>2051.569938659668</v>
      </c>
      <c r="J1972" s="47" t="s">
        <v>321</v>
      </c>
      <c r="K1972" s="47" t="s">
        <v>50</v>
      </c>
    </row>
    <row r="1973" spans="1:11" x14ac:dyDescent="0.2">
      <c r="A1973" s="36">
        <v>533</v>
      </c>
      <c r="B1973" s="112" t="str">
        <f>IF(AND(A1973&lt;&gt;"",ISNUMBER(A1973)),VLOOKUP(A1973,Studies!A:BR,2,FALSE),"")</f>
        <v>Mouton 2006</v>
      </c>
      <c r="C1973" s="112" t="str">
        <f>IF(AND(A1973&lt;&gt;"",ISNUMBER(A1973)),VLOOKUP(A1973,Studies!A:BR,3,FALSE),"")</f>
        <v>https://www.ncbi.nlm.nih.gov/pubmed/16982783</v>
      </c>
      <c r="D1973" s="112" t="str">
        <f>IF(AND(A1973&lt;&gt;"",ISNUMBER(A1973)),VLOOKUP(A1973,Studies!A:BR,4,FALSE),"")</f>
        <v>MAD_m_B 200 mg</v>
      </c>
      <c r="E1973" s="112" t="str">
        <f>IF(AND(A1973&lt;&gt;"",ISNUMBER(A1973)),VLOOKUP(A1973,Studies!A:BR,5,FALSE),"")</f>
        <v>Hydroxy-Itraconazole</v>
      </c>
      <c r="F1973" s="114" t="str">
        <f>IF(AND(A1973&lt;&gt;"",ISNUMBER(A1973)),VLOOKUP(A1973,Studies!A:BR,6,FALSE),"")</f>
        <v>Plasma</v>
      </c>
      <c r="G1973" s="57">
        <v>146.75</v>
      </c>
      <c r="H1973" s="57" t="s">
        <v>54</v>
      </c>
      <c r="I1973" s="47">
        <v>1874.6730089187622</v>
      </c>
      <c r="J1973" s="47" t="s">
        <v>321</v>
      </c>
      <c r="K1973" s="47" t="s">
        <v>50</v>
      </c>
    </row>
    <row r="1974" spans="1:11" x14ac:dyDescent="0.2">
      <c r="A1974" s="36">
        <v>533</v>
      </c>
      <c r="B1974" s="112" t="str">
        <f>IF(AND(A1974&lt;&gt;"",ISNUMBER(A1974)),VLOOKUP(A1974,Studies!A:BR,2,FALSE),"")</f>
        <v>Mouton 2006</v>
      </c>
      <c r="C1974" s="112" t="str">
        <f>IF(AND(A1974&lt;&gt;"",ISNUMBER(A1974)),VLOOKUP(A1974,Studies!A:BR,3,FALSE),"")</f>
        <v>https://www.ncbi.nlm.nih.gov/pubmed/16982783</v>
      </c>
      <c r="D1974" s="112" t="str">
        <f>IF(AND(A1974&lt;&gt;"",ISNUMBER(A1974)),VLOOKUP(A1974,Studies!A:BR,4,FALSE),"")</f>
        <v>MAD_m_B 200 mg</v>
      </c>
      <c r="E1974" s="112" t="str">
        <f>IF(AND(A1974&lt;&gt;"",ISNUMBER(A1974)),VLOOKUP(A1974,Studies!A:BR,5,FALSE),"")</f>
        <v>Hydroxy-Itraconazole</v>
      </c>
      <c r="F1974" s="114" t="str">
        <f>IF(AND(A1974&lt;&gt;"",ISNUMBER(A1974)),VLOOKUP(A1974,Studies!A:BR,6,FALSE),"")</f>
        <v>Plasma</v>
      </c>
      <c r="G1974" s="57">
        <v>147</v>
      </c>
      <c r="H1974" s="57" t="s">
        <v>54</v>
      </c>
      <c r="I1974" s="47">
        <v>2038.3980274200439</v>
      </c>
      <c r="J1974" s="47" t="s">
        <v>321</v>
      </c>
      <c r="K1974" s="47" t="s">
        <v>50</v>
      </c>
    </row>
    <row r="1975" spans="1:11" x14ac:dyDescent="0.2">
      <c r="A1975" s="36">
        <v>533</v>
      </c>
      <c r="B1975" s="112" t="str">
        <f>IF(AND(A1975&lt;&gt;"",ISNUMBER(A1975)),VLOOKUP(A1975,Studies!A:BR,2,FALSE),"")</f>
        <v>Mouton 2006</v>
      </c>
      <c r="C1975" s="112" t="str">
        <f>IF(AND(A1975&lt;&gt;"",ISNUMBER(A1975)),VLOOKUP(A1975,Studies!A:BR,3,FALSE),"")</f>
        <v>https://www.ncbi.nlm.nih.gov/pubmed/16982783</v>
      </c>
      <c r="D1975" s="112" t="str">
        <f>IF(AND(A1975&lt;&gt;"",ISNUMBER(A1975)),VLOOKUP(A1975,Studies!A:BR,4,FALSE),"")</f>
        <v>MAD_m_B 200 mg</v>
      </c>
      <c r="E1975" s="112" t="str">
        <f>IF(AND(A1975&lt;&gt;"",ISNUMBER(A1975)),VLOOKUP(A1975,Studies!A:BR,5,FALSE),"")</f>
        <v>Hydroxy-Itraconazole</v>
      </c>
      <c r="F1975" s="114" t="str">
        <f>IF(AND(A1975&lt;&gt;"",ISNUMBER(A1975)),VLOOKUP(A1975,Studies!A:BR,6,FALSE),"")</f>
        <v>Plasma</v>
      </c>
      <c r="G1975" s="57">
        <v>147.5</v>
      </c>
      <c r="H1975" s="57" t="s">
        <v>54</v>
      </c>
      <c r="I1975" s="47">
        <v>1986.5540266036987</v>
      </c>
      <c r="J1975" s="47" t="s">
        <v>321</v>
      </c>
      <c r="K1975" s="47" t="s">
        <v>50</v>
      </c>
    </row>
    <row r="1976" spans="1:11" x14ac:dyDescent="0.2">
      <c r="A1976" s="36">
        <v>533</v>
      </c>
      <c r="B1976" s="112" t="str">
        <f>IF(AND(A1976&lt;&gt;"",ISNUMBER(A1976)),VLOOKUP(A1976,Studies!A:BR,2,FALSE),"")</f>
        <v>Mouton 2006</v>
      </c>
      <c r="C1976" s="112" t="str">
        <f>IF(AND(A1976&lt;&gt;"",ISNUMBER(A1976)),VLOOKUP(A1976,Studies!A:BR,3,FALSE),"")</f>
        <v>https://www.ncbi.nlm.nih.gov/pubmed/16982783</v>
      </c>
      <c r="D1976" s="112" t="str">
        <f>IF(AND(A1976&lt;&gt;"",ISNUMBER(A1976)),VLOOKUP(A1976,Studies!A:BR,4,FALSE),"")</f>
        <v>MAD_m_B 200 mg</v>
      </c>
      <c r="E1976" s="112" t="str">
        <f>IF(AND(A1976&lt;&gt;"",ISNUMBER(A1976)),VLOOKUP(A1976,Studies!A:BR,5,FALSE),"")</f>
        <v>Hydroxy-Itraconazole</v>
      </c>
      <c r="F1976" s="114" t="str">
        <f>IF(AND(A1976&lt;&gt;"",ISNUMBER(A1976)),VLOOKUP(A1976,Studies!A:BR,6,FALSE),"")</f>
        <v>Plasma</v>
      </c>
      <c r="G1976" s="57">
        <v>148</v>
      </c>
      <c r="H1976" s="57" t="s">
        <v>54</v>
      </c>
      <c r="I1976" s="47">
        <v>2118.7140941619873</v>
      </c>
      <c r="J1976" s="47" t="s">
        <v>321</v>
      </c>
      <c r="K1976" s="47" t="s">
        <v>50</v>
      </c>
    </row>
    <row r="1977" spans="1:11" x14ac:dyDescent="0.2">
      <c r="A1977" s="36">
        <v>533</v>
      </c>
      <c r="B1977" s="112" t="str">
        <f>IF(AND(A1977&lt;&gt;"",ISNUMBER(A1977)),VLOOKUP(A1977,Studies!A:BR,2,FALSE),"")</f>
        <v>Mouton 2006</v>
      </c>
      <c r="C1977" s="112" t="str">
        <f>IF(AND(A1977&lt;&gt;"",ISNUMBER(A1977)),VLOOKUP(A1977,Studies!A:BR,3,FALSE),"")</f>
        <v>https://www.ncbi.nlm.nih.gov/pubmed/16982783</v>
      </c>
      <c r="D1977" s="112" t="str">
        <f>IF(AND(A1977&lt;&gt;"",ISNUMBER(A1977)),VLOOKUP(A1977,Studies!A:BR,4,FALSE),"")</f>
        <v>MAD_m_B 200 mg</v>
      </c>
      <c r="E1977" s="112" t="str">
        <f>IF(AND(A1977&lt;&gt;"",ISNUMBER(A1977)),VLOOKUP(A1977,Studies!A:BR,5,FALSE),"")</f>
        <v>Hydroxy-Itraconazole</v>
      </c>
      <c r="F1977" s="114" t="str">
        <f>IF(AND(A1977&lt;&gt;"",ISNUMBER(A1977)),VLOOKUP(A1977,Studies!A:BR,6,FALSE),"")</f>
        <v>Plasma</v>
      </c>
      <c r="G1977" s="57">
        <v>150</v>
      </c>
      <c r="H1977" s="57" t="s">
        <v>54</v>
      </c>
      <c r="I1977" s="47">
        <v>2078.1681537628174</v>
      </c>
      <c r="J1977" s="47" t="s">
        <v>321</v>
      </c>
      <c r="K1977" s="47" t="s">
        <v>50</v>
      </c>
    </row>
    <row r="1978" spans="1:11" x14ac:dyDescent="0.2">
      <c r="A1978" s="36">
        <v>533</v>
      </c>
      <c r="B1978" s="112" t="str">
        <f>IF(AND(A1978&lt;&gt;"",ISNUMBER(A1978)),VLOOKUP(A1978,Studies!A:BR,2,FALSE),"")</f>
        <v>Mouton 2006</v>
      </c>
      <c r="C1978" s="112" t="str">
        <f>IF(AND(A1978&lt;&gt;"",ISNUMBER(A1978)),VLOOKUP(A1978,Studies!A:BR,3,FALSE),"")</f>
        <v>https://www.ncbi.nlm.nih.gov/pubmed/16982783</v>
      </c>
      <c r="D1978" s="112" t="str">
        <f>IF(AND(A1978&lt;&gt;"",ISNUMBER(A1978)),VLOOKUP(A1978,Studies!A:BR,4,FALSE),"")</f>
        <v>MAD_m_B 200 mg</v>
      </c>
      <c r="E1978" s="112" t="str">
        <f>IF(AND(A1978&lt;&gt;"",ISNUMBER(A1978)),VLOOKUP(A1978,Studies!A:BR,5,FALSE),"")</f>
        <v>Hydroxy-Itraconazole</v>
      </c>
      <c r="F1978" s="114" t="str">
        <f>IF(AND(A1978&lt;&gt;"",ISNUMBER(A1978)),VLOOKUP(A1978,Studies!A:BR,6,FALSE),"")</f>
        <v>Plasma</v>
      </c>
      <c r="G1978" s="57">
        <v>152</v>
      </c>
      <c r="H1978" s="57" t="s">
        <v>54</v>
      </c>
      <c r="I1978" s="47">
        <v>2160.0511074066162</v>
      </c>
      <c r="J1978" s="47" t="s">
        <v>321</v>
      </c>
      <c r="K1978" s="47" t="s">
        <v>50</v>
      </c>
    </row>
    <row r="1979" spans="1:11" x14ac:dyDescent="0.2">
      <c r="A1979" s="36">
        <v>533</v>
      </c>
      <c r="B1979" s="112" t="str">
        <f>IF(AND(A1979&lt;&gt;"",ISNUMBER(A1979)),VLOOKUP(A1979,Studies!A:BR,2,FALSE),"")</f>
        <v>Mouton 2006</v>
      </c>
      <c r="C1979" s="112" t="str">
        <f>IF(AND(A1979&lt;&gt;"",ISNUMBER(A1979)),VLOOKUP(A1979,Studies!A:BR,3,FALSE),"")</f>
        <v>https://www.ncbi.nlm.nih.gov/pubmed/16982783</v>
      </c>
      <c r="D1979" s="112" t="str">
        <f>IF(AND(A1979&lt;&gt;"",ISNUMBER(A1979)),VLOOKUP(A1979,Studies!A:BR,4,FALSE),"")</f>
        <v>MAD_m_B 200 mg</v>
      </c>
      <c r="E1979" s="112" t="str">
        <f>IF(AND(A1979&lt;&gt;"",ISNUMBER(A1979)),VLOOKUP(A1979,Studies!A:BR,5,FALSE),"")</f>
        <v>Hydroxy-Itraconazole</v>
      </c>
      <c r="F1979" s="114" t="str">
        <f>IF(AND(A1979&lt;&gt;"",ISNUMBER(A1979)),VLOOKUP(A1979,Studies!A:BR,6,FALSE),"")</f>
        <v>Plasma</v>
      </c>
      <c r="G1979" s="57">
        <v>154</v>
      </c>
      <c r="H1979" s="57" t="s">
        <v>54</v>
      </c>
      <c r="I1979" s="47">
        <v>2259.6671581268311</v>
      </c>
      <c r="J1979" s="47" t="s">
        <v>321</v>
      </c>
      <c r="K1979" s="47" t="s">
        <v>50</v>
      </c>
    </row>
    <row r="1980" spans="1:11" x14ac:dyDescent="0.2">
      <c r="A1980" s="36">
        <v>533</v>
      </c>
      <c r="B1980" s="112" t="str">
        <f>IF(AND(A1980&lt;&gt;"",ISNUMBER(A1980)),VLOOKUP(A1980,Studies!A:BR,2,FALSE),"")</f>
        <v>Mouton 2006</v>
      </c>
      <c r="C1980" s="112" t="str">
        <f>IF(AND(A1980&lt;&gt;"",ISNUMBER(A1980)),VLOOKUP(A1980,Studies!A:BR,3,FALSE),"")</f>
        <v>https://www.ncbi.nlm.nih.gov/pubmed/16982783</v>
      </c>
      <c r="D1980" s="112" t="str">
        <f>IF(AND(A1980&lt;&gt;"",ISNUMBER(A1980)),VLOOKUP(A1980,Studies!A:BR,4,FALSE),"")</f>
        <v>MAD_m_B 200 mg</v>
      </c>
      <c r="E1980" s="112" t="str">
        <f>IF(AND(A1980&lt;&gt;"",ISNUMBER(A1980)),VLOOKUP(A1980,Studies!A:BR,5,FALSE),"")</f>
        <v>Hydroxy-Itraconazole</v>
      </c>
      <c r="F1980" s="114" t="str">
        <f>IF(AND(A1980&lt;&gt;"",ISNUMBER(A1980)),VLOOKUP(A1980,Studies!A:BR,6,FALSE),"")</f>
        <v>Plasma</v>
      </c>
      <c r="G1980" s="57">
        <v>160</v>
      </c>
      <c r="H1980" s="57" t="s">
        <v>54</v>
      </c>
      <c r="I1980" s="47">
        <v>2050.4779815673828</v>
      </c>
      <c r="J1980" s="47" t="s">
        <v>321</v>
      </c>
      <c r="K1980" s="47" t="s">
        <v>50</v>
      </c>
    </row>
    <row r="1981" spans="1:11" x14ac:dyDescent="0.2">
      <c r="A1981" s="36">
        <v>533</v>
      </c>
      <c r="B1981" s="112" t="str">
        <f>IF(AND(A1981&lt;&gt;"",ISNUMBER(A1981)),VLOOKUP(A1981,Studies!A:BR,2,FALSE),"")</f>
        <v>Mouton 2006</v>
      </c>
      <c r="C1981" s="112" t="str">
        <f>IF(AND(A1981&lt;&gt;"",ISNUMBER(A1981)),VLOOKUP(A1981,Studies!A:BR,3,FALSE),"")</f>
        <v>https://www.ncbi.nlm.nih.gov/pubmed/16982783</v>
      </c>
      <c r="D1981" s="112" t="str">
        <f>IF(AND(A1981&lt;&gt;"",ISNUMBER(A1981)),VLOOKUP(A1981,Studies!A:BR,4,FALSE),"")</f>
        <v>MAD_m_B 200 mg</v>
      </c>
      <c r="E1981" s="112" t="str">
        <f>IF(AND(A1981&lt;&gt;"",ISNUMBER(A1981)),VLOOKUP(A1981,Studies!A:BR,5,FALSE),"")</f>
        <v>Hydroxy-Itraconazole</v>
      </c>
      <c r="F1981" s="114" t="str">
        <f>IF(AND(A1981&lt;&gt;"",ISNUMBER(A1981)),VLOOKUP(A1981,Studies!A:BR,6,FALSE),"")</f>
        <v>Plasma</v>
      </c>
      <c r="G1981" s="57">
        <v>168</v>
      </c>
      <c r="H1981" s="57" t="s">
        <v>54</v>
      </c>
      <c r="I1981" s="47">
        <v>2187.0880126953125</v>
      </c>
      <c r="J1981" s="47" t="s">
        <v>321</v>
      </c>
      <c r="K1981" s="47" t="s">
        <v>50</v>
      </c>
    </row>
    <row r="1982" spans="1:11" x14ac:dyDescent="0.2">
      <c r="A1982" s="36">
        <v>533</v>
      </c>
      <c r="B1982" s="112" t="str">
        <f>IF(AND(A1982&lt;&gt;"",ISNUMBER(A1982)),VLOOKUP(A1982,Studies!A:BR,2,FALSE),"")</f>
        <v>Mouton 2006</v>
      </c>
      <c r="C1982" s="112" t="str">
        <f>IF(AND(A1982&lt;&gt;"",ISNUMBER(A1982)),VLOOKUP(A1982,Studies!A:BR,3,FALSE),"")</f>
        <v>https://www.ncbi.nlm.nih.gov/pubmed/16982783</v>
      </c>
      <c r="D1982" s="112" t="str">
        <f>IF(AND(A1982&lt;&gt;"",ISNUMBER(A1982)),VLOOKUP(A1982,Studies!A:BR,4,FALSE),"")</f>
        <v>MAD_m_B 200 mg</v>
      </c>
      <c r="E1982" s="112" t="str">
        <f>IF(AND(A1982&lt;&gt;"",ISNUMBER(A1982)),VLOOKUP(A1982,Studies!A:BR,5,FALSE),"")</f>
        <v>Hydroxy-Itraconazole</v>
      </c>
      <c r="F1982" s="114" t="str">
        <f>IF(AND(A1982&lt;&gt;"",ISNUMBER(A1982)),VLOOKUP(A1982,Studies!A:BR,6,FALSE),"")</f>
        <v>Plasma</v>
      </c>
      <c r="G1982" s="57">
        <v>176</v>
      </c>
      <c r="H1982" s="57" t="s">
        <v>54</v>
      </c>
      <c r="I1982" s="47">
        <v>2131.3848495483398</v>
      </c>
      <c r="J1982" s="47" t="s">
        <v>321</v>
      </c>
      <c r="K1982" s="47" t="s">
        <v>50</v>
      </c>
    </row>
    <row r="1983" spans="1:11" x14ac:dyDescent="0.2">
      <c r="A1983" s="36">
        <v>533</v>
      </c>
      <c r="B1983" s="112" t="str">
        <f>IF(AND(A1983&lt;&gt;"",ISNUMBER(A1983)),VLOOKUP(A1983,Studies!A:BR,2,FALSE),"")</f>
        <v>Mouton 2006</v>
      </c>
      <c r="C1983" s="112" t="str">
        <f>IF(AND(A1983&lt;&gt;"",ISNUMBER(A1983)),VLOOKUP(A1983,Studies!A:BR,3,FALSE),"")</f>
        <v>https://www.ncbi.nlm.nih.gov/pubmed/16982783</v>
      </c>
      <c r="D1983" s="112" t="str">
        <f>IF(AND(A1983&lt;&gt;"",ISNUMBER(A1983)),VLOOKUP(A1983,Studies!A:BR,4,FALSE),"")</f>
        <v>MAD_m_B 200 mg</v>
      </c>
      <c r="E1983" s="112" t="str">
        <f>IF(AND(A1983&lt;&gt;"",ISNUMBER(A1983)),VLOOKUP(A1983,Studies!A:BR,5,FALSE),"")</f>
        <v>Hydroxy-Itraconazole</v>
      </c>
      <c r="F1983" s="114" t="str">
        <f>IF(AND(A1983&lt;&gt;"",ISNUMBER(A1983)),VLOOKUP(A1983,Studies!A:BR,6,FALSE),"")</f>
        <v>Plasma</v>
      </c>
      <c r="G1983" s="57">
        <v>192</v>
      </c>
      <c r="H1983" s="57" t="s">
        <v>54</v>
      </c>
      <c r="I1983" s="47">
        <v>2024.198055267334</v>
      </c>
      <c r="J1983" s="47" t="s">
        <v>321</v>
      </c>
      <c r="K1983" s="47" t="s">
        <v>50</v>
      </c>
    </row>
    <row r="1984" spans="1:11" x14ac:dyDescent="0.2">
      <c r="A1984" s="36">
        <v>533</v>
      </c>
      <c r="B1984" s="112" t="str">
        <f>IF(AND(A1984&lt;&gt;"",ISNUMBER(A1984)),VLOOKUP(A1984,Studies!A:BR,2,FALSE),"")</f>
        <v>Mouton 2006</v>
      </c>
      <c r="C1984" s="112" t="str">
        <f>IF(AND(A1984&lt;&gt;"",ISNUMBER(A1984)),VLOOKUP(A1984,Studies!A:BR,3,FALSE),"")</f>
        <v>https://www.ncbi.nlm.nih.gov/pubmed/16982783</v>
      </c>
      <c r="D1984" s="112" t="str">
        <f>IF(AND(A1984&lt;&gt;"",ISNUMBER(A1984)),VLOOKUP(A1984,Studies!A:BR,4,FALSE),"")</f>
        <v>MAD_m_B 200 mg</v>
      </c>
      <c r="E1984" s="112" t="str">
        <f>IF(AND(A1984&lt;&gt;"",ISNUMBER(A1984)),VLOOKUP(A1984,Studies!A:BR,5,FALSE),"")</f>
        <v>Hydroxy-Itraconazole</v>
      </c>
      <c r="F1984" s="114" t="str">
        <f>IF(AND(A1984&lt;&gt;"",ISNUMBER(A1984)),VLOOKUP(A1984,Studies!A:BR,6,FALSE),"")</f>
        <v>Plasma</v>
      </c>
      <c r="G1984" s="57">
        <v>216</v>
      </c>
      <c r="H1984" s="57" t="s">
        <v>54</v>
      </c>
      <c r="I1984" s="47">
        <v>1745.1269626617432</v>
      </c>
      <c r="J1984" s="47" t="s">
        <v>321</v>
      </c>
      <c r="K1984" s="47" t="s">
        <v>50</v>
      </c>
    </row>
    <row r="1985" spans="1:11" x14ac:dyDescent="0.2">
      <c r="A1985" s="36">
        <v>533</v>
      </c>
      <c r="B1985" s="112" t="str">
        <f>IF(AND(A1985&lt;&gt;"",ISNUMBER(A1985)),VLOOKUP(A1985,Studies!A:BR,2,FALSE),"")</f>
        <v>Mouton 2006</v>
      </c>
      <c r="C1985" s="112" t="str">
        <f>IF(AND(A1985&lt;&gt;"",ISNUMBER(A1985)),VLOOKUP(A1985,Studies!A:BR,3,FALSE),"")</f>
        <v>https://www.ncbi.nlm.nih.gov/pubmed/16982783</v>
      </c>
      <c r="D1985" s="112" t="str">
        <f>IF(AND(A1985&lt;&gt;"",ISNUMBER(A1985)),VLOOKUP(A1985,Studies!A:BR,4,FALSE),"")</f>
        <v>MAD_m_B 200 mg</v>
      </c>
      <c r="E1985" s="112" t="str">
        <f>IF(AND(A1985&lt;&gt;"",ISNUMBER(A1985)),VLOOKUP(A1985,Studies!A:BR,5,FALSE),"")</f>
        <v>Hydroxy-Itraconazole</v>
      </c>
      <c r="F1985" s="114" t="str">
        <f>IF(AND(A1985&lt;&gt;"",ISNUMBER(A1985)),VLOOKUP(A1985,Studies!A:BR,6,FALSE),"")</f>
        <v>Plasma</v>
      </c>
      <c r="G1985" s="57">
        <v>240</v>
      </c>
      <c r="H1985" s="57" t="s">
        <v>54</v>
      </c>
      <c r="I1985" s="47">
        <v>1401.4869928359985</v>
      </c>
      <c r="J1985" s="47" t="s">
        <v>321</v>
      </c>
      <c r="K1985" s="47" t="s">
        <v>50</v>
      </c>
    </row>
    <row r="1986" spans="1:11" x14ac:dyDescent="0.2">
      <c r="A1986" s="36">
        <v>533</v>
      </c>
      <c r="B1986" s="112" t="str">
        <f>IF(AND(A1986&lt;&gt;"",ISNUMBER(A1986)),VLOOKUP(A1986,Studies!A:BR,2,FALSE),"")</f>
        <v>Mouton 2006</v>
      </c>
      <c r="C1986" s="112" t="str">
        <f>IF(AND(A1986&lt;&gt;"",ISNUMBER(A1986)),VLOOKUP(A1986,Studies!A:BR,3,FALSE),"")</f>
        <v>https://www.ncbi.nlm.nih.gov/pubmed/16982783</v>
      </c>
      <c r="D1986" s="112" t="str">
        <f>IF(AND(A1986&lt;&gt;"",ISNUMBER(A1986)),VLOOKUP(A1986,Studies!A:BR,4,FALSE),"")</f>
        <v>MAD_m_B 200 mg</v>
      </c>
      <c r="E1986" s="112" t="str">
        <f>IF(AND(A1986&lt;&gt;"",ISNUMBER(A1986)),VLOOKUP(A1986,Studies!A:BR,5,FALSE),"")</f>
        <v>Hydroxy-Itraconazole</v>
      </c>
      <c r="F1986" s="114" t="str">
        <f>IF(AND(A1986&lt;&gt;"",ISNUMBER(A1986)),VLOOKUP(A1986,Studies!A:BR,6,FALSE),"")</f>
        <v>Plasma</v>
      </c>
      <c r="G1986" s="57">
        <v>312</v>
      </c>
      <c r="H1986" s="57" t="s">
        <v>54</v>
      </c>
      <c r="I1986" s="47">
        <v>730.59362173080444</v>
      </c>
      <c r="J1986" s="47" t="s">
        <v>321</v>
      </c>
      <c r="K1986" s="47" t="s">
        <v>50</v>
      </c>
    </row>
    <row r="1987" spans="1:11" x14ac:dyDescent="0.2">
      <c r="A1987" s="36">
        <v>535</v>
      </c>
      <c r="B1987" s="112" t="str">
        <f>IF(AND(A1987&lt;&gt;"",ISNUMBER(A1987)),VLOOKUP(A1987,Studies!A:BR,2,FALSE),"")</f>
        <v>Mouton 2006</v>
      </c>
      <c r="C1987" s="112" t="str">
        <f>IF(AND(A1987&lt;&gt;"",ISNUMBER(A1987)),VLOOKUP(A1987,Studies!A:BR,3,FALSE),"")</f>
        <v>https://www.ncbi.nlm.nih.gov/pubmed/16982783</v>
      </c>
      <c r="D1987" s="112" t="str">
        <f>IF(AND(A1987&lt;&gt;"",ISNUMBER(A1987)),VLOOKUP(A1987,Studies!A:BR,4,FALSE),"")</f>
        <v>MAD_m_D 200 mg (HPBCD)</v>
      </c>
      <c r="E1987" s="112" t="str">
        <f>IF(AND(A1987&lt;&gt;"",ISNUMBER(A1987)),VLOOKUP(A1987,Studies!A:BR,5,FALSE),"")</f>
        <v>Hydroxy-Itraconazole</v>
      </c>
      <c r="F1987" s="114" t="str">
        <f>IF(AND(A1987&lt;&gt;"",ISNUMBER(A1987)),VLOOKUP(A1987,Studies!A:BR,6,FALSE),"")</f>
        <v>Plasma</v>
      </c>
      <c r="G1987" s="57">
        <v>2</v>
      </c>
      <c r="H1987" s="57" t="s">
        <v>54</v>
      </c>
      <c r="I1987" s="47">
        <v>492.27190017700195</v>
      </c>
      <c r="J1987" s="47" t="s">
        <v>321</v>
      </c>
      <c r="K1987" s="47" t="s">
        <v>50</v>
      </c>
    </row>
    <row r="1988" spans="1:11" x14ac:dyDescent="0.2">
      <c r="A1988" s="36">
        <v>535</v>
      </c>
      <c r="B1988" s="112" t="str">
        <f>IF(AND(A1988&lt;&gt;"",ISNUMBER(A1988)),VLOOKUP(A1988,Studies!A:BR,2,FALSE),"")</f>
        <v>Mouton 2006</v>
      </c>
      <c r="C1988" s="112" t="str">
        <f>IF(AND(A1988&lt;&gt;"",ISNUMBER(A1988)),VLOOKUP(A1988,Studies!A:BR,3,FALSE),"")</f>
        <v>https://www.ncbi.nlm.nih.gov/pubmed/16982783</v>
      </c>
      <c r="D1988" s="112" t="str">
        <f>IF(AND(A1988&lt;&gt;"",ISNUMBER(A1988)),VLOOKUP(A1988,Studies!A:BR,4,FALSE),"")</f>
        <v>MAD_m_D 200 mg (HPBCD)</v>
      </c>
      <c r="E1988" s="112" t="str">
        <f>IF(AND(A1988&lt;&gt;"",ISNUMBER(A1988)),VLOOKUP(A1988,Studies!A:BR,5,FALSE),"")</f>
        <v>Hydroxy-Itraconazole</v>
      </c>
      <c r="F1988" s="114" t="str">
        <f>IF(AND(A1988&lt;&gt;"",ISNUMBER(A1988)),VLOOKUP(A1988,Studies!A:BR,6,FALSE),"")</f>
        <v>Plasma</v>
      </c>
      <c r="G1988" s="57">
        <v>8</v>
      </c>
      <c r="H1988" s="57" t="s">
        <v>54</v>
      </c>
      <c r="I1988" s="47">
        <v>464.58521485328674</v>
      </c>
      <c r="J1988" s="47" t="s">
        <v>321</v>
      </c>
      <c r="K1988" s="47" t="s">
        <v>50</v>
      </c>
    </row>
    <row r="1989" spans="1:11" x14ac:dyDescent="0.2">
      <c r="A1989" s="36">
        <v>535</v>
      </c>
      <c r="B1989" s="112" t="str">
        <f>IF(AND(A1989&lt;&gt;"",ISNUMBER(A1989)),VLOOKUP(A1989,Studies!A:BR,2,FALSE),"")</f>
        <v>Mouton 2006</v>
      </c>
      <c r="C1989" s="112" t="str">
        <f>IF(AND(A1989&lt;&gt;"",ISNUMBER(A1989)),VLOOKUP(A1989,Studies!A:BR,3,FALSE),"")</f>
        <v>https://www.ncbi.nlm.nih.gov/pubmed/16982783</v>
      </c>
      <c r="D1989" s="112" t="str">
        <f>IF(AND(A1989&lt;&gt;"",ISNUMBER(A1989)),VLOOKUP(A1989,Studies!A:BR,4,FALSE),"")</f>
        <v>MAD_m_D 200 mg (HPBCD)</v>
      </c>
      <c r="E1989" s="112" t="str">
        <f>IF(AND(A1989&lt;&gt;"",ISNUMBER(A1989)),VLOOKUP(A1989,Studies!A:BR,5,FALSE),"")</f>
        <v>Hydroxy-Itraconazole</v>
      </c>
      <c r="F1989" s="114" t="str">
        <f>IF(AND(A1989&lt;&gt;"",ISNUMBER(A1989)),VLOOKUP(A1989,Studies!A:BR,6,FALSE),"")</f>
        <v>Plasma</v>
      </c>
      <c r="G1989" s="57">
        <v>10</v>
      </c>
      <c r="H1989" s="57" t="s">
        <v>54</v>
      </c>
      <c r="I1989" s="47">
        <v>747.772216796875</v>
      </c>
      <c r="J1989" s="47" t="s">
        <v>321</v>
      </c>
      <c r="K1989" s="47" t="s">
        <v>50</v>
      </c>
    </row>
    <row r="1990" spans="1:11" x14ac:dyDescent="0.2">
      <c r="A1990" s="36">
        <v>535</v>
      </c>
      <c r="B1990" s="112" t="str">
        <f>IF(AND(A1990&lt;&gt;"",ISNUMBER(A1990)),VLOOKUP(A1990,Studies!A:BR,2,FALSE),"")</f>
        <v>Mouton 2006</v>
      </c>
      <c r="C1990" s="112" t="str">
        <f>IF(AND(A1990&lt;&gt;"",ISNUMBER(A1990)),VLOOKUP(A1990,Studies!A:BR,3,FALSE),"")</f>
        <v>https://www.ncbi.nlm.nih.gov/pubmed/16982783</v>
      </c>
      <c r="D1990" s="112" t="str">
        <f>IF(AND(A1990&lt;&gt;"",ISNUMBER(A1990)),VLOOKUP(A1990,Studies!A:BR,4,FALSE),"")</f>
        <v>MAD_m_D 200 mg (HPBCD)</v>
      </c>
      <c r="E1990" s="112" t="str">
        <f>IF(AND(A1990&lt;&gt;"",ISNUMBER(A1990)),VLOOKUP(A1990,Studies!A:BR,5,FALSE),"")</f>
        <v>Hydroxy-Itraconazole</v>
      </c>
      <c r="F1990" s="114" t="str">
        <f>IF(AND(A1990&lt;&gt;"",ISNUMBER(A1990)),VLOOKUP(A1990,Studies!A:BR,6,FALSE),"")</f>
        <v>Plasma</v>
      </c>
      <c r="G1990" s="57">
        <v>24</v>
      </c>
      <c r="H1990" s="57" t="s">
        <v>54</v>
      </c>
      <c r="I1990" s="47">
        <v>844.97129917144775</v>
      </c>
      <c r="J1990" s="47" t="s">
        <v>321</v>
      </c>
      <c r="K1990" s="47" t="s">
        <v>50</v>
      </c>
    </row>
    <row r="1991" spans="1:11" x14ac:dyDescent="0.2">
      <c r="A1991" s="36">
        <v>535</v>
      </c>
      <c r="B1991" s="112" t="str">
        <f>IF(AND(A1991&lt;&gt;"",ISNUMBER(A1991)),VLOOKUP(A1991,Studies!A:BR,2,FALSE),"")</f>
        <v>Mouton 2006</v>
      </c>
      <c r="C1991" s="112" t="str">
        <f>IF(AND(A1991&lt;&gt;"",ISNUMBER(A1991)),VLOOKUP(A1991,Studies!A:BR,3,FALSE),"")</f>
        <v>https://www.ncbi.nlm.nih.gov/pubmed/16982783</v>
      </c>
      <c r="D1991" s="112" t="str">
        <f>IF(AND(A1991&lt;&gt;"",ISNUMBER(A1991)),VLOOKUP(A1991,Studies!A:BR,4,FALSE),"")</f>
        <v>MAD_m_D 200 mg (HPBCD)</v>
      </c>
      <c r="E1991" s="112" t="str">
        <f>IF(AND(A1991&lt;&gt;"",ISNUMBER(A1991)),VLOOKUP(A1991,Studies!A:BR,5,FALSE),"")</f>
        <v>Hydroxy-Itraconazole</v>
      </c>
      <c r="F1991" s="114" t="str">
        <f>IF(AND(A1991&lt;&gt;"",ISNUMBER(A1991)),VLOOKUP(A1991,Studies!A:BR,6,FALSE),"")</f>
        <v>Plasma</v>
      </c>
      <c r="G1991" s="57">
        <v>26</v>
      </c>
      <c r="H1991" s="57" t="s">
        <v>54</v>
      </c>
      <c r="I1991" s="47">
        <v>1031.4170122146606</v>
      </c>
      <c r="J1991" s="47" t="s">
        <v>321</v>
      </c>
      <c r="K1991" s="47" t="s">
        <v>50</v>
      </c>
    </row>
    <row r="1992" spans="1:11" x14ac:dyDescent="0.2">
      <c r="A1992" s="36">
        <v>535</v>
      </c>
      <c r="B1992" s="112" t="str">
        <f>IF(AND(A1992&lt;&gt;"",ISNUMBER(A1992)),VLOOKUP(A1992,Studies!A:BR,2,FALSE),"")</f>
        <v>Mouton 2006</v>
      </c>
      <c r="C1992" s="112" t="str">
        <f>IF(AND(A1992&lt;&gt;"",ISNUMBER(A1992)),VLOOKUP(A1992,Studies!A:BR,3,FALSE),"")</f>
        <v>https://www.ncbi.nlm.nih.gov/pubmed/16982783</v>
      </c>
      <c r="D1992" s="112" t="str">
        <f>IF(AND(A1992&lt;&gt;"",ISNUMBER(A1992)),VLOOKUP(A1992,Studies!A:BR,4,FALSE),"")</f>
        <v>MAD_m_D 200 mg (HPBCD)</v>
      </c>
      <c r="E1992" s="112" t="str">
        <f>IF(AND(A1992&lt;&gt;"",ISNUMBER(A1992)),VLOOKUP(A1992,Studies!A:BR,5,FALSE),"")</f>
        <v>Hydroxy-Itraconazole</v>
      </c>
      <c r="F1992" s="114" t="str">
        <f>IF(AND(A1992&lt;&gt;"",ISNUMBER(A1992)),VLOOKUP(A1992,Studies!A:BR,6,FALSE),"")</f>
        <v>Plasma</v>
      </c>
      <c r="G1992" s="57">
        <v>32</v>
      </c>
      <c r="H1992" s="57" t="s">
        <v>54</v>
      </c>
      <c r="I1992" s="47">
        <v>1203.5750150680542</v>
      </c>
      <c r="J1992" s="47" t="s">
        <v>321</v>
      </c>
      <c r="K1992" s="47" t="s">
        <v>50</v>
      </c>
    </row>
    <row r="1993" spans="1:11" x14ac:dyDescent="0.2">
      <c r="A1993" s="36">
        <v>535</v>
      </c>
      <c r="B1993" s="112" t="str">
        <f>IF(AND(A1993&lt;&gt;"",ISNUMBER(A1993)),VLOOKUP(A1993,Studies!A:BR,2,FALSE),"")</f>
        <v>Mouton 2006</v>
      </c>
      <c r="C1993" s="112" t="str">
        <f>IF(AND(A1993&lt;&gt;"",ISNUMBER(A1993)),VLOOKUP(A1993,Studies!A:BR,3,FALSE),"")</f>
        <v>https://www.ncbi.nlm.nih.gov/pubmed/16982783</v>
      </c>
      <c r="D1993" s="112" t="str">
        <f>IF(AND(A1993&lt;&gt;"",ISNUMBER(A1993)),VLOOKUP(A1993,Studies!A:BR,4,FALSE),"")</f>
        <v>MAD_m_D 200 mg (HPBCD)</v>
      </c>
      <c r="E1993" s="112" t="str">
        <f>IF(AND(A1993&lt;&gt;"",ISNUMBER(A1993)),VLOOKUP(A1993,Studies!A:BR,5,FALSE),"")</f>
        <v>Hydroxy-Itraconazole</v>
      </c>
      <c r="F1993" s="114" t="str">
        <f>IF(AND(A1993&lt;&gt;"",ISNUMBER(A1993)),VLOOKUP(A1993,Studies!A:BR,6,FALSE),"")</f>
        <v>Plasma</v>
      </c>
      <c r="G1993" s="57">
        <v>34</v>
      </c>
      <c r="H1993" s="57" t="s">
        <v>54</v>
      </c>
      <c r="I1993" s="47">
        <v>1386.5189552307129</v>
      </c>
      <c r="J1993" s="47" t="s">
        <v>321</v>
      </c>
      <c r="K1993" s="47" t="s">
        <v>50</v>
      </c>
    </row>
    <row r="1994" spans="1:11" x14ac:dyDescent="0.2">
      <c r="A1994" s="36">
        <v>535</v>
      </c>
      <c r="B1994" s="112" t="str">
        <f>IF(AND(A1994&lt;&gt;"",ISNUMBER(A1994)),VLOOKUP(A1994,Studies!A:BR,2,FALSE),"")</f>
        <v>Mouton 2006</v>
      </c>
      <c r="C1994" s="112" t="str">
        <f>IF(AND(A1994&lt;&gt;"",ISNUMBER(A1994)),VLOOKUP(A1994,Studies!A:BR,3,FALSE),"")</f>
        <v>https://www.ncbi.nlm.nih.gov/pubmed/16982783</v>
      </c>
      <c r="D1994" s="112" t="str">
        <f>IF(AND(A1994&lt;&gt;"",ISNUMBER(A1994)),VLOOKUP(A1994,Studies!A:BR,4,FALSE),"")</f>
        <v>MAD_m_D 200 mg (HPBCD)</v>
      </c>
      <c r="E1994" s="112" t="str">
        <f>IF(AND(A1994&lt;&gt;"",ISNUMBER(A1994)),VLOOKUP(A1994,Studies!A:BR,5,FALSE),"")</f>
        <v>Hydroxy-Itraconazole</v>
      </c>
      <c r="F1994" s="114" t="str">
        <f>IF(AND(A1994&lt;&gt;"",ISNUMBER(A1994)),VLOOKUP(A1994,Studies!A:BR,6,FALSE),"")</f>
        <v>Plasma</v>
      </c>
      <c r="G1994" s="57">
        <v>48</v>
      </c>
      <c r="H1994" s="57" t="s">
        <v>54</v>
      </c>
      <c r="I1994" s="47">
        <v>1413.532018661499</v>
      </c>
      <c r="J1994" s="47" t="s">
        <v>321</v>
      </c>
      <c r="K1994" s="47" t="s">
        <v>50</v>
      </c>
    </row>
    <row r="1995" spans="1:11" x14ac:dyDescent="0.2">
      <c r="A1995" s="36">
        <v>535</v>
      </c>
      <c r="B1995" s="112" t="str">
        <f>IF(AND(A1995&lt;&gt;"",ISNUMBER(A1995)),VLOOKUP(A1995,Studies!A:BR,2,FALSE),"")</f>
        <v>Mouton 2006</v>
      </c>
      <c r="C1995" s="112" t="str">
        <f>IF(AND(A1995&lt;&gt;"",ISNUMBER(A1995)),VLOOKUP(A1995,Studies!A:BR,3,FALSE),"")</f>
        <v>https://www.ncbi.nlm.nih.gov/pubmed/16982783</v>
      </c>
      <c r="D1995" s="112" t="str">
        <f>IF(AND(A1995&lt;&gt;"",ISNUMBER(A1995)),VLOOKUP(A1995,Studies!A:BR,4,FALSE),"")</f>
        <v>MAD_m_D 200 mg (HPBCD)</v>
      </c>
      <c r="E1995" s="112" t="str">
        <f>IF(AND(A1995&lt;&gt;"",ISNUMBER(A1995)),VLOOKUP(A1995,Studies!A:BR,5,FALSE),"")</f>
        <v>Hydroxy-Itraconazole</v>
      </c>
      <c r="F1995" s="114" t="str">
        <f>IF(AND(A1995&lt;&gt;"",ISNUMBER(A1995)),VLOOKUP(A1995,Studies!A:BR,6,FALSE),"")</f>
        <v>Plasma</v>
      </c>
      <c r="G1995" s="57">
        <v>50</v>
      </c>
      <c r="H1995" s="57" t="s">
        <v>54</v>
      </c>
      <c r="I1995" s="47">
        <v>1576.854944229126</v>
      </c>
      <c r="J1995" s="47" t="s">
        <v>321</v>
      </c>
      <c r="K1995" s="47" t="s">
        <v>50</v>
      </c>
    </row>
    <row r="1996" spans="1:11" x14ac:dyDescent="0.2">
      <c r="A1996" s="36">
        <v>535</v>
      </c>
      <c r="B1996" s="112" t="str">
        <f>IF(AND(A1996&lt;&gt;"",ISNUMBER(A1996)),VLOOKUP(A1996,Studies!A:BR,2,FALSE),"")</f>
        <v>Mouton 2006</v>
      </c>
      <c r="C1996" s="112" t="str">
        <f>IF(AND(A1996&lt;&gt;"",ISNUMBER(A1996)),VLOOKUP(A1996,Studies!A:BR,3,FALSE),"")</f>
        <v>https://www.ncbi.nlm.nih.gov/pubmed/16982783</v>
      </c>
      <c r="D1996" s="112" t="str">
        <f>IF(AND(A1996&lt;&gt;"",ISNUMBER(A1996)),VLOOKUP(A1996,Studies!A:BR,4,FALSE),"")</f>
        <v>MAD_m_D 200 mg (HPBCD)</v>
      </c>
      <c r="E1996" s="112" t="str">
        <f>IF(AND(A1996&lt;&gt;"",ISNUMBER(A1996)),VLOOKUP(A1996,Studies!A:BR,5,FALSE),"")</f>
        <v>Hydroxy-Itraconazole</v>
      </c>
      <c r="F1996" s="114" t="str">
        <f>IF(AND(A1996&lt;&gt;"",ISNUMBER(A1996)),VLOOKUP(A1996,Studies!A:BR,6,FALSE),"")</f>
        <v>Plasma</v>
      </c>
      <c r="G1996" s="57">
        <v>72</v>
      </c>
      <c r="H1996" s="57" t="s">
        <v>54</v>
      </c>
      <c r="I1996" s="47">
        <v>1556.6999912261963</v>
      </c>
      <c r="J1996" s="47" t="s">
        <v>321</v>
      </c>
      <c r="K1996" s="47" t="s">
        <v>50</v>
      </c>
    </row>
    <row r="1997" spans="1:11" x14ac:dyDescent="0.2">
      <c r="A1997" s="36">
        <v>535</v>
      </c>
      <c r="B1997" s="112" t="str">
        <f>IF(AND(A1997&lt;&gt;"",ISNUMBER(A1997)),VLOOKUP(A1997,Studies!A:BR,2,FALSE),"")</f>
        <v>Mouton 2006</v>
      </c>
      <c r="C1997" s="112" t="str">
        <f>IF(AND(A1997&lt;&gt;"",ISNUMBER(A1997)),VLOOKUP(A1997,Studies!A:BR,3,FALSE),"")</f>
        <v>https://www.ncbi.nlm.nih.gov/pubmed/16982783</v>
      </c>
      <c r="D1997" s="112" t="str">
        <f>IF(AND(A1997&lt;&gt;"",ISNUMBER(A1997)),VLOOKUP(A1997,Studies!A:BR,4,FALSE),"")</f>
        <v>MAD_m_D 200 mg (HPBCD)</v>
      </c>
      <c r="E1997" s="112" t="str">
        <f>IF(AND(A1997&lt;&gt;"",ISNUMBER(A1997)),VLOOKUP(A1997,Studies!A:BR,5,FALSE),"")</f>
        <v>Hydroxy-Itraconazole</v>
      </c>
      <c r="F1997" s="114" t="str">
        <f>IF(AND(A1997&lt;&gt;"",ISNUMBER(A1997)),VLOOKUP(A1997,Studies!A:BR,6,FALSE),"")</f>
        <v>Plasma</v>
      </c>
      <c r="G1997" s="57">
        <v>74</v>
      </c>
      <c r="H1997" s="57" t="s">
        <v>54</v>
      </c>
      <c r="I1997" s="47">
        <v>1770.3979015350342</v>
      </c>
      <c r="J1997" s="47" t="s">
        <v>321</v>
      </c>
      <c r="K1997" s="47" t="s">
        <v>50</v>
      </c>
    </row>
    <row r="1998" spans="1:11" x14ac:dyDescent="0.2">
      <c r="A1998" s="36">
        <v>535</v>
      </c>
      <c r="B1998" s="112" t="str">
        <f>IF(AND(A1998&lt;&gt;"",ISNUMBER(A1998)),VLOOKUP(A1998,Studies!A:BR,2,FALSE),"")</f>
        <v>Mouton 2006</v>
      </c>
      <c r="C1998" s="112" t="str">
        <f>IF(AND(A1998&lt;&gt;"",ISNUMBER(A1998)),VLOOKUP(A1998,Studies!A:BR,3,FALSE),"")</f>
        <v>https://www.ncbi.nlm.nih.gov/pubmed/16982783</v>
      </c>
      <c r="D1998" s="112" t="str">
        <f>IF(AND(A1998&lt;&gt;"",ISNUMBER(A1998)),VLOOKUP(A1998,Studies!A:BR,4,FALSE),"")</f>
        <v>MAD_m_D 200 mg (HPBCD)</v>
      </c>
      <c r="E1998" s="112" t="str">
        <f>IF(AND(A1998&lt;&gt;"",ISNUMBER(A1998)),VLOOKUP(A1998,Studies!A:BR,5,FALSE),"")</f>
        <v>Hydroxy-Itraconazole</v>
      </c>
      <c r="F1998" s="114" t="str">
        <f>IF(AND(A1998&lt;&gt;"",ISNUMBER(A1998)),VLOOKUP(A1998,Studies!A:BR,6,FALSE),"")</f>
        <v>Plasma</v>
      </c>
      <c r="G1998" s="57">
        <v>96</v>
      </c>
      <c r="H1998" s="57" t="s">
        <v>54</v>
      </c>
      <c r="I1998" s="47">
        <v>1638.8959884643555</v>
      </c>
      <c r="J1998" s="47" t="s">
        <v>321</v>
      </c>
      <c r="K1998" s="47" t="s">
        <v>50</v>
      </c>
    </row>
    <row r="1999" spans="1:11" x14ac:dyDescent="0.2">
      <c r="A1999" s="36">
        <v>535</v>
      </c>
      <c r="B1999" s="112" t="str">
        <f>IF(AND(A1999&lt;&gt;"",ISNUMBER(A1999)),VLOOKUP(A1999,Studies!A:BR,2,FALSE),"")</f>
        <v>Mouton 2006</v>
      </c>
      <c r="C1999" s="112" t="str">
        <f>IF(AND(A1999&lt;&gt;"",ISNUMBER(A1999)),VLOOKUP(A1999,Studies!A:BR,3,FALSE),"")</f>
        <v>https://www.ncbi.nlm.nih.gov/pubmed/16982783</v>
      </c>
      <c r="D1999" s="112" t="str">
        <f>IF(AND(A1999&lt;&gt;"",ISNUMBER(A1999)),VLOOKUP(A1999,Studies!A:BR,4,FALSE),"")</f>
        <v>MAD_m_D 200 mg (HPBCD)</v>
      </c>
      <c r="E1999" s="112" t="str">
        <f>IF(AND(A1999&lt;&gt;"",ISNUMBER(A1999)),VLOOKUP(A1999,Studies!A:BR,5,FALSE),"")</f>
        <v>Hydroxy-Itraconazole</v>
      </c>
      <c r="F1999" s="114" t="str">
        <f>IF(AND(A1999&lt;&gt;"",ISNUMBER(A1999)),VLOOKUP(A1999,Studies!A:BR,6,FALSE),"")</f>
        <v>Plasma</v>
      </c>
      <c r="G1999" s="57">
        <v>98</v>
      </c>
      <c r="H1999" s="57" t="s">
        <v>54</v>
      </c>
      <c r="I1999" s="47">
        <v>1949.7120380401611</v>
      </c>
      <c r="J1999" s="47" t="s">
        <v>321</v>
      </c>
      <c r="K1999" s="47" t="s">
        <v>50</v>
      </c>
    </row>
    <row r="2000" spans="1:11" x14ac:dyDescent="0.2">
      <c r="A2000" s="36">
        <v>535</v>
      </c>
      <c r="B2000" s="112" t="str">
        <f>IF(AND(A2000&lt;&gt;"",ISNUMBER(A2000)),VLOOKUP(A2000,Studies!A:BR,2,FALSE),"")</f>
        <v>Mouton 2006</v>
      </c>
      <c r="C2000" s="112" t="str">
        <f>IF(AND(A2000&lt;&gt;"",ISNUMBER(A2000)),VLOOKUP(A2000,Studies!A:BR,3,FALSE),"")</f>
        <v>https://www.ncbi.nlm.nih.gov/pubmed/16982783</v>
      </c>
      <c r="D2000" s="112" t="str">
        <f>IF(AND(A2000&lt;&gt;"",ISNUMBER(A2000)),VLOOKUP(A2000,Studies!A:BR,4,FALSE),"")</f>
        <v>MAD_m_D 200 mg (HPBCD)</v>
      </c>
      <c r="E2000" s="112" t="str">
        <f>IF(AND(A2000&lt;&gt;"",ISNUMBER(A2000)),VLOOKUP(A2000,Studies!A:BR,5,FALSE),"")</f>
        <v>Hydroxy-Itraconazole</v>
      </c>
      <c r="F2000" s="114" t="str">
        <f>IF(AND(A2000&lt;&gt;"",ISNUMBER(A2000)),VLOOKUP(A2000,Studies!A:BR,6,FALSE),"")</f>
        <v>Plasma</v>
      </c>
      <c r="G2000" s="57">
        <v>120</v>
      </c>
      <c r="H2000" s="57" t="s">
        <v>54</v>
      </c>
      <c r="I2000" s="47">
        <v>1770.3979015350342</v>
      </c>
      <c r="J2000" s="47" t="s">
        <v>321</v>
      </c>
      <c r="K2000" s="47" t="s">
        <v>50</v>
      </c>
    </row>
    <row r="2001" spans="1:11" x14ac:dyDescent="0.2">
      <c r="A2001" s="36">
        <v>535</v>
      </c>
      <c r="B2001" s="112" t="str">
        <f>IF(AND(A2001&lt;&gt;"",ISNUMBER(A2001)),VLOOKUP(A2001,Studies!A:BR,2,FALSE),"")</f>
        <v>Mouton 2006</v>
      </c>
      <c r="C2001" s="112" t="str">
        <f>IF(AND(A2001&lt;&gt;"",ISNUMBER(A2001)),VLOOKUP(A2001,Studies!A:BR,3,FALSE),"")</f>
        <v>https://www.ncbi.nlm.nih.gov/pubmed/16982783</v>
      </c>
      <c r="D2001" s="112" t="str">
        <f>IF(AND(A2001&lt;&gt;"",ISNUMBER(A2001)),VLOOKUP(A2001,Studies!A:BR,4,FALSE),"")</f>
        <v>MAD_m_D 200 mg (HPBCD)</v>
      </c>
      <c r="E2001" s="112" t="str">
        <f>IF(AND(A2001&lt;&gt;"",ISNUMBER(A2001)),VLOOKUP(A2001,Studies!A:BR,5,FALSE),"")</f>
        <v>Hydroxy-Itraconazole</v>
      </c>
      <c r="F2001" s="114" t="str">
        <f>IF(AND(A2001&lt;&gt;"",ISNUMBER(A2001)),VLOOKUP(A2001,Studies!A:BR,6,FALSE),"")</f>
        <v>Plasma</v>
      </c>
      <c r="G2001" s="57">
        <v>122</v>
      </c>
      <c r="H2001" s="57" t="s">
        <v>54</v>
      </c>
      <c r="I2001" s="47">
        <v>1987.697958946228</v>
      </c>
      <c r="J2001" s="47" t="s">
        <v>321</v>
      </c>
      <c r="K2001" s="47" t="s">
        <v>50</v>
      </c>
    </row>
    <row r="2002" spans="1:11" x14ac:dyDescent="0.2">
      <c r="A2002" s="36">
        <v>535</v>
      </c>
      <c r="B2002" s="112" t="str">
        <f>IF(AND(A2002&lt;&gt;"",ISNUMBER(A2002)),VLOOKUP(A2002,Studies!A:BR,2,FALSE),"")</f>
        <v>Mouton 2006</v>
      </c>
      <c r="C2002" s="112" t="str">
        <f>IF(AND(A2002&lt;&gt;"",ISNUMBER(A2002)),VLOOKUP(A2002,Studies!A:BR,3,FALSE),"")</f>
        <v>https://www.ncbi.nlm.nih.gov/pubmed/16982783</v>
      </c>
      <c r="D2002" s="112" t="str">
        <f>IF(AND(A2002&lt;&gt;"",ISNUMBER(A2002)),VLOOKUP(A2002,Studies!A:BR,4,FALSE),"")</f>
        <v>MAD_m_D 200 mg (HPBCD)</v>
      </c>
      <c r="E2002" s="112" t="str">
        <f>IF(AND(A2002&lt;&gt;"",ISNUMBER(A2002)),VLOOKUP(A2002,Studies!A:BR,5,FALSE),"")</f>
        <v>Hydroxy-Itraconazole</v>
      </c>
      <c r="F2002" s="114" t="str">
        <f>IF(AND(A2002&lt;&gt;"",ISNUMBER(A2002)),VLOOKUP(A2002,Studies!A:BR,6,FALSE),"")</f>
        <v>Plasma</v>
      </c>
      <c r="G2002" s="57">
        <v>144</v>
      </c>
      <c r="H2002" s="57" t="s">
        <v>54</v>
      </c>
      <c r="I2002" s="47">
        <v>2079.2341232299805</v>
      </c>
      <c r="J2002" s="47" t="s">
        <v>321</v>
      </c>
      <c r="K2002" s="47" t="s">
        <v>50</v>
      </c>
    </row>
    <row r="2003" spans="1:11" x14ac:dyDescent="0.2">
      <c r="A2003" s="36">
        <v>535</v>
      </c>
      <c r="B2003" s="112" t="str">
        <f>IF(AND(A2003&lt;&gt;"",ISNUMBER(A2003)),VLOOKUP(A2003,Studies!A:BR,2,FALSE),"")</f>
        <v>Mouton 2006</v>
      </c>
      <c r="C2003" s="112" t="str">
        <f>IF(AND(A2003&lt;&gt;"",ISNUMBER(A2003)),VLOOKUP(A2003,Studies!A:BR,3,FALSE),"")</f>
        <v>https://www.ncbi.nlm.nih.gov/pubmed/16982783</v>
      </c>
      <c r="D2003" s="112" t="str">
        <f>IF(AND(A2003&lt;&gt;"",ISNUMBER(A2003)),VLOOKUP(A2003,Studies!A:BR,4,FALSE),"")</f>
        <v>MAD_m_D 200 mg (HPBCD)</v>
      </c>
      <c r="E2003" s="112" t="str">
        <f>IF(AND(A2003&lt;&gt;"",ISNUMBER(A2003)),VLOOKUP(A2003,Studies!A:BR,5,FALSE),"")</f>
        <v>Hydroxy-Itraconazole</v>
      </c>
      <c r="F2003" s="114" t="str">
        <f>IF(AND(A2003&lt;&gt;"",ISNUMBER(A2003)),VLOOKUP(A2003,Studies!A:BR,6,FALSE),"")</f>
        <v>Plasma</v>
      </c>
      <c r="G2003" s="57">
        <v>144.5</v>
      </c>
      <c r="H2003" s="57" t="s">
        <v>54</v>
      </c>
      <c r="I2003" s="47">
        <v>1923.5979318618774</v>
      </c>
      <c r="J2003" s="47" t="s">
        <v>321</v>
      </c>
      <c r="K2003" s="47" t="s">
        <v>50</v>
      </c>
    </row>
    <row r="2004" spans="1:11" x14ac:dyDescent="0.2">
      <c r="A2004" s="36">
        <v>535</v>
      </c>
      <c r="B2004" s="112" t="str">
        <f>IF(AND(A2004&lt;&gt;"",ISNUMBER(A2004)),VLOOKUP(A2004,Studies!A:BR,2,FALSE),"")</f>
        <v>Mouton 2006</v>
      </c>
      <c r="C2004" s="112" t="str">
        <f>IF(AND(A2004&lt;&gt;"",ISNUMBER(A2004)),VLOOKUP(A2004,Studies!A:BR,3,FALSE),"")</f>
        <v>https://www.ncbi.nlm.nih.gov/pubmed/16982783</v>
      </c>
      <c r="D2004" s="112" t="str">
        <f>IF(AND(A2004&lt;&gt;"",ISNUMBER(A2004)),VLOOKUP(A2004,Studies!A:BR,4,FALSE),"")</f>
        <v>MAD_m_D 200 mg (HPBCD)</v>
      </c>
      <c r="E2004" s="112" t="str">
        <f>IF(AND(A2004&lt;&gt;"",ISNUMBER(A2004)),VLOOKUP(A2004,Studies!A:BR,5,FALSE),"")</f>
        <v>Hydroxy-Itraconazole</v>
      </c>
      <c r="F2004" s="114" t="str">
        <f>IF(AND(A2004&lt;&gt;"",ISNUMBER(A2004)),VLOOKUP(A2004,Studies!A:BR,6,FALSE),"")</f>
        <v>Plasma</v>
      </c>
      <c r="G2004" s="57">
        <v>145</v>
      </c>
      <c r="H2004" s="57" t="s">
        <v>54</v>
      </c>
      <c r="I2004" s="47">
        <v>2132.404088973999</v>
      </c>
      <c r="J2004" s="47" t="s">
        <v>321</v>
      </c>
      <c r="K2004" s="47" t="s">
        <v>50</v>
      </c>
    </row>
    <row r="2005" spans="1:11" x14ac:dyDescent="0.2">
      <c r="A2005" s="36">
        <v>535</v>
      </c>
      <c r="B2005" s="112" t="str">
        <f>IF(AND(A2005&lt;&gt;"",ISNUMBER(A2005)),VLOOKUP(A2005,Studies!A:BR,2,FALSE),"")</f>
        <v>Mouton 2006</v>
      </c>
      <c r="C2005" s="112" t="str">
        <f>IF(AND(A2005&lt;&gt;"",ISNUMBER(A2005)),VLOOKUP(A2005,Studies!A:BR,3,FALSE),"")</f>
        <v>https://www.ncbi.nlm.nih.gov/pubmed/16982783</v>
      </c>
      <c r="D2005" s="112" t="str">
        <f>IF(AND(A2005&lt;&gt;"",ISNUMBER(A2005)),VLOOKUP(A2005,Studies!A:BR,4,FALSE),"")</f>
        <v>MAD_m_D 200 mg (HPBCD)</v>
      </c>
      <c r="E2005" s="112" t="str">
        <f>IF(AND(A2005&lt;&gt;"",ISNUMBER(A2005)),VLOOKUP(A2005,Studies!A:BR,5,FALSE),"")</f>
        <v>Hydroxy-Itraconazole</v>
      </c>
      <c r="F2005" s="114" t="str">
        <f>IF(AND(A2005&lt;&gt;"",ISNUMBER(A2005)),VLOOKUP(A2005,Studies!A:BR,6,FALSE),"")</f>
        <v>Plasma</v>
      </c>
      <c r="G2005" s="57">
        <v>146</v>
      </c>
      <c r="H2005" s="57" t="s">
        <v>54</v>
      </c>
      <c r="I2005" s="47">
        <v>2064.8260116577148</v>
      </c>
      <c r="J2005" s="47" t="s">
        <v>321</v>
      </c>
      <c r="K2005" s="47" t="s">
        <v>50</v>
      </c>
    </row>
    <row r="2006" spans="1:11" x14ac:dyDescent="0.2">
      <c r="A2006" s="36">
        <v>535</v>
      </c>
      <c r="B2006" s="112" t="str">
        <f>IF(AND(A2006&lt;&gt;"",ISNUMBER(A2006)),VLOOKUP(A2006,Studies!A:BR,2,FALSE),"")</f>
        <v>Mouton 2006</v>
      </c>
      <c r="C2006" s="112" t="str">
        <f>IF(AND(A2006&lt;&gt;"",ISNUMBER(A2006)),VLOOKUP(A2006,Studies!A:BR,3,FALSE),"")</f>
        <v>https://www.ncbi.nlm.nih.gov/pubmed/16982783</v>
      </c>
      <c r="D2006" s="112" t="str">
        <f>IF(AND(A2006&lt;&gt;"",ISNUMBER(A2006)),VLOOKUP(A2006,Studies!A:BR,4,FALSE),"")</f>
        <v>MAD_m_D 200 mg (HPBCD)</v>
      </c>
      <c r="E2006" s="112" t="str">
        <f>IF(AND(A2006&lt;&gt;"",ISNUMBER(A2006)),VLOOKUP(A2006,Studies!A:BR,5,FALSE),"")</f>
        <v>Hydroxy-Itraconazole</v>
      </c>
      <c r="F2006" s="114" t="str">
        <f>IF(AND(A2006&lt;&gt;"",ISNUMBER(A2006)),VLOOKUP(A2006,Studies!A:BR,6,FALSE),"")</f>
        <v>Plasma</v>
      </c>
      <c r="G2006" s="57">
        <v>146.25</v>
      </c>
      <c r="H2006" s="57" t="s">
        <v>54</v>
      </c>
      <c r="I2006" s="47">
        <v>2051.569938659668</v>
      </c>
      <c r="J2006" s="47" t="s">
        <v>321</v>
      </c>
      <c r="K2006" s="47" t="s">
        <v>50</v>
      </c>
    </row>
    <row r="2007" spans="1:11" x14ac:dyDescent="0.2">
      <c r="A2007" s="36">
        <v>535</v>
      </c>
      <c r="B2007" s="112" t="str">
        <f>IF(AND(A2007&lt;&gt;"",ISNUMBER(A2007)),VLOOKUP(A2007,Studies!A:BR,2,FALSE),"")</f>
        <v>Mouton 2006</v>
      </c>
      <c r="C2007" s="112" t="str">
        <f>IF(AND(A2007&lt;&gt;"",ISNUMBER(A2007)),VLOOKUP(A2007,Studies!A:BR,3,FALSE),"")</f>
        <v>https://www.ncbi.nlm.nih.gov/pubmed/16982783</v>
      </c>
      <c r="D2007" s="112" t="str">
        <f>IF(AND(A2007&lt;&gt;"",ISNUMBER(A2007)),VLOOKUP(A2007,Studies!A:BR,4,FALSE),"")</f>
        <v>MAD_m_D 200 mg (HPBCD)</v>
      </c>
      <c r="E2007" s="112" t="str">
        <f>IF(AND(A2007&lt;&gt;"",ISNUMBER(A2007)),VLOOKUP(A2007,Studies!A:BR,5,FALSE),"")</f>
        <v>Hydroxy-Itraconazole</v>
      </c>
      <c r="F2007" s="114" t="str">
        <f>IF(AND(A2007&lt;&gt;"",ISNUMBER(A2007)),VLOOKUP(A2007,Studies!A:BR,6,FALSE),"")</f>
        <v>Plasma</v>
      </c>
      <c r="G2007" s="57">
        <v>146.5</v>
      </c>
      <c r="H2007" s="57" t="s">
        <v>54</v>
      </c>
      <c r="I2007" s="47">
        <v>2064.8260116577148</v>
      </c>
      <c r="J2007" s="47" t="s">
        <v>321</v>
      </c>
      <c r="K2007" s="47" t="s">
        <v>50</v>
      </c>
    </row>
    <row r="2008" spans="1:11" x14ac:dyDescent="0.2">
      <c r="A2008" s="36">
        <v>535</v>
      </c>
      <c r="B2008" s="112" t="str">
        <f>IF(AND(A2008&lt;&gt;"",ISNUMBER(A2008)),VLOOKUP(A2008,Studies!A:BR,2,FALSE),"")</f>
        <v>Mouton 2006</v>
      </c>
      <c r="C2008" s="112" t="str">
        <f>IF(AND(A2008&lt;&gt;"",ISNUMBER(A2008)),VLOOKUP(A2008,Studies!A:BR,3,FALSE),"")</f>
        <v>https://www.ncbi.nlm.nih.gov/pubmed/16982783</v>
      </c>
      <c r="D2008" s="112" t="str">
        <f>IF(AND(A2008&lt;&gt;"",ISNUMBER(A2008)),VLOOKUP(A2008,Studies!A:BR,4,FALSE),"")</f>
        <v>MAD_m_D 200 mg (HPBCD)</v>
      </c>
      <c r="E2008" s="112" t="str">
        <f>IF(AND(A2008&lt;&gt;"",ISNUMBER(A2008)),VLOOKUP(A2008,Studies!A:BR,5,FALSE),"")</f>
        <v>Hydroxy-Itraconazole</v>
      </c>
      <c r="F2008" s="114" t="str">
        <f>IF(AND(A2008&lt;&gt;"",ISNUMBER(A2008)),VLOOKUP(A2008,Studies!A:BR,6,FALSE),"")</f>
        <v>Plasma</v>
      </c>
      <c r="G2008" s="57">
        <v>146.75</v>
      </c>
      <c r="H2008" s="57" t="s">
        <v>54</v>
      </c>
      <c r="I2008" s="47">
        <v>2091.5958881378174</v>
      </c>
      <c r="J2008" s="47" t="s">
        <v>321</v>
      </c>
      <c r="K2008" s="47" t="s">
        <v>50</v>
      </c>
    </row>
    <row r="2009" spans="1:11" x14ac:dyDescent="0.2">
      <c r="A2009" s="36">
        <v>535</v>
      </c>
      <c r="B2009" s="112" t="str">
        <f>IF(AND(A2009&lt;&gt;"",ISNUMBER(A2009)),VLOOKUP(A2009,Studies!A:BR,2,FALSE),"")</f>
        <v>Mouton 2006</v>
      </c>
      <c r="C2009" s="112" t="str">
        <f>IF(AND(A2009&lt;&gt;"",ISNUMBER(A2009)),VLOOKUP(A2009,Studies!A:BR,3,FALSE),"")</f>
        <v>https://www.ncbi.nlm.nih.gov/pubmed/16982783</v>
      </c>
      <c r="D2009" s="112" t="str">
        <f>IF(AND(A2009&lt;&gt;"",ISNUMBER(A2009)),VLOOKUP(A2009,Studies!A:BR,4,FALSE),"")</f>
        <v>MAD_m_D 200 mg (HPBCD)</v>
      </c>
      <c r="E2009" s="112" t="str">
        <f>IF(AND(A2009&lt;&gt;"",ISNUMBER(A2009)),VLOOKUP(A2009,Studies!A:BR,5,FALSE),"")</f>
        <v>Hydroxy-Itraconazole</v>
      </c>
      <c r="F2009" s="114" t="str">
        <f>IF(AND(A2009&lt;&gt;"",ISNUMBER(A2009)),VLOOKUP(A2009,Studies!A:BR,6,FALSE),"")</f>
        <v>Plasma</v>
      </c>
      <c r="G2009" s="57">
        <v>147</v>
      </c>
      <c r="H2009" s="57" t="s">
        <v>54</v>
      </c>
      <c r="I2009" s="47">
        <v>2174.0078926086426</v>
      </c>
      <c r="J2009" s="47" t="s">
        <v>321</v>
      </c>
      <c r="K2009" s="47" t="s">
        <v>50</v>
      </c>
    </row>
    <row r="2010" spans="1:11" x14ac:dyDescent="0.2">
      <c r="A2010" s="36">
        <v>535</v>
      </c>
      <c r="B2010" s="112" t="str">
        <f>IF(AND(A2010&lt;&gt;"",ISNUMBER(A2010)),VLOOKUP(A2010,Studies!A:BR,2,FALSE),"")</f>
        <v>Mouton 2006</v>
      </c>
      <c r="C2010" s="112" t="str">
        <f>IF(AND(A2010&lt;&gt;"",ISNUMBER(A2010)),VLOOKUP(A2010,Studies!A:BR,3,FALSE),"")</f>
        <v>https://www.ncbi.nlm.nih.gov/pubmed/16982783</v>
      </c>
      <c r="D2010" s="112" t="str">
        <f>IF(AND(A2010&lt;&gt;"",ISNUMBER(A2010)),VLOOKUP(A2010,Studies!A:BR,4,FALSE),"")</f>
        <v>MAD_m_D 200 mg (HPBCD)</v>
      </c>
      <c r="E2010" s="112" t="str">
        <f>IF(AND(A2010&lt;&gt;"",ISNUMBER(A2010)),VLOOKUP(A2010,Studies!A:BR,5,FALSE),"")</f>
        <v>Hydroxy-Itraconazole</v>
      </c>
      <c r="F2010" s="114" t="str">
        <f>IF(AND(A2010&lt;&gt;"",ISNUMBER(A2010)),VLOOKUP(A2010,Studies!A:BR,6,FALSE),"")</f>
        <v>Plasma</v>
      </c>
      <c r="G2010" s="57">
        <v>147.5</v>
      </c>
      <c r="H2010" s="57" t="s">
        <v>54</v>
      </c>
      <c r="I2010" s="47">
        <v>2146.1830139160156</v>
      </c>
      <c r="J2010" s="47" t="s">
        <v>321</v>
      </c>
      <c r="K2010" s="47" t="s">
        <v>50</v>
      </c>
    </row>
    <row r="2011" spans="1:11" x14ac:dyDescent="0.2">
      <c r="A2011" s="36">
        <v>535</v>
      </c>
      <c r="B2011" s="112" t="str">
        <f>IF(AND(A2011&lt;&gt;"",ISNUMBER(A2011)),VLOOKUP(A2011,Studies!A:BR,2,FALSE),"")</f>
        <v>Mouton 2006</v>
      </c>
      <c r="C2011" s="112" t="str">
        <f>IF(AND(A2011&lt;&gt;"",ISNUMBER(A2011)),VLOOKUP(A2011,Studies!A:BR,3,FALSE),"")</f>
        <v>https://www.ncbi.nlm.nih.gov/pubmed/16982783</v>
      </c>
      <c r="D2011" s="112" t="str">
        <f>IF(AND(A2011&lt;&gt;"",ISNUMBER(A2011)),VLOOKUP(A2011,Studies!A:BR,4,FALSE),"")</f>
        <v>MAD_m_D 200 mg (HPBCD)</v>
      </c>
      <c r="E2011" s="112" t="str">
        <f>IF(AND(A2011&lt;&gt;"",ISNUMBER(A2011)),VLOOKUP(A2011,Studies!A:BR,5,FALSE),"")</f>
        <v>Hydroxy-Itraconazole</v>
      </c>
      <c r="F2011" s="114" t="str">
        <f>IF(AND(A2011&lt;&gt;"",ISNUMBER(A2011)),VLOOKUP(A2011,Studies!A:BR,6,FALSE),"")</f>
        <v>Plasma</v>
      </c>
      <c r="G2011" s="57">
        <v>148</v>
      </c>
      <c r="H2011" s="57" t="s">
        <v>54</v>
      </c>
      <c r="I2011" s="47">
        <v>1986.5540266036987</v>
      </c>
      <c r="J2011" s="47" t="s">
        <v>321</v>
      </c>
      <c r="K2011" s="47" t="s">
        <v>50</v>
      </c>
    </row>
    <row r="2012" spans="1:11" x14ac:dyDescent="0.2">
      <c r="A2012" s="36">
        <v>535</v>
      </c>
      <c r="B2012" s="112" t="str">
        <f>IF(AND(A2012&lt;&gt;"",ISNUMBER(A2012)),VLOOKUP(A2012,Studies!A:BR,2,FALSE),"")</f>
        <v>Mouton 2006</v>
      </c>
      <c r="C2012" s="112" t="str">
        <f>IF(AND(A2012&lt;&gt;"",ISNUMBER(A2012)),VLOOKUP(A2012,Studies!A:BR,3,FALSE),"")</f>
        <v>https://www.ncbi.nlm.nih.gov/pubmed/16982783</v>
      </c>
      <c r="D2012" s="112" t="str">
        <f>IF(AND(A2012&lt;&gt;"",ISNUMBER(A2012)),VLOOKUP(A2012,Studies!A:BR,4,FALSE),"")</f>
        <v>MAD_m_D 200 mg (HPBCD)</v>
      </c>
      <c r="E2012" s="112" t="str">
        <f>IF(AND(A2012&lt;&gt;"",ISNUMBER(A2012)),VLOOKUP(A2012,Studies!A:BR,5,FALSE),"")</f>
        <v>Hydroxy-Itraconazole</v>
      </c>
      <c r="F2012" s="114" t="str">
        <f>IF(AND(A2012&lt;&gt;"",ISNUMBER(A2012)),VLOOKUP(A2012,Studies!A:BR,6,FALSE),"")</f>
        <v>Plasma</v>
      </c>
      <c r="G2012" s="57">
        <v>150</v>
      </c>
      <c r="H2012" s="57" t="s">
        <v>54</v>
      </c>
      <c r="I2012" s="47">
        <v>2012.3090744018555</v>
      </c>
      <c r="J2012" s="47" t="s">
        <v>321</v>
      </c>
      <c r="K2012" s="47" t="s">
        <v>50</v>
      </c>
    </row>
    <row r="2013" spans="1:11" x14ac:dyDescent="0.2">
      <c r="A2013" s="36">
        <v>535</v>
      </c>
      <c r="B2013" s="112" t="str">
        <f>IF(AND(A2013&lt;&gt;"",ISNUMBER(A2013)),VLOOKUP(A2013,Studies!A:BR,2,FALSE),"")</f>
        <v>Mouton 2006</v>
      </c>
      <c r="C2013" s="112" t="str">
        <f>IF(AND(A2013&lt;&gt;"",ISNUMBER(A2013)),VLOOKUP(A2013,Studies!A:BR,3,FALSE),"")</f>
        <v>https://www.ncbi.nlm.nih.gov/pubmed/16982783</v>
      </c>
      <c r="D2013" s="112" t="str">
        <f>IF(AND(A2013&lt;&gt;"",ISNUMBER(A2013)),VLOOKUP(A2013,Studies!A:BR,4,FALSE),"")</f>
        <v>MAD_m_D 200 mg (HPBCD)</v>
      </c>
      <c r="E2013" s="112" t="str">
        <f>IF(AND(A2013&lt;&gt;"",ISNUMBER(A2013)),VLOOKUP(A2013,Studies!A:BR,5,FALSE),"")</f>
        <v>Hydroxy-Itraconazole</v>
      </c>
      <c r="F2013" s="114" t="str">
        <f>IF(AND(A2013&lt;&gt;"",ISNUMBER(A2013)),VLOOKUP(A2013,Studies!A:BR,6,FALSE),"")</f>
        <v>Plasma</v>
      </c>
      <c r="G2013" s="57">
        <v>152</v>
      </c>
      <c r="H2013" s="57" t="s">
        <v>54</v>
      </c>
      <c r="I2013" s="47">
        <v>2064.8260116577148</v>
      </c>
      <c r="J2013" s="47" t="s">
        <v>321</v>
      </c>
      <c r="K2013" s="47" t="s">
        <v>50</v>
      </c>
    </row>
    <row r="2014" spans="1:11" x14ac:dyDescent="0.2">
      <c r="A2014" s="36">
        <v>535</v>
      </c>
      <c r="B2014" s="112" t="str">
        <f>IF(AND(A2014&lt;&gt;"",ISNUMBER(A2014)),VLOOKUP(A2014,Studies!A:BR,2,FALSE),"")</f>
        <v>Mouton 2006</v>
      </c>
      <c r="C2014" s="112" t="str">
        <f>IF(AND(A2014&lt;&gt;"",ISNUMBER(A2014)),VLOOKUP(A2014,Studies!A:BR,3,FALSE),"")</f>
        <v>https://www.ncbi.nlm.nih.gov/pubmed/16982783</v>
      </c>
      <c r="D2014" s="112" t="str">
        <f>IF(AND(A2014&lt;&gt;"",ISNUMBER(A2014)),VLOOKUP(A2014,Studies!A:BR,4,FALSE),"")</f>
        <v>MAD_m_D 200 mg (HPBCD)</v>
      </c>
      <c r="E2014" s="112" t="str">
        <f>IF(AND(A2014&lt;&gt;"",ISNUMBER(A2014)),VLOOKUP(A2014,Studies!A:BR,5,FALSE),"")</f>
        <v>Hydroxy-Itraconazole</v>
      </c>
      <c r="F2014" s="114" t="str">
        <f>IF(AND(A2014&lt;&gt;"",ISNUMBER(A2014)),VLOOKUP(A2014,Studies!A:BR,6,FALSE),"")</f>
        <v>Plasma</v>
      </c>
      <c r="G2014" s="57">
        <v>154</v>
      </c>
      <c r="H2014" s="57" t="s">
        <v>54</v>
      </c>
      <c r="I2014" s="47">
        <v>2132.404088973999</v>
      </c>
      <c r="J2014" s="47" t="s">
        <v>321</v>
      </c>
      <c r="K2014" s="47" t="s">
        <v>50</v>
      </c>
    </row>
    <row r="2015" spans="1:11" x14ac:dyDescent="0.2">
      <c r="A2015" s="36">
        <v>535</v>
      </c>
      <c r="B2015" s="112" t="str">
        <f>IF(AND(A2015&lt;&gt;"",ISNUMBER(A2015)),VLOOKUP(A2015,Studies!A:BR,2,FALSE),"")</f>
        <v>Mouton 2006</v>
      </c>
      <c r="C2015" s="112" t="str">
        <f>IF(AND(A2015&lt;&gt;"",ISNUMBER(A2015)),VLOOKUP(A2015,Studies!A:BR,3,FALSE),"")</f>
        <v>https://www.ncbi.nlm.nih.gov/pubmed/16982783</v>
      </c>
      <c r="D2015" s="112" t="str">
        <f>IF(AND(A2015&lt;&gt;"",ISNUMBER(A2015)),VLOOKUP(A2015,Studies!A:BR,4,FALSE),"")</f>
        <v>MAD_m_D 200 mg (HPBCD)</v>
      </c>
      <c r="E2015" s="112" t="str">
        <f>IF(AND(A2015&lt;&gt;"",ISNUMBER(A2015)),VLOOKUP(A2015,Studies!A:BR,5,FALSE),"")</f>
        <v>Hydroxy-Itraconazole</v>
      </c>
      <c r="F2015" s="114" t="str">
        <f>IF(AND(A2015&lt;&gt;"",ISNUMBER(A2015)),VLOOKUP(A2015,Studies!A:BR,6,FALSE),"")</f>
        <v>Plasma</v>
      </c>
      <c r="G2015" s="57">
        <v>160</v>
      </c>
      <c r="H2015" s="57" t="s">
        <v>54</v>
      </c>
      <c r="I2015" s="47">
        <v>1825.7229328155518</v>
      </c>
      <c r="J2015" s="47" t="s">
        <v>321</v>
      </c>
      <c r="K2015" s="47" t="s">
        <v>50</v>
      </c>
    </row>
    <row r="2016" spans="1:11" x14ac:dyDescent="0.2">
      <c r="A2016" s="36">
        <v>535</v>
      </c>
      <c r="B2016" s="112" t="str">
        <f>IF(AND(A2016&lt;&gt;"",ISNUMBER(A2016)),VLOOKUP(A2016,Studies!A:BR,2,FALSE),"")</f>
        <v>Mouton 2006</v>
      </c>
      <c r="C2016" s="112" t="str">
        <f>IF(AND(A2016&lt;&gt;"",ISNUMBER(A2016)),VLOOKUP(A2016,Studies!A:BR,3,FALSE),"")</f>
        <v>https://www.ncbi.nlm.nih.gov/pubmed/16982783</v>
      </c>
      <c r="D2016" s="112" t="str">
        <f>IF(AND(A2016&lt;&gt;"",ISNUMBER(A2016)),VLOOKUP(A2016,Studies!A:BR,4,FALSE),"")</f>
        <v>MAD_m_D 200 mg (HPBCD)</v>
      </c>
      <c r="E2016" s="112" t="str">
        <f>IF(AND(A2016&lt;&gt;"",ISNUMBER(A2016)),VLOOKUP(A2016,Studies!A:BR,5,FALSE),"")</f>
        <v>Hydroxy-Itraconazole</v>
      </c>
      <c r="F2016" s="114" t="str">
        <f>IF(AND(A2016&lt;&gt;"",ISNUMBER(A2016)),VLOOKUP(A2016,Studies!A:BR,6,FALSE),"")</f>
        <v>Plasma</v>
      </c>
      <c r="G2016" s="57">
        <v>168</v>
      </c>
      <c r="H2016" s="57" t="s">
        <v>54</v>
      </c>
      <c r="I2016" s="47">
        <v>2063.7459754943848</v>
      </c>
      <c r="J2016" s="47" t="s">
        <v>321</v>
      </c>
      <c r="K2016" s="47" t="s">
        <v>50</v>
      </c>
    </row>
    <row r="2017" spans="1:16" x14ac:dyDescent="0.2">
      <c r="A2017" s="36">
        <v>535</v>
      </c>
      <c r="B2017" s="112" t="str">
        <f>IF(AND(A2017&lt;&gt;"",ISNUMBER(A2017)),VLOOKUP(A2017,Studies!A:BR,2,FALSE),"")</f>
        <v>Mouton 2006</v>
      </c>
      <c r="C2017" s="112" t="str">
        <f>IF(AND(A2017&lt;&gt;"",ISNUMBER(A2017)),VLOOKUP(A2017,Studies!A:BR,3,FALSE),"")</f>
        <v>https://www.ncbi.nlm.nih.gov/pubmed/16982783</v>
      </c>
      <c r="D2017" s="112" t="str">
        <f>IF(AND(A2017&lt;&gt;"",ISNUMBER(A2017)),VLOOKUP(A2017,Studies!A:BR,4,FALSE),"")</f>
        <v>MAD_m_D 200 mg (HPBCD)</v>
      </c>
      <c r="E2017" s="112" t="str">
        <f>IF(AND(A2017&lt;&gt;"",ISNUMBER(A2017)),VLOOKUP(A2017,Studies!A:BR,5,FALSE),"")</f>
        <v>Hydroxy-Itraconazole</v>
      </c>
      <c r="F2017" s="114" t="str">
        <f>IF(AND(A2017&lt;&gt;"",ISNUMBER(A2017)),VLOOKUP(A2017,Studies!A:BR,6,FALSE),"")</f>
        <v>Plasma</v>
      </c>
      <c r="G2017" s="57">
        <v>176</v>
      </c>
      <c r="H2017" s="57" t="s">
        <v>54</v>
      </c>
      <c r="I2017" s="47">
        <v>2050.4779815673828</v>
      </c>
      <c r="J2017" s="47" t="s">
        <v>321</v>
      </c>
      <c r="K2017" s="47" t="s">
        <v>50</v>
      </c>
    </row>
    <row r="2018" spans="1:16" x14ac:dyDescent="0.2">
      <c r="A2018" s="36">
        <v>535</v>
      </c>
      <c r="B2018" s="112" t="str">
        <f>IF(AND(A2018&lt;&gt;"",ISNUMBER(A2018)),VLOOKUP(A2018,Studies!A:BR,2,FALSE),"")</f>
        <v>Mouton 2006</v>
      </c>
      <c r="C2018" s="112" t="str">
        <f>IF(AND(A2018&lt;&gt;"",ISNUMBER(A2018)),VLOOKUP(A2018,Studies!A:BR,3,FALSE),"")</f>
        <v>https://www.ncbi.nlm.nih.gov/pubmed/16982783</v>
      </c>
      <c r="D2018" s="112" t="str">
        <f>IF(AND(A2018&lt;&gt;"",ISNUMBER(A2018)),VLOOKUP(A2018,Studies!A:BR,4,FALSE),"")</f>
        <v>MAD_m_D 200 mg (HPBCD)</v>
      </c>
      <c r="E2018" s="112" t="str">
        <f>IF(AND(A2018&lt;&gt;"",ISNUMBER(A2018)),VLOOKUP(A2018,Studies!A:BR,5,FALSE),"")</f>
        <v>Hydroxy-Itraconazole</v>
      </c>
      <c r="F2018" s="114" t="str">
        <f>IF(AND(A2018&lt;&gt;"",ISNUMBER(A2018)),VLOOKUP(A2018,Studies!A:BR,6,FALSE),"")</f>
        <v>Plasma</v>
      </c>
      <c r="G2018" s="57">
        <v>192</v>
      </c>
      <c r="H2018" s="57" t="s">
        <v>54</v>
      </c>
      <c r="I2018" s="47">
        <v>1802.3229837417603</v>
      </c>
      <c r="J2018" s="47" t="s">
        <v>321</v>
      </c>
      <c r="K2018" s="47" t="s">
        <v>50</v>
      </c>
    </row>
    <row r="2019" spans="1:16" x14ac:dyDescent="0.2">
      <c r="A2019" s="36">
        <v>535</v>
      </c>
      <c r="B2019" s="112" t="str">
        <f>IF(AND(A2019&lt;&gt;"",ISNUMBER(A2019)),VLOOKUP(A2019,Studies!A:BR,2,FALSE),"")</f>
        <v>Mouton 2006</v>
      </c>
      <c r="C2019" s="112" t="str">
        <f>IF(AND(A2019&lt;&gt;"",ISNUMBER(A2019)),VLOOKUP(A2019,Studies!A:BR,3,FALSE),"")</f>
        <v>https://www.ncbi.nlm.nih.gov/pubmed/16982783</v>
      </c>
      <c r="D2019" s="112" t="str">
        <f>IF(AND(A2019&lt;&gt;"",ISNUMBER(A2019)),VLOOKUP(A2019,Studies!A:BR,4,FALSE),"")</f>
        <v>MAD_m_D 200 mg (HPBCD)</v>
      </c>
      <c r="E2019" s="112" t="str">
        <f>IF(AND(A2019&lt;&gt;"",ISNUMBER(A2019)),VLOOKUP(A2019,Studies!A:BR,5,FALSE),"")</f>
        <v>Hydroxy-Itraconazole</v>
      </c>
      <c r="F2019" s="114" t="str">
        <f>IF(AND(A2019&lt;&gt;"",ISNUMBER(A2019)),VLOOKUP(A2019,Studies!A:BR,6,FALSE),"")</f>
        <v>Plasma</v>
      </c>
      <c r="G2019" s="57">
        <v>216</v>
      </c>
      <c r="H2019" s="57" t="s">
        <v>54</v>
      </c>
      <c r="I2019" s="47">
        <v>1357.0109605789185</v>
      </c>
      <c r="J2019" s="47" t="s">
        <v>321</v>
      </c>
      <c r="K2019" s="47" t="s">
        <v>50</v>
      </c>
    </row>
    <row r="2020" spans="1:16" x14ac:dyDescent="0.2">
      <c r="A2020" s="36">
        <v>535</v>
      </c>
      <c r="B2020" s="112" t="str">
        <f>IF(AND(A2020&lt;&gt;"",ISNUMBER(A2020)),VLOOKUP(A2020,Studies!A:BR,2,FALSE),"")</f>
        <v>Mouton 2006</v>
      </c>
      <c r="C2020" s="112" t="str">
        <f>IF(AND(A2020&lt;&gt;"",ISNUMBER(A2020)),VLOOKUP(A2020,Studies!A:BR,3,FALSE),"")</f>
        <v>https://www.ncbi.nlm.nih.gov/pubmed/16982783</v>
      </c>
      <c r="D2020" s="112" t="str">
        <f>IF(AND(A2020&lt;&gt;"",ISNUMBER(A2020)),VLOOKUP(A2020,Studies!A:BR,4,FALSE),"")</f>
        <v>MAD_m_D 200 mg (HPBCD)</v>
      </c>
      <c r="E2020" s="112" t="str">
        <f>IF(AND(A2020&lt;&gt;"",ISNUMBER(A2020)),VLOOKUP(A2020,Studies!A:BR,5,FALSE),"")</f>
        <v>Hydroxy-Itraconazole</v>
      </c>
      <c r="F2020" s="114" t="str">
        <f>IF(AND(A2020&lt;&gt;"",ISNUMBER(A2020)),VLOOKUP(A2020,Studies!A:BR,6,FALSE),"")</f>
        <v>Plasma</v>
      </c>
      <c r="G2020" s="57">
        <v>240</v>
      </c>
      <c r="H2020" s="57" t="s">
        <v>54</v>
      </c>
      <c r="I2020" s="47">
        <v>970.34287452697754</v>
      </c>
      <c r="J2020" s="47" t="s">
        <v>321</v>
      </c>
      <c r="K2020" s="47" t="s">
        <v>50</v>
      </c>
    </row>
    <row r="2021" spans="1:16" x14ac:dyDescent="0.2">
      <c r="A2021" s="36">
        <v>535</v>
      </c>
      <c r="B2021" s="112" t="str">
        <f>IF(AND(A2021&lt;&gt;"",ISNUMBER(A2021)),VLOOKUP(A2021,Studies!A:BR,2,FALSE),"")</f>
        <v>Mouton 2006</v>
      </c>
      <c r="C2021" s="112" t="str">
        <f>IF(AND(A2021&lt;&gt;"",ISNUMBER(A2021)),VLOOKUP(A2021,Studies!A:BR,3,FALSE),"")</f>
        <v>https://www.ncbi.nlm.nih.gov/pubmed/16982783</v>
      </c>
      <c r="D2021" s="112" t="str">
        <f>IF(AND(A2021&lt;&gt;"",ISNUMBER(A2021)),VLOOKUP(A2021,Studies!A:BR,4,FALSE),"")</f>
        <v>MAD_m_D 200 mg (HPBCD)</v>
      </c>
      <c r="E2021" s="112" t="str">
        <f>IF(AND(A2021&lt;&gt;"",ISNUMBER(A2021)),VLOOKUP(A2021,Studies!A:BR,5,FALSE),"")</f>
        <v>Hydroxy-Itraconazole</v>
      </c>
      <c r="F2021" s="114" t="str">
        <f>IF(AND(A2021&lt;&gt;"",ISNUMBER(A2021)),VLOOKUP(A2021,Studies!A:BR,6,FALSE),"")</f>
        <v>Plasma</v>
      </c>
      <c r="G2021" s="57">
        <v>312</v>
      </c>
      <c r="H2021" s="57" t="s">
        <v>54</v>
      </c>
      <c r="I2021" s="47">
        <v>267.11669564247131</v>
      </c>
      <c r="J2021" s="47" t="s">
        <v>321</v>
      </c>
      <c r="K2021" s="47" t="s">
        <v>50</v>
      </c>
    </row>
    <row r="2022" spans="1:16" x14ac:dyDescent="0.2">
      <c r="A2022" s="36">
        <v>536</v>
      </c>
      <c r="B2022" s="112" t="str">
        <f>IF(AND(A2022&lt;&gt;"",ISNUMBER(A2022)),VLOOKUP(A2022,Studies!A:BR,2,FALSE),"")</f>
        <v>Mouton 2006</v>
      </c>
      <c r="C2022" s="112" t="str">
        <f>IF(AND(A2022&lt;&gt;"",ISNUMBER(A2022)),VLOOKUP(A2022,Studies!A:BR,3,FALSE),"")</f>
        <v>https://www.ncbi.nlm.nih.gov/pubmed/16982783</v>
      </c>
      <c r="D2022" s="112" t="str">
        <f>IF(AND(A2022&lt;&gt;"",ISNUMBER(A2022)),VLOOKUP(A2022,Studies!A:BR,4,FALSE),"")</f>
        <v>MAD_m_A 100 mg (terminal phase only)</v>
      </c>
      <c r="E2022" s="112" t="str">
        <f>IF(AND(A2022&lt;&gt;"",ISNUMBER(A2022)),VLOOKUP(A2022,Studies!A:BR,5,FALSE),"")</f>
        <v>Itraconazole</v>
      </c>
      <c r="F2022" s="114" t="str">
        <f>IF(AND(A2022&lt;&gt;"",ISNUMBER(A2022)),VLOOKUP(A2022,Studies!A:BR,6,FALSE),"")</f>
        <v>Plasma</v>
      </c>
      <c r="G2022" s="57">
        <v>168</v>
      </c>
      <c r="H2022" s="57" t="s">
        <v>54</v>
      </c>
      <c r="I2022" s="47">
        <v>332.26919555664062</v>
      </c>
      <c r="J2022" s="47" t="s">
        <v>321</v>
      </c>
      <c r="K2022" s="47" t="s">
        <v>50</v>
      </c>
      <c r="P2022" s="48" t="s">
        <v>1083</v>
      </c>
    </row>
    <row r="2023" spans="1:16" x14ac:dyDescent="0.2">
      <c r="A2023" s="36">
        <v>536</v>
      </c>
      <c r="B2023" s="112" t="str">
        <f>IF(AND(A2023&lt;&gt;"",ISNUMBER(A2023)),VLOOKUP(A2023,Studies!A:BR,2,FALSE),"")</f>
        <v>Mouton 2006</v>
      </c>
      <c r="C2023" s="112" t="str">
        <f>IF(AND(A2023&lt;&gt;"",ISNUMBER(A2023)),VLOOKUP(A2023,Studies!A:BR,3,FALSE),"")</f>
        <v>https://www.ncbi.nlm.nih.gov/pubmed/16982783</v>
      </c>
      <c r="D2023" s="112" t="str">
        <f>IF(AND(A2023&lt;&gt;"",ISNUMBER(A2023)),VLOOKUP(A2023,Studies!A:BR,4,FALSE),"")</f>
        <v>MAD_m_A 100 mg (terminal phase only)</v>
      </c>
      <c r="E2023" s="112" t="str">
        <f>IF(AND(A2023&lt;&gt;"",ISNUMBER(A2023)),VLOOKUP(A2023,Studies!A:BR,5,FALSE),"")</f>
        <v>Itraconazole</v>
      </c>
      <c r="F2023" s="114" t="str">
        <f>IF(AND(A2023&lt;&gt;"",ISNUMBER(A2023)),VLOOKUP(A2023,Studies!A:BR,6,FALSE),"")</f>
        <v>Plasma</v>
      </c>
      <c r="G2023" s="57">
        <v>176</v>
      </c>
      <c r="H2023" s="57" t="s">
        <v>54</v>
      </c>
      <c r="I2023" s="47">
        <v>248.55101013183594</v>
      </c>
      <c r="J2023" s="47" t="s">
        <v>321</v>
      </c>
      <c r="K2023" s="47" t="s">
        <v>50</v>
      </c>
      <c r="P2023" s="48" t="s">
        <v>1083</v>
      </c>
    </row>
    <row r="2024" spans="1:16" x14ac:dyDescent="0.2">
      <c r="A2024" s="36">
        <v>536</v>
      </c>
      <c r="B2024" s="112" t="str">
        <f>IF(AND(A2024&lt;&gt;"",ISNUMBER(A2024)),VLOOKUP(A2024,Studies!A:BR,2,FALSE),"")</f>
        <v>Mouton 2006</v>
      </c>
      <c r="C2024" s="112" t="str">
        <f>IF(AND(A2024&lt;&gt;"",ISNUMBER(A2024)),VLOOKUP(A2024,Studies!A:BR,3,FALSE),"")</f>
        <v>https://www.ncbi.nlm.nih.gov/pubmed/16982783</v>
      </c>
      <c r="D2024" s="112" t="str">
        <f>IF(AND(A2024&lt;&gt;"",ISNUMBER(A2024)),VLOOKUP(A2024,Studies!A:BR,4,FALSE),"")</f>
        <v>MAD_m_A 100 mg (terminal phase only)</v>
      </c>
      <c r="E2024" s="112" t="str">
        <f>IF(AND(A2024&lt;&gt;"",ISNUMBER(A2024)),VLOOKUP(A2024,Studies!A:BR,5,FALSE),"")</f>
        <v>Itraconazole</v>
      </c>
      <c r="F2024" s="114" t="str">
        <f>IF(AND(A2024&lt;&gt;"",ISNUMBER(A2024)),VLOOKUP(A2024,Studies!A:BR,6,FALSE),"")</f>
        <v>Plasma</v>
      </c>
      <c r="G2024" s="57">
        <v>192</v>
      </c>
      <c r="H2024" s="57" t="s">
        <v>54</v>
      </c>
      <c r="I2024" s="47">
        <v>181.0838623046875</v>
      </c>
      <c r="J2024" s="47" t="s">
        <v>321</v>
      </c>
      <c r="K2024" s="47" t="s">
        <v>50</v>
      </c>
      <c r="P2024" s="48" t="s">
        <v>1083</v>
      </c>
    </row>
    <row r="2025" spans="1:16" x14ac:dyDescent="0.2">
      <c r="A2025" s="36">
        <v>536</v>
      </c>
      <c r="B2025" s="112" t="str">
        <f>IF(AND(A2025&lt;&gt;"",ISNUMBER(A2025)),VLOOKUP(A2025,Studies!A:BR,2,FALSE),"")</f>
        <v>Mouton 2006</v>
      </c>
      <c r="C2025" s="112" t="str">
        <f>IF(AND(A2025&lt;&gt;"",ISNUMBER(A2025)),VLOOKUP(A2025,Studies!A:BR,3,FALSE),"")</f>
        <v>https://www.ncbi.nlm.nih.gov/pubmed/16982783</v>
      </c>
      <c r="D2025" s="112" t="str">
        <f>IF(AND(A2025&lt;&gt;"",ISNUMBER(A2025)),VLOOKUP(A2025,Studies!A:BR,4,FALSE),"")</f>
        <v>MAD_m_A 100 mg (terminal phase only)</v>
      </c>
      <c r="E2025" s="112" t="str">
        <f>IF(AND(A2025&lt;&gt;"",ISNUMBER(A2025)),VLOOKUP(A2025,Studies!A:BR,5,FALSE),"")</f>
        <v>Itraconazole</v>
      </c>
      <c r="F2025" s="114" t="str">
        <f>IF(AND(A2025&lt;&gt;"",ISNUMBER(A2025)),VLOOKUP(A2025,Studies!A:BR,6,FALSE),"")</f>
        <v>Plasma</v>
      </c>
      <c r="G2025" s="57">
        <v>216</v>
      </c>
      <c r="H2025" s="57" t="s">
        <v>54</v>
      </c>
      <c r="I2025" s="47">
        <v>146.61865234375</v>
      </c>
      <c r="J2025" s="47" t="s">
        <v>321</v>
      </c>
      <c r="K2025" s="47" t="s">
        <v>50</v>
      </c>
      <c r="P2025" s="48" t="s">
        <v>1083</v>
      </c>
    </row>
    <row r="2026" spans="1:16" x14ac:dyDescent="0.2">
      <c r="A2026" s="36">
        <v>536</v>
      </c>
      <c r="B2026" s="112" t="str">
        <f>IF(AND(A2026&lt;&gt;"",ISNUMBER(A2026)),VLOOKUP(A2026,Studies!A:BR,2,FALSE),"")</f>
        <v>Mouton 2006</v>
      </c>
      <c r="C2026" s="112" t="str">
        <f>IF(AND(A2026&lt;&gt;"",ISNUMBER(A2026)),VLOOKUP(A2026,Studies!A:BR,3,FALSE),"")</f>
        <v>https://www.ncbi.nlm.nih.gov/pubmed/16982783</v>
      </c>
      <c r="D2026" s="112" t="str">
        <f>IF(AND(A2026&lt;&gt;"",ISNUMBER(A2026)),VLOOKUP(A2026,Studies!A:BR,4,FALSE),"")</f>
        <v>MAD_m_A 100 mg (terminal phase only)</v>
      </c>
      <c r="E2026" s="112" t="str">
        <f>IF(AND(A2026&lt;&gt;"",ISNUMBER(A2026)),VLOOKUP(A2026,Studies!A:BR,5,FALSE),"")</f>
        <v>Itraconazole</v>
      </c>
      <c r="F2026" s="114" t="str">
        <f>IF(AND(A2026&lt;&gt;"",ISNUMBER(A2026)),VLOOKUP(A2026,Studies!A:BR,6,FALSE),"")</f>
        <v>Plasma</v>
      </c>
      <c r="G2026" s="57">
        <v>240</v>
      </c>
      <c r="H2026" s="57" t="s">
        <v>54</v>
      </c>
      <c r="I2026" s="47">
        <v>86.489395141601562</v>
      </c>
      <c r="J2026" s="47" t="s">
        <v>321</v>
      </c>
      <c r="K2026" s="47" t="s">
        <v>50</v>
      </c>
      <c r="P2026" s="48" t="s">
        <v>1083</v>
      </c>
    </row>
    <row r="2027" spans="1:16" x14ac:dyDescent="0.2">
      <c r="A2027" s="36">
        <v>536</v>
      </c>
      <c r="B2027" s="112" t="str">
        <f>IF(AND(A2027&lt;&gt;"",ISNUMBER(A2027)),VLOOKUP(A2027,Studies!A:BR,2,FALSE),"")</f>
        <v>Mouton 2006</v>
      </c>
      <c r="C2027" s="112" t="str">
        <f>IF(AND(A2027&lt;&gt;"",ISNUMBER(A2027)),VLOOKUP(A2027,Studies!A:BR,3,FALSE),"")</f>
        <v>https://www.ncbi.nlm.nih.gov/pubmed/16982783</v>
      </c>
      <c r="D2027" s="112" t="str">
        <f>IF(AND(A2027&lt;&gt;"",ISNUMBER(A2027)),VLOOKUP(A2027,Studies!A:BR,4,FALSE),"")</f>
        <v>MAD_m_A 100 mg (terminal phase only)</v>
      </c>
      <c r="E2027" s="112" t="str">
        <f>IF(AND(A2027&lt;&gt;"",ISNUMBER(A2027)),VLOOKUP(A2027,Studies!A:BR,5,FALSE),"")</f>
        <v>Itraconazole</v>
      </c>
      <c r="F2027" s="114" t="str">
        <f>IF(AND(A2027&lt;&gt;"",ISNUMBER(A2027)),VLOOKUP(A2027,Studies!A:BR,6,FALSE),"")</f>
        <v>Plasma</v>
      </c>
      <c r="G2027" s="57">
        <v>312</v>
      </c>
      <c r="H2027" s="57" t="s">
        <v>54</v>
      </c>
      <c r="I2027" s="47">
        <v>21.926746368408203</v>
      </c>
      <c r="J2027" s="47" t="s">
        <v>321</v>
      </c>
      <c r="K2027" s="47" t="s">
        <v>50</v>
      </c>
      <c r="P2027" s="48" t="s">
        <v>1083</v>
      </c>
    </row>
    <row r="2028" spans="1:16" x14ac:dyDescent="0.2">
      <c r="A2028" s="36">
        <f>A2022+1</f>
        <v>537</v>
      </c>
      <c r="B2028" s="112" t="str">
        <f>IF(AND(A2028&lt;&gt;"",ISNUMBER(A2028)),VLOOKUP(A2028,Studies!A:BR,2,FALSE),"")</f>
        <v>Mouton 2006</v>
      </c>
      <c r="C2028" s="112" t="str">
        <f>IF(AND(A2028&lt;&gt;"",ISNUMBER(A2028)),VLOOKUP(A2028,Studies!A:BR,3,FALSE),"")</f>
        <v>https://www.ncbi.nlm.nih.gov/pubmed/16982783</v>
      </c>
      <c r="D2028" s="112" t="str">
        <f>IF(AND(A2028&lt;&gt;"",ISNUMBER(A2028)),VLOOKUP(A2028,Studies!A:BR,4,FALSE),"")</f>
        <v>MAD_m_B 200 mg (terminal phase only)</v>
      </c>
      <c r="E2028" s="112" t="str">
        <f>IF(AND(A2028&lt;&gt;"",ISNUMBER(A2028)),VLOOKUP(A2028,Studies!A:BR,5,FALSE),"")</f>
        <v>Itraconazole</v>
      </c>
      <c r="F2028" s="114" t="str">
        <f>IF(AND(A2028&lt;&gt;"",ISNUMBER(A2028)),VLOOKUP(A2028,Studies!A:BR,6,FALSE),"")</f>
        <v>Plasma</v>
      </c>
      <c r="G2028" s="57">
        <v>168</v>
      </c>
      <c r="H2028" s="57" t="s">
        <v>54</v>
      </c>
      <c r="I2028" s="47">
        <v>1310.6255531311035</v>
      </c>
      <c r="J2028" s="47" t="s">
        <v>321</v>
      </c>
      <c r="K2028" s="47" t="s">
        <v>50</v>
      </c>
      <c r="P2028" s="48" t="s">
        <v>1083</v>
      </c>
    </row>
    <row r="2029" spans="1:16" x14ac:dyDescent="0.2">
      <c r="A2029" s="36">
        <f t="shared" ref="A2029:A2057" si="2">A2023+1</f>
        <v>537</v>
      </c>
      <c r="B2029" s="112" t="str">
        <f>IF(AND(A2029&lt;&gt;"",ISNUMBER(A2029)),VLOOKUP(A2029,Studies!A:BR,2,FALSE),"")</f>
        <v>Mouton 2006</v>
      </c>
      <c r="C2029" s="112" t="str">
        <f>IF(AND(A2029&lt;&gt;"",ISNUMBER(A2029)),VLOOKUP(A2029,Studies!A:BR,3,FALSE),"")</f>
        <v>https://www.ncbi.nlm.nih.gov/pubmed/16982783</v>
      </c>
      <c r="D2029" s="112" t="str">
        <f>IF(AND(A2029&lt;&gt;"",ISNUMBER(A2029)),VLOOKUP(A2029,Studies!A:BR,4,FALSE),"")</f>
        <v>MAD_m_B 200 mg (terminal phase only)</v>
      </c>
      <c r="E2029" s="112" t="str">
        <f>IF(AND(A2029&lt;&gt;"",ISNUMBER(A2029)),VLOOKUP(A2029,Studies!A:BR,5,FALSE),"")</f>
        <v>Itraconazole</v>
      </c>
      <c r="F2029" s="114" t="str">
        <f>IF(AND(A2029&lt;&gt;"",ISNUMBER(A2029)),VLOOKUP(A2029,Studies!A:BR,6,FALSE),"")</f>
        <v>Plasma</v>
      </c>
      <c r="G2029" s="57">
        <v>176</v>
      </c>
      <c r="H2029" s="57" t="s">
        <v>54</v>
      </c>
      <c r="I2029" s="47">
        <v>1118.6926364898682</v>
      </c>
      <c r="J2029" s="47" t="s">
        <v>321</v>
      </c>
      <c r="K2029" s="47" t="s">
        <v>50</v>
      </c>
      <c r="P2029" s="48" t="s">
        <v>1083</v>
      </c>
    </row>
    <row r="2030" spans="1:16" x14ac:dyDescent="0.2">
      <c r="A2030" s="36">
        <f t="shared" si="2"/>
        <v>537</v>
      </c>
      <c r="B2030" s="112" t="str">
        <f>IF(AND(A2030&lt;&gt;"",ISNUMBER(A2030)),VLOOKUP(A2030,Studies!A:BR,2,FALSE),"")</f>
        <v>Mouton 2006</v>
      </c>
      <c r="C2030" s="112" t="str">
        <f>IF(AND(A2030&lt;&gt;"",ISNUMBER(A2030)),VLOOKUP(A2030,Studies!A:BR,3,FALSE),"")</f>
        <v>https://www.ncbi.nlm.nih.gov/pubmed/16982783</v>
      </c>
      <c r="D2030" s="112" t="str">
        <f>IF(AND(A2030&lt;&gt;"",ISNUMBER(A2030)),VLOOKUP(A2030,Studies!A:BR,4,FALSE),"")</f>
        <v>MAD_m_B 200 mg (terminal phase only)</v>
      </c>
      <c r="E2030" s="112" t="str">
        <f>IF(AND(A2030&lt;&gt;"",ISNUMBER(A2030)),VLOOKUP(A2030,Studies!A:BR,5,FALSE),"")</f>
        <v>Itraconazole</v>
      </c>
      <c r="F2030" s="114" t="str">
        <f>IF(AND(A2030&lt;&gt;"",ISNUMBER(A2030)),VLOOKUP(A2030,Studies!A:BR,6,FALSE),"")</f>
        <v>Plasma</v>
      </c>
      <c r="G2030" s="57">
        <v>192</v>
      </c>
      <c r="H2030" s="57" t="s">
        <v>54</v>
      </c>
      <c r="I2030" s="47">
        <v>1033.538818359375</v>
      </c>
      <c r="J2030" s="47" t="s">
        <v>321</v>
      </c>
      <c r="K2030" s="47" t="s">
        <v>50</v>
      </c>
      <c r="P2030" s="48" t="s">
        <v>1083</v>
      </c>
    </row>
    <row r="2031" spans="1:16" x14ac:dyDescent="0.2">
      <c r="A2031" s="36">
        <f t="shared" si="2"/>
        <v>537</v>
      </c>
      <c r="B2031" s="112" t="str">
        <f>IF(AND(A2031&lt;&gt;"",ISNUMBER(A2031)),VLOOKUP(A2031,Studies!A:BR,2,FALSE),"")</f>
        <v>Mouton 2006</v>
      </c>
      <c r="C2031" s="112" t="str">
        <f>IF(AND(A2031&lt;&gt;"",ISNUMBER(A2031)),VLOOKUP(A2031,Studies!A:BR,3,FALSE),"")</f>
        <v>https://www.ncbi.nlm.nih.gov/pubmed/16982783</v>
      </c>
      <c r="D2031" s="112" t="str">
        <f>IF(AND(A2031&lt;&gt;"",ISNUMBER(A2031)),VLOOKUP(A2031,Studies!A:BR,4,FALSE),"")</f>
        <v>MAD_m_B 200 mg (terminal phase only)</v>
      </c>
      <c r="E2031" s="112" t="str">
        <f>IF(AND(A2031&lt;&gt;"",ISNUMBER(A2031)),VLOOKUP(A2031,Studies!A:BR,5,FALSE),"")</f>
        <v>Itraconazole</v>
      </c>
      <c r="F2031" s="114" t="str">
        <f>IF(AND(A2031&lt;&gt;"",ISNUMBER(A2031)),VLOOKUP(A2031,Studies!A:BR,6,FALSE),"")</f>
        <v>Plasma</v>
      </c>
      <c r="G2031" s="57">
        <v>216</v>
      </c>
      <c r="H2031" s="57" t="s">
        <v>54</v>
      </c>
      <c r="I2031" s="47">
        <v>905.77495098114014</v>
      </c>
      <c r="J2031" s="47" t="s">
        <v>321</v>
      </c>
      <c r="K2031" s="47" t="s">
        <v>50</v>
      </c>
      <c r="P2031" s="48" t="s">
        <v>1083</v>
      </c>
    </row>
    <row r="2032" spans="1:16" x14ac:dyDescent="0.2">
      <c r="A2032" s="36">
        <f t="shared" si="2"/>
        <v>537</v>
      </c>
      <c r="B2032" s="112" t="str">
        <f>IF(AND(A2032&lt;&gt;"",ISNUMBER(A2032)),VLOOKUP(A2032,Studies!A:BR,2,FALSE),"")</f>
        <v>Mouton 2006</v>
      </c>
      <c r="C2032" s="112" t="str">
        <f>IF(AND(A2032&lt;&gt;"",ISNUMBER(A2032)),VLOOKUP(A2032,Studies!A:BR,3,FALSE),"")</f>
        <v>https://www.ncbi.nlm.nih.gov/pubmed/16982783</v>
      </c>
      <c r="D2032" s="112" t="str">
        <f>IF(AND(A2032&lt;&gt;"",ISNUMBER(A2032)),VLOOKUP(A2032,Studies!A:BR,4,FALSE),"")</f>
        <v>MAD_m_B 200 mg (terminal phase only)</v>
      </c>
      <c r="E2032" s="112" t="str">
        <f>IF(AND(A2032&lt;&gt;"",ISNUMBER(A2032)),VLOOKUP(A2032,Studies!A:BR,5,FALSE),"")</f>
        <v>Itraconazole</v>
      </c>
      <c r="F2032" s="114" t="str">
        <f>IF(AND(A2032&lt;&gt;"",ISNUMBER(A2032)),VLOOKUP(A2032,Studies!A:BR,6,FALSE),"")</f>
        <v>Plasma</v>
      </c>
      <c r="G2032" s="57">
        <v>240</v>
      </c>
      <c r="H2032" s="57" t="s">
        <v>54</v>
      </c>
      <c r="I2032" s="47">
        <v>714.2796516418457</v>
      </c>
      <c r="J2032" s="47" t="s">
        <v>321</v>
      </c>
      <c r="K2032" s="47" t="s">
        <v>50</v>
      </c>
      <c r="P2032" s="48" t="s">
        <v>1083</v>
      </c>
    </row>
    <row r="2033" spans="1:16" x14ac:dyDescent="0.2">
      <c r="A2033" s="36">
        <f t="shared" si="2"/>
        <v>537</v>
      </c>
      <c r="B2033" s="112" t="str">
        <f>IF(AND(A2033&lt;&gt;"",ISNUMBER(A2033)),VLOOKUP(A2033,Studies!A:BR,2,FALSE),"")</f>
        <v>Mouton 2006</v>
      </c>
      <c r="C2033" s="112" t="str">
        <f>IF(AND(A2033&lt;&gt;"",ISNUMBER(A2033)),VLOOKUP(A2033,Studies!A:BR,3,FALSE),"")</f>
        <v>https://www.ncbi.nlm.nih.gov/pubmed/16982783</v>
      </c>
      <c r="D2033" s="112" t="str">
        <f>IF(AND(A2033&lt;&gt;"",ISNUMBER(A2033)),VLOOKUP(A2033,Studies!A:BR,4,FALSE),"")</f>
        <v>MAD_m_B 200 mg (terminal phase only)</v>
      </c>
      <c r="E2033" s="112" t="str">
        <f>IF(AND(A2033&lt;&gt;"",ISNUMBER(A2033)),VLOOKUP(A2033,Studies!A:BR,5,FALSE),"")</f>
        <v>Itraconazole</v>
      </c>
      <c r="F2033" s="114" t="str">
        <f>IF(AND(A2033&lt;&gt;"",ISNUMBER(A2033)),VLOOKUP(A2033,Studies!A:BR,6,FALSE),"")</f>
        <v>Plasma</v>
      </c>
      <c r="G2033" s="57">
        <v>312</v>
      </c>
      <c r="H2033" s="57" t="s">
        <v>54</v>
      </c>
      <c r="I2033" s="47">
        <v>235.77243089675903</v>
      </c>
      <c r="J2033" s="47" t="s">
        <v>321</v>
      </c>
      <c r="K2033" s="47" t="s">
        <v>50</v>
      </c>
      <c r="P2033" s="48" t="s">
        <v>1083</v>
      </c>
    </row>
    <row r="2034" spans="1:16" x14ac:dyDescent="0.2">
      <c r="A2034" s="36">
        <f t="shared" si="2"/>
        <v>538</v>
      </c>
      <c r="B2034" s="112" t="str">
        <f>IF(AND(A2034&lt;&gt;"",ISNUMBER(A2034)),VLOOKUP(A2034,Studies!A:BR,2,FALSE),"")</f>
        <v>Mouton 2006</v>
      </c>
      <c r="C2034" s="112" t="str">
        <f>IF(AND(A2034&lt;&gt;"",ISNUMBER(A2034)),VLOOKUP(A2034,Studies!A:BR,3,FALSE),"")</f>
        <v>https://www.ncbi.nlm.nih.gov/pubmed/16982783</v>
      </c>
      <c r="D2034" s="112" t="str">
        <f>IF(AND(A2034&lt;&gt;"",ISNUMBER(A2034)),VLOOKUP(A2034,Studies!A:BR,4,FALSE),"")</f>
        <v>MAD_m_C 300 mg (terminal phase only)</v>
      </c>
      <c r="E2034" s="112" t="str">
        <f>IF(AND(A2034&lt;&gt;"",ISNUMBER(A2034)),VLOOKUP(A2034,Studies!A:BR,5,FALSE),"")</f>
        <v>Itraconazole</v>
      </c>
      <c r="F2034" s="114" t="str">
        <f>IF(AND(A2034&lt;&gt;"",ISNUMBER(A2034)),VLOOKUP(A2034,Studies!A:BR,6,FALSE),"")</f>
        <v>Plasma</v>
      </c>
      <c r="G2034" s="57">
        <v>168</v>
      </c>
      <c r="H2034" s="57" t="s">
        <v>54</v>
      </c>
      <c r="I2034" s="47">
        <v>1576.550537109375</v>
      </c>
      <c r="J2034" s="47" t="s">
        <v>321</v>
      </c>
      <c r="K2034" s="47" t="s">
        <v>50</v>
      </c>
      <c r="P2034" s="48" t="s">
        <v>1083</v>
      </c>
    </row>
    <row r="2035" spans="1:16" x14ac:dyDescent="0.2">
      <c r="A2035" s="36">
        <f t="shared" si="2"/>
        <v>538</v>
      </c>
      <c r="B2035" s="112" t="str">
        <f>IF(AND(A2035&lt;&gt;"",ISNUMBER(A2035)),VLOOKUP(A2035,Studies!A:BR,2,FALSE),"")</f>
        <v>Mouton 2006</v>
      </c>
      <c r="C2035" s="112" t="str">
        <f>IF(AND(A2035&lt;&gt;"",ISNUMBER(A2035)),VLOOKUP(A2035,Studies!A:BR,3,FALSE),"")</f>
        <v>https://www.ncbi.nlm.nih.gov/pubmed/16982783</v>
      </c>
      <c r="D2035" s="112" t="str">
        <f>IF(AND(A2035&lt;&gt;"",ISNUMBER(A2035)),VLOOKUP(A2035,Studies!A:BR,4,FALSE),"")</f>
        <v>MAD_m_C 300 mg (terminal phase only)</v>
      </c>
      <c r="E2035" s="112" t="str">
        <f>IF(AND(A2035&lt;&gt;"",ISNUMBER(A2035)),VLOOKUP(A2035,Studies!A:BR,5,FALSE),"")</f>
        <v>Itraconazole</v>
      </c>
      <c r="F2035" s="114" t="str">
        <f>IF(AND(A2035&lt;&gt;"",ISNUMBER(A2035)),VLOOKUP(A2035,Studies!A:BR,6,FALSE),"")</f>
        <v>Plasma</v>
      </c>
      <c r="G2035" s="57">
        <v>176</v>
      </c>
      <c r="H2035" s="57" t="s">
        <v>54</v>
      </c>
      <c r="I2035" s="47">
        <v>1535.48876953125</v>
      </c>
      <c r="J2035" s="47" t="s">
        <v>321</v>
      </c>
      <c r="K2035" s="47" t="s">
        <v>50</v>
      </c>
      <c r="P2035" s="48" t="s">
        <v>1083</v>
      </c>
    </row>
    <row r="2036" spans="1:16" x14ac:dyDescent="0.2">
      <c r="A2036" s="36">
        <f t="shared" si="2"/>
        <v>538</v>
      </c>
      <c r="B2036" s="112" t="str">
        <f>IF(AND(A2036&lt;&gt;"",ISNUMBER(A2036)),VLOOKUP(A2036,Studies!A:BR,2,FALSE),"")</f>
        <v>Mouton 2006</v>
      </c>
      <c r="C2036" s="112" t="str">
        <f>IF(AND(A2036&lt;&gt;"",ISNUMBER(A2036)),VLOOKUP(A2036,Studies!A:BR,3,FALSE),"")</f>
        <v>https://www.ncbi.nlm.nih.gov/pubmed/16982783</v>
      </c>
      <c r="D2036" s="112" t="str">
        <f>IF(AND(A2036&lt;&gt;"",ISNUMBER(A2036)),VLOOKUP(A2036,Studies!A:BR,4,FALSE),"")</f>
        <v>MAD_m_C 300 mg (terminal phase only)</v>
      </c>
      <c r="E2036" s="112" t="str">
        <f>IF(AND(A2036&lt;&gt;"",ISNUMBER(A2036)),VLOOKUP(A2036,Studies!A:BR,5,FALSE),"")</f>
        <v>Itraconazole</v>
      </c>
      <c r="F2036" s="114" t="str">
        <f>IF(AND(A2036&lt;&gt;"",ISNUMBER(A2036)),VLOOKUP(A2036,Studies!A:BR,6,FALSE),"")</f>
        <v>Plasma</v>
      </c>
      <c r="G2036" s="57">
        <v>192</v>
      </c>
      <c r="H2036" s="57" t="s">
        <v>54</v>
      </c>
      <c r="I2036" s="47">
        <v>1381.6605224609375</v>
      </c>
      <c r="J2036" s="47" t="s">
        <v>321</v>
      </c>
      <c r="K2036" s="47" t="s">
        <v>50</v>
      </c>
      <c r="P2036" s="48" t="s">
        <v>1083</v>
      </c>
    </row>
    <row r="2037" spans="1:16" x14ac:dyDescent="0.2">
      <c r="A2037" s="36">
        <f t="shared" si="2"/>
        <v>538</v>
      </c>
      <c r="B2037" s="112" t="str">
        <f>IF(AND(A2037&lt;&gt;"",ISNUMBER(A2037)),VLOOKUP(A2037,Studies!A:BR,2,FALSE),"")</f>
        <v>Mouton 2006</v>
      </c>
      <c r="C2037" s="112" t="str">
        <f>IF(AND(A2037&lt;&gt;"",ISNUMBER(A2037)),VLOOKUP(A2037,Studies!A:BR,3,FALSE),"")</f>
        <v>https://www.ncbi.nlm.nih.gov/pubmed/16982783</v>
      </c>
      <c r="D2037" s="112" t="str">
        <f>IF(AND(A2037&lt;&gt;"",ISNUMBER(A2037)),VLOOKUP(A2037,Studies!A:BR,4,FALSE),"")</f>
        <v>MAD_m_C 300 mg (terminal phase only)</v>
      </c>
      <c r="E2037" s="112" t="str">
        <f>IF(AND(A2037&lt;&gt;"",ISNUMBER(A2037)),VLOOKUP(A2037,Studies!A:BR,5,FALSE),"")</f>
        <v>Itraconazole</v>
      </c>
      <c r="F2037" s="114" t="str">
        <f>IF(AND(A2037&lt;&gt;"",ISNUMBER(A2037)),VLOOKUP(A2037,Studies!A:BR,6,FALSE),"")</f>
        <v>Plasma</v>
      </c>
      <c r="G2037" s="57">
        <v>216</v>
      </c>
      <c r="H2037" s="57" t="s">
        <v>54</v>
      </c>
      <c r="I2037" s="47">
        <v>1381.6605224609375</v>
      </c>
      <c r="J2037" s="47" t="s">
        <v>321</v>
      </c>
      <c r="K2037" s="47" t="s">
        <v>50</v>
      </c>
      <c r="P2037" s="48" t="s">
        <v>1083</v>
      </c>
    </row>
    <row r="2038" spans="1:16" x14ac:dyDescent="0.2">
      <c r="A2038" s="36">
        <f t="shared" si="2"/>
        <v>538</v>
      </c>
      <c r="B2038" s="112" t="str">
        <f>IF(AND(A2038&lt;&gt;"",ISNUMBER(A2038)),VLOOKUP(A2038,Studies!A:BR,2,FALSE),"")</f>
        <v>Mouton 2006</v>
      </c>
      <c r="C2038" s="112" t="str">
        <f>IF(AND(A2038&lt;&gt;"",ISNUMBER(A2038)),VLOOKUP(A2038,Studies!A:BR,3,FALSE),"")</f>
        <v>https://www.ncbi.nlm.nih.gov/pubmed/16982783</v>
      </c>
      <c r="D2038" s="112" t="str">
        <f>IF(AND(A2038&lt;&gt;"",ISNUMBER(A2038)),VLOOKUP(A2038,Studies!A:BR,4,FALSE),"")</f>
        <v>MAD_m_C 300 mg (terminal phase only)</v>
      </c>
      <c r="E2038" s="112" t="str">
        <f>IF(AND(A2038&lt;&gt;"",ISNUMBER(A2038)),VLOOKUP(A2038,Studies!A:BR,5,FALSE),"")</f>
        <v>Itraconazole</v>
      </c>
      <c r="F2038" s="114" t="str">
        <f>IF(AND(A2038&lt;&gt;"",ISNUMBER(A2038)),VLOOKUP(A2038,Studies!A:BR,6,FALSE),"")</f>
        <v>Plasma</v>
      </c>
      <c r="G2038" s="57">
        <v>240</v>
      </c>
      <c r="H2038" s="57" t="s">
        <v>54</v>
      </c>
      <c r="I2038" s="47">
        <v>1310.62548828125</v>
      </c>
      <c r="J2038" s="47" t="s">
        <v>321</v>
      </c>
      <c r="K2038" s="47" t="s">
        <v>50</v>
      </c>
      <c r="P2038" s="48" t="s">
        <v>1083</v>
      </c>
    </row>
    <row r="2039" spans="1:16" x14ac:dyDescent="0.2">
      <c r="A2039" s="36">
        <f t="shared" si="2"/>
        <v>538</v>
      </c>
      <c r="B2039" s="112" t="str">
        <f>IF(AND(A2039&lt;&gt;"",ISNUMBER(A2039)),VLOOKUP(A2039,Studies!A:BR,2,FALSE),"")</f>
        <v>Mouton 2006</v>
      </c>
      <c r="C2039" s="112" t="str">
        <f>IF(AND(A2039&lt;&gt;"",ISNUMBER(A2039)),VLOOKUP(A2039,Studies!A:BR,3,FALSE),"")</f>
        <v>https://www.ncbi.nlm.nih.gov/pubmed/16982783</v>
      </c>
      <c r="D2039" s="112" t="str">
        <f>IF(AND(A2039&lt;&gt;"",ISNUMBER(A2039)),VLOOKUP(A2039,Studies!A:BR,4,FALSE),"")</f>
        <v>MAD_m_C 300 mg (terminal phase only)</v>
      </c>
      <c r="E2039" s="112" t="str">
        <f>IF(AND(A2039&lt;&gt;"",ISNUMBER(A2039)),VLOOKUP(A2039,Studies!A:BR,5,FALSE),"")</f>
        <v>Itraconazole</v>
      </c>
      <c r="F2039" s="114" t="str">
        <f>IF(AND(A2039&lt;&gt;"",ISNUMBER(A2039)),VLOOKUP(A2039,Studies!A:BR,6,FALSE),"")</f>
        <v>Plasma</v>
      </c>
      <c r="G2039" s="57">
        <v>312</v>
      </c>
      <c r="H2039" s="57" t="s">
        <v>54</v>
      </c>
      <c r="I2039" s="47">
        <v>954.86676025390625</v>
      </c>
      <c r="J2039" s="47" t="s">
        <v>321</v>
      </c>
      <c r="K2039" s="47" t="s">
        <v>50</v>
      </c>
      <c r="P2039" s="48" t="s">
        <v>1083</v>
      </c>
    </row>
    <row r="2040" spans="1:16" x14ac:dyDescent="0.2">
      <c r="A2040" s="36">
        <f t="shared" si="2"/>
        <v>539</v>
      </c>
      <c r="B2040" s="112" t="str">
        <f>IF(AND(A2040&lt;&gt;"",ISNUMBER(A2040)),VLOOKUP(A2040,Studies!A:BR,2,FALSE),"")</f>
        <v>Mouton 2006</v>
      </c>
      <c r="C2040" s="112" t="str">
        <f>IF(AND(A2040&lt;&gt;"",ISNUMBER(A2040)),VLOOKUP(A2040,Studies!A:BR,3,FALSE),"")</f>
        <v>https://www.ncbi.nlm.nih.gov/pubmed/16982783</v>
      </c>
      <c r="D2040" s="112" t="str">
        <f>IF(AND(A2040&lt;&gt;"",ISNUMBER(A2040)),VLOOKUP(A2040,Studies!A:BR,4,FALSE),"")</f>
        <v>MAD_m_A 100 mg (terminal phase only)</v>
      </c>
      <c r="E2040" s="112" t="str">
        <f>IF(AND(A2040&lt;&gt;"",ISNUMBER(A2040)),VLOOKUP(A2040,Studies!A:BR,5,FALSE),"")</f>
        <v>Hydroxy-Itraconazole</v>
      </c>
      <c r="F2040" s="114" t="str">
        <f>IF(AND(A2040&lt;&gt;"",ISNUMBER(A2040)),VLOOKUP(A2040,Studies!A:BR,6,FALSE),"")</f>
        <v>Plasma</v>
      </c>
      <c r="G2040" s="57">
        <v>168</v>
      </c>
      <c r="H2040" s="57" t="s">
        <v>54</v>
      </c>
      <c r="I2040" s="47">
        <v>700.2259521484375</v>
      </c>
      <c r="J2040" s="47" t="s">
        <v>321</v>
      </c>
      <c r="K2040" s="47" t="s">
        <v>50</v>
      </c>
      <c r="P2040" s="48" t="s">
        <v>1083</v>
      </c>
    </row>
    <row r="2041" spans="1:16" x14ac:dyDescent="0.2">
      <c r="A2041" s="36">
        <f t="shared" si="2"/>
        <v>539</v>
      </c>
      <c r="B2041" s="112" t="str">
        <f>IF(AND(A2041&lt;&gt;"",ISNUMBER(A2041)),VLOOKUP(A2041,Studies!A:BR,2,FALSE),"")</f>
        <v>Mouton 2006</v>
      </c>
      <c r="C2041" s="112" t="str">
        <f>IF(AND(A2041&lt;&gt;"",ISNUMBER(A2041)),VLOOKUP(A2041,Studies!A:BR,3,FALSE),"")</f>
        <v>https://www.ncbi.nlm.nih.gov/pubmed/16982783</v>
      </c>
      <c r="D2041" s="112" t="str">
        <f>IF(AND(A2041&lt;&gt;"",ISNUMBER(A2041)),VLOOKUP(A2041,Studies!A:BR,4,FALSE),"")</f>
        <v>MAD_m_A 100 mg (terminal phase only)</v>
      </c>
      <c r="E2041" s="112" t="str">
        <f>IF(AND(A2041&lt;&gt;"",ISNUMBER(A2041)),VLOOKUP(A2041,Studies!A:BR,5,FALSE),"")</f>
        <v>Hydroxy-Itraconazole</v>
      </c>
      <c r="F2041" s="114" t="str">
        <f>IF(AND(A2041&lt;&gt;"",ISNUMBER(A2041)),VLOOKUP(A2041,Studies!A:BR,6,FALSE),"")</f>
        <v>Plasma</v>
      </c>
      <c r="G2041" s="57">
        <v>176</v>
      </c>
      <c r="H2041" s="57" t="s">
        <v>54</v>
      </c>
      <c r="I2041" s="47">
        <v>627.50775146484375</v>
      </c>
      <c r="J2041" s="47" t="s">
        <v>321</v>
      </c>
      <c r="K2041" s="47" t="s">
        <v>50</v>
      </c>
      <c r="P2041" s="48" t="s">
        <v>1083</v>
      </c>
    </row>
    <row r="2042" spans="1:16" x14ac:dyDescent="0.2">
      <c r="A2042" s="36">
        <f t="shared" si="2"/>
        <v>539</v>
      </c>
      <c r="B2042" s="112" t="str">
        <f>IF(AND(A2042&lt;&gt;"",ISNUMBER(A2042)),VLOOKUP(A2042,Studies!A:BR,2,FALSE),"")</f>
        <v>Mouton 2006</v>
      </c>
      <c r="C2042" s="112" t="str">
        <f>IF(AND(A2042&lt;&gt;"",ISNUMBER(A2042)),VLOOKUP(A2042,Studies!A:BR,3,FALSE),"")</f>
        <v>https://www.ncbi.nlm.nih.gov/pubmed/16982783</v>
      </c>
      <c r="D2042" s="112" t="str">
        <f>IF(AND(A2042&lt;&gt;"",ISNUMBER(A2042)),VLOOKUP(A2042,Studies!A:BR,4,FALSE),"")</f>
        <v>MAD_m_A 100 mg (terminal phase only)</v>
      </c>
      <c r="E2042" s="112" t="str">
        <f>IF(AND(A2042&lt;&gt;"",ISNUMBER(A2042)),VLOOKUP(A2042,Studies!A:BR,5,FALSE),"")</f>
        <v>Hydroxy-Itraconazole</v>
      </c>
      <c r="F2042" s="114" t="str">
        <f>IF(AND(A2042&lt;&gt;"",ISNUMBER(A2042)),VLOOKUP(A2042,Studies!A:BR,6,FALSE),"")</f>
        <v>Plasma</v>
      </c>
      <c r="G2042" s="57">
        <v>192</v>
      </c>
      <c r="H2042" s="57" t="s">
        <v>54</v>
      </c>
      <c r="I2042" s="47">
        <v>415.95623779296875</v>
      </c>
      <c r="J2042" s="47" t="s">
        <v>321</v>
      </c>
      <c r="K2042" s="47" t="s">
        <v>50</v>
      </c>
      <c r="P2042" s="48" t="s">
        <v>1083</v>
      </c>
    </row>
    <row r="2043" spans="1:16" x14ac:dyDescent="0.2">
      <c r="A2043" s="36">
        <f t="shared" si="2"/>
        <v>539</v>
      </c>
      <c r="B2043" s="112" t="str">
        <f>IF(AND(A2043&lt;&gt;"",ISNUMBER(A2043)),VLOOKUP(A2043,Studies!A:BR,2,FALSE),"")</f>
        <v>Mouton 2006</v>
      </c>
      <c r="C2043" s="112" t="str">
        <f>IF(AND(A2043&lt;&gt;"",ISNUMBER(A2043)),VLOOKUP(A2043,Studies!A:BR,3,FALSE),"")</f>
        <v>https://www.ncbi.nlm.nih.gov/pubmed/16982783</v>
      </c>
      <c r="D2043" s="112" t="str">
        <f>IF(AND(A2043&lt;&gt;"",ISNUMBER(A2043)),VLOOKUP(A2043,Studies!A:BR,4,FALSE),"")</f>
        <v>MAD_m_A 100 mg (terminal phase only)</v>
      </c>
      <c r="E2043" s="112" t="str">
        <f>IF(AND(A2043&lt;&gt;"",ISNUMBER(A2043)),VLOOKUP(A2043,Studies!A:BR,5,FALSE),"")</f>
        <v>Hydroxy-Itraconazole</v>
      </c>
      <c r="F2043" s="114" t="str">
        <f>IF(AND(A2043&lt;&gt;"",ISNUMBER(A2043)),VLOOKUP(A2043,Studies!A:BR,6,FALSE),"")</f>
        <v>Plasma</v>
      </c>
      <c r="G2043" s="57">
        <v>216</v>
      </c>
      <c r="H2043" s="57" t="s">
        <v>54</v>
      </c>
      <c r="I2043" s="47">
        <v>227.58462524414062</v>
      </c>
      <c r="J2043" s="47" t="s">
        <v>321</v>
      </c>
      <c r="K2043" s="47" t="s">
        <v>50</v>
      </c>
      <c r="P2043" s="48" t="s">
        <v>1083</v>
      </c>
    </row>
    <row r="2044" spans="1:16" x14ac:dyDescent="0.2">
      <c r="A2044" s="36">
        <f t="shared" si="2"/>
        <v>539</v>
      </c>
      <c r="B2044" s="112" t="str">
        <f>IF(AND(A2044&lt;&gt;"",ISNUMBER(A2044)),VLOOKUP(A2044,Studies!A:BR,2,FALSE),"")</f>
        <v>Mouton 2006</v>
      </c>
      <c r="C2044" s="112" t="str">
        <f>IF(AND(A2044&lt;&gt;"",ISNUMBER(A2044)),VLOOKUP(A2044,Studies!A:BR,3,FALSE),"")</f>
        <v>https://www.ncbi.nlm.nih.gov/pubmed/16982783</v>
      </c>
      <c r="D2044" s="112" t="str">
        <f>IF(AND(A2044&lt;&gt;"",ISNUMBER(A2044)),VLOOKUP(A2044,Studies!A:BR,4,FALSE),"")</f>
        <v>MAD_m_A 100 mg (terminal phase only)</v>
      </c>
      <c r="E2044" s="112" t="str">
        <f>IF(AND(A2044&lt;&gt;"",ISNUMBER(A2044)),VLOOKUP(A2044,Studies!A:BR,5,FALSE),"")</f>
        <v>Hydroxy-Itraconazole</v>
      </c>
      <c r="F2044" s="114" t="str">
        <f>IF(AND(A2044&lt;&gt;"",ISNUMBER(A2044)),VLOOKUP(A2044,Studies!A:BR,6,FALSE),"")</f>
        <v>Plasma</v>
      </c>
      <c r="G2044" s="57">
        <v>240</v>
      </c>
      <c r="H2044" s="57" t="s">
        <v>54</v>
      </c>
      <c r="I2044" s="47">
        <v>94.665245056152344</v>
      </c>
      <c r="J2044" s="47" t="s">
        <v>321</v>
      </c>
      <c r="K2044" s="47" t="s">
        <v>50</v>
      </c>
      <c r="P2044" s="48" t="s">
        <v>1083</v>
      </c>
    </row>
    <row r="2045" spans="1:16" x14ac:dyDescent="0.2">
      <c r="A2045" s="36">
        <f t="shared" si="2"/>
        <v>539</v>
      </c>
      <c r="B2045" s="112" t="str">
        <f>IF(AND(A2045&lt;&gt;"",ISNUMBER(A2045)),VLOOKUP(A2045,Studies!A:BR,2,FALSE),"")</f>
        <v>Mouton 2006</v>
      </c>
      <c r="C2045" s="112" t="str">
        <f>IF(AND(A2045&lt;&gt;"",ISNUMBER(A2045)),VLOOKUP(A2045,Studies!A:BR,3,FALSE),"")</f>
        <v>https://www.ncbi.nlm.nih.gov/pubmed/16982783</v>
      </c>
      <c r="D2045" s="112" t="str">
        <f>IF(AND(A2045&lt;&gt;"",ISNUMBER(A2045)),VLOOKUP(A2045,Studies!A:BR,4,FALSE),"")</f>
        <v>MAD_m_A 100 mg (terminal phase only)</v>
      </c>
      <c r="E2045" s="112" t="str">
        <f>IF(AND(A2045&lt;&gt;"",ISNUMBER(A2045)),VLOOKUP(A2045,Studies!A:BR,5,FALSE),"")</f>
        <v>Hydroxy-Itraconazole</v>
      </c>
      <c r="F2045" s="114" t="str">
        <f>IF(AND(A2045&lt;&gt;"",ISNUMBER(A2045)),VLOOKUP(A2045,Studies!A:BR,6,FALSE),"")</f>
        <v>Plasma</v>
      </c>
      <c r="G2045" s="57">
        <v>312</v>
      </c>
      <c r="H2045" s="57" t="s">
        <v>54</v>
      </c>
      <c r="I2045" s="47">
        <v>31.622776031494141</v>
      </c>
      <c r="J2045" s="47" t="s">
        <v>321</v>
      </c>
      <c r="K2045" s="47" t="s">
        <v>50</v>
      </c>
      <c r="P2045" s="48" t="s">
        <v>1083</v>
      </c>
    </row>
    <row r="2046" spans="1:16" x14ac:dyDescent="0.2">
      <c r="A2046" s="36">
        <f t="shared" si="2"/>
        <v>540</v>
      </c>
      <c r="B2046" s="112" t="str">
        <f>IF(AND(A2046&lt;&gt;"",ISNUMBER(A2046)),VLOOKUP(A2046,Studies!A:BR,2,FALSE),"")</f>
        <v>Mouton 2006</v>
      </c>
      <c r="C2046" s="112" t="str">
        <f>IF(AND(A2046&lt;&gt;"",ISNUMBER(A2046)),VLOOKUP(A2046,Studies!A:BR,3,FALSE),"")</f>
        <v>https://www.ncbi.nlm.nih.gov/pubmed/16982783</v>
      </c>
      <c r="D2046" s="112" t="str">
        <f>IF(AND(A2046&lt;&gt;"",ISNUMBER(A2046)),VLOOKUP(A2046,Studies!A:BR,4,FALSE),"")</f>
        <v>MAD_m_B 200 mg (terminal phase only)</v>
      </c>
      <c r="E2046" s="112" t="str">
        <f>IF(AND(A2046&lt;&gt;"",ISNUMBER(A2046)),VLOOKUP(A2046,Studies!A:BR,5,FALSE),"")</f>
        <v>Hydroxy-Itraconazole</v>
      </c>
      <c r="F2046" s="114" t="str">
        <f>IF(AND(A2046&lt;&gt;"",ISNUMBER(A2046)),VLOOKUP(A2046,Studies!A:BR,6,FALSE),"")</f>
        <v>Plasma</v>
      </c>
      <c r="G2046" s="57">
        <v>168</v>
      </c>
      <c r="H2046" s="57" t="s">
        <v>54</v>
      </c>
      <c r="I2046" s="47">
        <v>2096.179723739624</v>
      </c>
      <c r="J2046" s="47" t="s">
        <v>321</v>
      </c>
      <c r="K2046" s="47" t="s">
        <v>50</v>
      </c>
      <c r="P2046" s="48" t="s">
        <v>1083</v>
      </c>
    </row>
    <row r="2047" spans="1:16" x14ac:dyDescent="0.2">
      <c r="A2047" s="36">
        <f t="shared" si="2"/>
        <v>540</v>
      </c>
      <c r="B2047" s="112" t="str">
        <f>IF(AND(A2047&lt;&gt;"",ISNUMBER(A2047)),VLOOKUP(A2047,Studies!A:BR,2,FALSE),"")</f>
        <v>Mouton 2006</v>
      </c>
      <c r="C2047" s="112" t="str">
        <f>IF(AND(A2047&lt;&gt;"",ISNUMBER(A2047)),VLOOKUP(A2047,Studies!A:BR,3,FALSE),"")</f>
        <v>https://www.ncbi.nlm.nih.gov/pubmed/16982783</v>
      </c>
      <c r="D2047" s="112" t="str">
        <f>IF(AND(A2047&lt;&gt;"",ISNUMBER(A2047)),VLOOKUP(A2047,Studies!A:BR,4,FALSE),"")</f>
        <v>MAD_m_B 200 mg (terminal phase only)</v>
      </c>
      <c r="E2047" s="112" t="str">
        <f>IF(AND(A2047&lt;&gt;"",ISNUMBER(A2047)),VLOOKUP(A2047,Studies!A:BR,5,FALSE),"")</f>
        <v>Hydroxy-Itraconazole</v>
      </c>
      <c r="F2047" s="114" t="str">
        <f>IF(AND(A2047&lt;&gt;"",ISNUMBER(A2047)),VLOOKUP(A2047,Studies!A:BR,6,FALSE),"")</f>
        <v>Plasma</v>
      </c>
      <c r="G2047" s="57">
        <v>176</v>
      </c>
      <c r="H2047" s="57" t="s">
        <v>54</v>
      </c>
      <c r="I2047" s="47">
        <v>2096.179723739624</v>
      </c>
      <c r="J2047" s="47" t="s">
        <v>321</v>
      </c>
      <c r="K2047" s="47" t="s">
        <v>50</v>
      </c>
      <c r="P2047" s="48" t="s">
        <v>1083</v>
      </c>
    </row>
    <row r="2048" spans="1:16" x14ac:dyDescent="0.2">
      <c r="A2048" s="36">
        <f t="shared" si="2"/>
        <v>540</v>
      </c>
      <c r="B2048" s="112" t="str">
        <f>IF(AND(A2048&lt;&gt;"",ISNUMBER(A2048)),VLOOKUP(A2048,Studies!A:BR,2,FALSE),"")</f>
        <v>Mouton 2006</v>
      </c>
      <c r="C2048" s="112" t="str">
        <f>IF(AND(A2048&lt;&gt;"",ISNUMBER(A2048)),VLOOKUP(A2048,Studies!A:BR,3,FALSE),"")</f>
        <v>https://www.ncbi.nlm.nih.gov/pubmed/16982783</v>
      </c>
      <c r="D2048" s="112" t="str">
        <f>IF(AND(A2048&lt;&gt;"",ISNUMBER(A2048)),VLOOKUP(A2048,Studies!A:BR,4,FALSE),"")</f>
        <v>MAD_m_B 200 mg (terminal phase only)</v>
      </c>
      <c r="E2048" s="112" t="str">
        <f>IF(AND(A2048&lt;&gt;"",ISNUMBER(A2048)),VLOOKUP(A2048,Studies!A:BR,5,FALSE),"")</f>
        <v>Hydroxy-Itraconazole</v>
      </c>
      <c r="F2048" s="114" t="str">
        <f>IF(AND(A2048&lt;&gt;"",ISNUMBER(A2048)),VLOOKUP(A2048,Studies!A:BR,6,FALSE),"")</f>
        <v>Plasma</v>
      </c>
      <c r="G2048" s="57">
        <v>192</v>
      </c>
      <c r="H2048" s="57" t="s">
        <v>54</v>
      </c>
      <c r="I2048" s="47">
        <v>2039.5004749298096</v>
      </c>
      <c r="J2048" s="47" t="s">
        <v>321</v>
      </c>
      <c r="K2048" s="47" t="s">
        <v>50</v>
      </c>
      <c r="P2048" s="48" t="s">
        <v>1083</v>
      </c>
    </row>
    <row r="2049" spans="1:16" x14ac:dyDescent="0.2">
      <c r="A2049" s="36">
        <f t="shared" si="2"/>
        <v>540</v>
      </c>
      <c r="B2049" s="112" t="str">
        <f>IF(AND(A2049&lt;&gt;"",ISNUMBER(A2049)),VLOOKUP(A2049,Studies!A:BR,2,FALSE),"")</f>
        <v>Mouton 2006</v>
      </c>
      <c r="C2049" s="112" t="str">
        <f>IF(AND(A2049&lt;&gt;"",ISNUMBER(A2049)),VLOOKUP(A2049,Studies!A:BR,3,FALSE),"")</f>
        <v>https://www.ncbi.nlm.nih.gov/pubmed/16982783</v>
      </c>
      <c r="D2049" s="112" t="str">
        <f>IF(AND(A2049&lt;&gt;"",ISNUMBER(A2049)),VLOOKUP(A2049,Studies!A:BR,4,FALSE),"")</f>
        <v>MAD_m_B 200 mg (terminal phase only)</v>
      </c>
      <c r="E2049" s="112" t="str">
        <f>IF(AND(A2049&lt;&gt;"",ISNUMBER(A2049)),VLOOKUP(A2049,Studies!A:BR,5,FALSE),"")</f>
        <v>Hydroxy-Itraconazole</v>
      </c>
      <c r="F2049" s="114" t="str">
        <f>IF(AND(A2049&lt;&gt;"",ISNUMBER(A2049)),VLOOKUP(A2049,Studies!A:BR,6,FALSE),"")</f>
        <v>Plasma</v>
      </c>
      <c r="G2049" s="57">
        <v>216</v>
      </c>
      <c r="H2049" s="57" t="s">
        <v>54</v>
      </c>
      <c r="I2049" s="47">
        <v>1683.4126710891724</v>
      </c>
      <c r="J2049" s="47" t="s">
        <v>321</v>
      </c>
      <c r="K2049" s="47" t="s">
        <v>50</v>
      </c>
      <c r="P2049" s="48" t="s">
        <v>1083</v>
      </c>
    </row>
    <row r="2050" spans="1:16" x14ac:dyDescent="0.2">
      <c r="A2050" s="36">
        <f t="shared" si="2"/>
        <v>540</v>
      </c>
      <c r="B2050" s="112" t="str">
        <f>IF(AND(A2050&lt;&gt;"",ISNUMBER(A2050)),VLOOKUP(A2050,Studies!A:BR,2,FALSE),"")</f>
        <v>Mouton 2006</v>
      </c>
      <c r="C2050" s="112" t="str">
        <f>IF(AND(A2050&lt;&gt;"",ISNUMBER(A2050)),VLOOKUP(A2050,Studies!A:BR,3,FALSE),"")</f>
        <v>https://www.ncbi.nlm.nih.gov/pubmed/16982783</v>
      </c>
      <c r="D2050" s="112" t="str">
        <f>IF(AND(A2050&lt;&gt;"",ISNUMBER(A2050)),VLOOKUP(A2050,Studies!A:BR,4,FALSE),"")</f>
        <v>MAD_m_B 200 mg (terminal phase only)</v>
      </c>
      <c r="E2050" s="112" t="str">
        <f>IF(AND(A2050&lt;&gt;"",ISNUMBER(A2050)),VLOOKUP(A2050,Studies!A:BR,5,FALSE),"")</f>
        <v>Hydroxy-Itraconazole</v>
      </c>
      <c r="F2050" s="114" t="str">
        <f>IF(AND(A2050&lt;&gt;"",ISNUMBER(A2050)),VLOOKUP(A2050,Studies!A:BR,6,FALSE),"")</f>
        <v>Plasma</v>
      </c>
      <c r="G2050" s="57">
        <v>240</v>
      </c>
      <c r="H2050" s="57" t="s">
        <v>54</v>
      </c>
      <c r="I2050" s="47">
        <v>1211.5280628204346</v>
      </c>
      <c r="J2050" s="47" t="s">
        <v>321</v>
      </c>
      <c r="K2050" s="47" t="s">
        <v>50</v>
      </c>
      <c r="P2050" s="48" t="s">
        <v>1083</v>
      </c>
    </row>
    <row r="2051" spans="1:16" x14ac:dyDescent="0.2">
      <c r="A2051" s="36">
        <f t="shared" si="2"/>
        <v>540</v>
      </c>
      <c r="B2051" s="112" t="str">
        <f>IF(AND(A2051&lt;&gt;"",ISNUMBER(A2051)),VLOOKUP(A2051,Studies!A:BR,2,FALSE),"")</f>
        <v>Mouton 2006</v>
      </c>
      <c r="C2051" s="112" t="str">
        <f>IF(AND(A2051&lt;&gt;"",ISNUMBER(A2051)),VLOOKUP(A2051,Studies!A:BR,3,FALSE),"")</f>
        <v>https://www.ncbi.nlm.nih.gov/pubmed/16982783</v>
      </c>
      <c r="D2051" s="112" t="str">
        <f>IF(AND(A2051&lt;&gt;"",ISNUMBER(A2051)),VLOOKUP(A2051,Studies!A:BR,4,FALSE),"")</f>
        <v>MAD_m_B 200 mg (terminal phase only)</v>
      </c>
      <c r="E2051" s="112" t="str">
        <f>IF(AND(A2051&lt;&gt;"",ISNUMBER(A2051)),VLOOKUP(A2051,Studies!A:BR,5,FALSE),"")</f>
        <v>Hydroxy-Itraconazole</v>
      </c>
      <c r="F2051" s="114" t="str">
        <f>IF(AND(A2051&lt;&gt;"",ISNUMBER(A2051)),VLOOKUP(A2051,Studies!A:BR,6,FALSE),"")</f>
        <v>Plasma</v>
      </c>
      <c r="G2051" s="57">
        <v>312</v>
      </c>
      <c r="H2051" s="57" t="s">
        <v>54</v>
      </c>
      <c r="I2051" s="47">
        <v>415.95622897148132</v>
      </c>
      <c r="J2051" s="47" t="s">
        <v>321</v>
      </c>
      <c r="K2051" s="47" t="s">
        <v>50</v>
      </c>
      <c r="P2051" s="48" t="s">
        <v>1083</v>
      </c>
    </row>
    <row r="2052" spans="1:16" x14ac:dyDescent="0.2">
      <c r="A2052" s="36">
        <f t="shared" si="2"/>
        <v>541</v>
      </c>
      <c r="B2052" s="112" t="str">
        <f>IF(AND(A2052&lt;&gt;"",ISNUMBER(A2052)),VLOOKUP(A2052,Studies!A:BR,2,FALSE),"")</f>
        <v>Mouton 2006</v>
      </c>
      <c r="C2052" s="112" t="str">
        <f>IF(AND(A2052&lt;&gt;"",ISNUMBER(A2052)),VLOOKUP(A2052,Studies!A:BR,3,FALSE),"")</f>
        <v>https://www.ncbi.nlm.nih.gov/pubmed/16982783</v>
      </c>
      <c r="D2052" s="112" t="str">
        <f>IF(AND(A2052&lt;&gt;"",ISNUMBER(A2052)),VLOOKUP(A2052,Studies!A:BR,4,FALSE),"")</f>
        <v>MAD_m_C 300 mg (terminal phase only)</v>
      </c>
      <c r="E2052" s="112" t="str">
        <f>IF(AND(A2052&lt;&gt;"",ISNUMBER(A2052)),VLOOKUP(A2052,Studies!A:BR,5,FALSE),"")</f>
        <v>Hydroxy-Itraconazole</v>
      </c>
      <c r="F2052" s="114" t="str">
        <f>IF(AND(A2052&lt;&gt;"",ISNUMBER(A2052)),VLOOKUP(A2052,Studies!A:BR,6,FALSE),"")</f>
        <v>Plasma</v>
      </c>
      <c r="G2052" s="57">
        <v>168</v>
      </c>
      <c r="H2052" s="57" t="s">
        <v>54</v>
      </c>
      <c r="I2052" s="47">
        <v>3076.771728515625</v>
      </c>
      <c r="J2052" s="47" t="s">
        <v>321</v>
      </c>
      <c r="K2052" s="47" t="s">
        <v>50</v>
      </c>
      <c r="P2052" s="48" t="s">
        <v>1083</v>
      </c>
    </row>
    <row r="2053" spans="1:16" x14ac:dyDescent="0.2">
      <c r="A2053" s="36">
        <f t="shared" si="2"/>
        <v>541</v>
      </c>
      <c r="B2053" s="112" t="str">
        <f>IF(AND(A2053&lt;&gt;"",ISNUMBER(A2053)),VLOOKUP(A2053,Studies!A:BR,2,FALSE),"")</f>
        <v>Mouton 2006</v>
      </c>
      <c r="C2053" s="112" t="str">
        <f>IF(AND(A2053&lt;&gt;"",ISNUMBER(A2053)),VLOOKUP(A2053,Studies!A:BR,3,FALSE),"")</f>
        <v>https://www.ncbi.nlm.nih.gov/pubmed/16982783</v>
      </c>
      <c r="D2053" s="112" t="str">
        <f>IF(AND(A2053&lt;&gt;"",ISNUMBER(A2053)),VLOOKUP(A2053,Studies!A:BR,4,FALSE),"")</f>
        <v>MAD_m_C 300 mg (terminal phase only)</v>
      </c>
      <c r="E2053" s="112" t="str">
        <f>IF(AND(A2053&lt;&gt;"",ISNUMBER(A2053)),VLOOKUP(A2053,Studies!A:BR,5,FALSE),"")</f>
        <v>Hydroxy-Itraconazole</v>
      </c>
      <c r="F2053" s="114" t="str">
        <f>IF(AND(A2053&lt;&gt;"",ISNUMBER(A2053)),VLOOKUP(A2053,Studies!A:BR,6,FALSE),"")</f>
        <v>Plasma</v>
      </c>
      <c r="G2053" s="57">
        <v>176</v>
      </c>
      <c r="H2053" s="57" t="s">
        <v>54</v>
      </c>
      <c r="I2053" s="47">
        <v>3076.771728515625</v>
      </c>
      <c r="J2053" s="47" t="s">
        <v>321</v>
      </c>
      <c r="K2053" s="47" t="s">
        <v>50</v>
      </c>
      <c r="P2053" s="48" t="s">
        <v>1083</v>
      </c>
    </row>
    <row r="2054" spans="1:16" x14ac:dyDescent="0.2">
      <c r="A2054" s="36">
        <f t="shared" si="2"/>
        <v>541</v>
      </c>
      <c r="B2054" s="112" t="str">
        <f>IF(AND(A2054&lt;&gt;"",ISNUMBER(A2054)),VLOOKUP(A2054,Studies!A:BR,2,FALSE),"")</f>
        <v>Mouton 2006</v>
      </c>
      <c r="C2054" s="112" t="str">
        <f>IF(AND(A2054&lt;&gt;"",ISNUMBER(A2054)),VLOOKUP(A2054,Studies!A:BR,3,FALSE),"")</f>
        <v>https://www.ncbi.nlm.nih.gov/pubmed/16982783</v>
      </c>
      <c r="D2054" s="112" t="str">
        <f>IF(AND(A2054&lt;&gt;"",ISNUMBER(A2054)),VLOOKUP(A2054,Studies!A:BR,4,FALSE),"")</f>
        <v>MAD_m_C 300 mg (terminal phase only)</v>
      </c>
      <c r="E2054" s="112" t="str">
        <f>IF(AND(A2054&lt;&gt;"",ISNUMBER(A2054)),VLOOKUP(A2054,Studies!A:BR,5,FALSE),"")</f>
        <v>Hydroxy-Itraconazole</v>
      </c>
      <c r="F2054" s="114" t="str">
        <f>IF(AND(A2054&lt;&gt;"",ISNUMBER(A2054)),VLOOKUP(A2054,Studies!A:BR,6,FALSE),"")</f>
        <v>Plasma</v>
      </c>
      <c r="G2054" s="57">
        <v>192</v>
      </c>
      <c r="H2054" s="57" t="s">
        <v>54</v>
      </c>
      <c r="I2054" s="47">
        <v>2833.8779296875</v>
      </c>
      <c r="J2054" s="47" t="s">
        <v>321</v>
      </c>
      <c r="K2054" s="47" t="s">
        <v>50</v>
      </c>
      <c r="P2054" s="48" t="s">
        <v>1083</v>
      </c>
    </row>
    <row r="2055" spans="1:16" x14ac:dyDescent="0.2">
      <c r="A2055" s="36">
        <f t="shared" si="2"/>
        <v>541</v>
      </c>
      <c r="B2055" s="112" t="str">
        <f>IF(AND(A2055&lt;&gt;"",ISNUMBER(A2055)),VLOOKUP(A2055,Studies!A:BR,2,FALSE),"")</f>
        <v>Mouton 2006</v>
      </c>
      <c r="C2055" s="112" t="str">
        <f>IF(AND(A2055&lt;&gt;"",ISNUMBER(A2055)),VLOOKUP(A2055,Studies!A:BR,3,FALSE),"")</f>
        <v>https://www.ncbi.nlm.nih.gov/pubmed/16982783</v>
      </c>
      <c r="D2055" s="112" t="str">
        <f>IF(AND(A2055&lt;&gt;"",ISNUMBER(A2055)),VLOOKUP(A2055,Studies!A:BR,4,FALSE),"")</f>
        <v>MAD_m_C 300 mg (terminal phase only)</v>
      </c>
      <c r="E2055" s="112" t="str">
        <f>IF(AND(A2055&lt;&gt;"",ISNUMBER(A2055)),VLOOKUP(A2055,Studies!A:BR,5,FALSE),"")</f>
        <v>Hydroxy-Itraconazole</v>
      </c>
      <c r="F2055" s="114" t="str">
        <f>IF(AND(A2055&lt;&gt;"",ISNUMBER(A2055)),VLOOKUP(A2055,Studies!A:BR,6,FALSE),"")</f>
        <v>Plasma</v>
      </c>
      <c r="G2055" s="57">
        <v>216</v>
      </c>
      <c r="H2055" s="57" t="s">
        <v>54</v>
      </c>
      <c r="I2055" s="47">
        <v>2833.8779296875</v>
      </c>
      <c r="J2055" s="47" t="s">
        <v>321</v>
      </c>
      <c r="K2055" s="47" t="s">
        <v>50</v>
      </c>
      <c r="P2055" s="48" t="s">
        <v>1083</v>
      </c>
    </row>
    <row r="2056" spans="1:16" x14ac:dyDescent="0.2">
      <c r="A2056" s="36">
        <f t="shared" si="2"/>
        <v>541</v>
      </c>
      <c r="B2056" s="112" t="str">
        <f>IF(AND(A2056&lt;&gt;"",ISNUMBER(A2056)),VLOOKUP(A2056,Studies!A:BR,2,FALSE),"")</f>
        <v>Mouton 2006</v>
      </c>
      <c r="C2056" s="112" t="str">
        <f>IF(AND(A2056&lt;&gt;"",ISNUMBER(A2056)),VLOOKUP(A2056,Studies!A:BR,3,FALSE),"")</f>
        <v>https://www.ncbi.nlm.nih.gov/pubmed/16982783</v>
      </c>
      <c r="D2056" s="112" t="str">
        <f>IF(AND(A2056&lt;&gt;"",ISNUMBER(A2056)),VLOOKUP(A2056,Studies!A:BR,4,FALSE),"")</f>
        <v>MAD_m_C 300 mg (terminal phase only)</v>
      </c>
      <c r="E2056" s="112" t="str">
        <f>IF(AND(A2056&lt;&gt;"",ISNUMBER(A2056)),VLOOKUP(A2056,Studies!A:BR,5,FALSE),"")</f>
        <v>Hydroxy-Itraconazole</v>
      </c>
      <c r="F2056" s="114" t="str">
        <f>IF(AND(A2056&lt;&gt;"",ISNUMBER(A2056)),VLOOKUP(A2056,Studies!A:BR,6,FALSE),"")</f>
        <v>Plasma</v>
      </c>
      <c r="G2056" s="57">
        <v>240</v>
      </c>
      <c r="H2056" s="57" t="s">
        <v>54</v>
      </c>
      <c r="I2056" s="47">
        <v>2610.15771484375</v>
      </c>
      <c r="J2056" s="47" t="s">
        <v>321</v>
      </c>
      <c r="K2056" s="47" t="s">
        <v>50</v>
      </c>
      <c r="P2056" s="48" t="s">
        <v>1083</v>
      </c>
    </row>
    <row r="2057" spans="1:16" x14ac:dyDescent="0.2">
      <c r="A2057" s="36">
        <f t="shared" si="2"/>
        <v>541</v>
      </c>
      <c r="B2057" s="112" t="str">
        <f>IF(AND(A2057&lt;&gt;"",ISNUMBER(A2057)),VLOOKUP(A2057,Studies!A:BR,2,FALSE),"")</f>
        <v>Mouton 2006</v>
      </c>
      <c r="C2057" s="112" t="str">
        <f>IF(AND(A2057&lt;&gt;"",ISNUMBER(A2057)),VLOOKUP(A2057,Studies!A:BR,3,FALSE),"")</f>
        <v>https://www.ncbi.nlm.nih.gov/pubmed/16982783</v>
      </c>
      <c r="D2057" s="112" t="str">
        <f>IF(AND(A2057&lt;&gt;"",ISNUMBER(A2057)),VLOOKUP(A2057,Studies!A:BR,4,FALSE),"")</f>
        <v>MAD_m_C 300 mg (terminal phase only)</v>
      </c>
      <c r="E2057" s="112" t="str">
        <f>IF(AND(A2057&lt;&gt;"",ISNUMBER(A2057)),VLOOKUP(A2057,Studies!A:BR,5,FALSE),"")</f>
        <v>Hydroxy-Itraconazole</v>
      </c>
      <c r="F2057" s="114" t="str">
        <f>IF(AND(A2057&lt;&gt;"",ISNUMBER(A2057)),VLOOKUP(A2057,Studies!A:BR,6,FALSE),"")</f>
        <v>Plasma</v>
      </c>
      <c r="G2057" s="57">
        <v>312</v>
      </c>
      <c r="H2057" s="57" t="s">
        <v>54</v>
      </c>
      <c r="I2057" s="47">
        <v>1778.2794189453125</v>
      </c>
      <c r="J2057" s="47" t="s">
        <v>321</v>
      </c>
      <c r="K2057" s="47" t="s">
        <v>50</v>
      </c>
      <c r="P2057" s="48" t="s">
        <v>1083</v>
      </c>
    </row>
    <row r="2058" spans="1:16" x14ac:dyDescent="0.2">
      <c r="A2058" s="36">
        <v>545</v>
      </c>
      <c r="B2058" s="112" t="str">
        <f>IF(AND(A2058&lt;&gt;"",ISNUMBER(A2058)),VLOOKUP(A2058,Studies!A:BR,2,FALSE),"")</f>
        <v>Zhou 1998</v>
      </c>
      <c r="C2058" s="112" t="str">
        <f>IF(AND(A2058&lt;&gt;"",ISNUMBER(A2058)),VLOOKUP(A2058,Studies!A:BR,3,FALSE),"")</f>
        <v>https://www.ncbi.nlm.nih.gov/pubmed/9702843</v>
      </c>
      <c r="D2058" s="112" t="str">
        <f>IF(AND(A2058&lt;&gt;"",ISNUMBER(A2058)),VLOOKUP(A2058,Studies!A:BR,4,FALSE),"")</f>
        <v>IV 200 mg OD</v>
      </c>
      <c r="E2058" s="112" t="str">
        <f>IF(AND(A2058&lt;&gt;"",ISNUMBER(A2058)),VLOOKUP(A2058,Studies!A:BR,5,FALSE),"")</f>
        <v>Itraconazole</v>
      </c>
      <c r="F2058" s="114" t="str">
        <f>IF(AND(A2058&lt;&gt;"",ISNUMBER(A2058)),VLOOKUP(A2058,Studies!A:BR,6,FALSE),"")</f>
        <v>Plasma</v>
      </c>
      <c r="G2058" s="57">
        <v>1</v>
      </c>
      <c r="H2058" s="57" t="s">
        <v>54</v>
      </c>
      <c r="I2058" s="47">
        <v>1844.7870016098022</v>
      </c>
      <c r="J2058" s="47" t="s">
        <v>321</v>
      </c>
      <c r="K2058" s="47" t="s">
        <v>50</v>
      </c>
    </row>
    <row r="2059" spans="1:16" x14ac:dyDescent="0.2">
      <c r="A2059" s="36">
        <v>545</v>
      </c>
      <c r="B2059" s="112" t="str">
        <f>IF(AND(A2059&lt;&gt;"",ISNUMBER(A2059)),VLOOKUP(A2059,Studies!A:BR,2,FALSE),"")</f>
        <v>Zhou 1998</v>
      </c>
      <c r="C2059" s="112" t="str">
        <f>IF(AND(A2059&lt;&gt;"",ISNUMBER(A2059)),VLOOKUP(A2059,Studies!A:BR,3,FALSE),"")</f>
        <v>https://www.ncbi.nlm.nih.gov/pubmed/9702843</v>
      </c>
      <c r="D2059" s="112" t="str">
        <f>IF(AND(A2059&lt;&gt;"",ISNUMBER(A2059)),VLOOKUP(A2059,Studies!A:BR,4,FALSE),"")</f>
        <v>IV 200 mg OD</v>
      </c>
      <c r="E2059" s="112" t="str">
        <f>IF(AND(A2059&lt;&gt;"",ISNUMBER(A2059)),VLOOKUP(A2059,Studies!A:BR,5,FALSE),"")</f>
        <v>Itraconazole</v>
      </c>
      <c r="F2059" s="114" t="str">
        <f>IF(AND(A2059&lt;&gt;"",ISNUMBER(A2059)),VLOOKUP(A2059,Studies!A:BR,6,FALSE),"")</f>
        <v>Plasma</v>
      </c>
      <c r="G2059" s="57">
        <v>1.25</v>
      </c>
      <c r="H2059" s="57" t="s">
        <v>54</v>
      </c>
      <c r="I2059" s="47">
        <v>1478.672981262207</v>
      </c>
      <c r="J2059" s="47" t="s">
        <v>321</v>
      </c>
      <c r="K2059" s="47" t="s">
        <v>50</v>
      </c>
    </row>
    <row r="2060" spans="1:16" x14ac:dyDescent="0.2">
      <c r="A2060" s="36">
        <v>545</v>
      </c>
      <c r="B2060" s="112" t="str">
        <f>IF(AND(A2060&lt;&gt;"",ISNUMBER(A2060)),VLOOKUP(A2060,Studies!A:BR,2,FALSE),"")</f>
        <v>Zhou 1998</v>
      </c>
      <c r="C2060" s="112" t="str">
        <f>IF(AND(A2060&lt;&gt;"",ISNUMBER(A2060)),VLOOKUP(A2060,Studies!A:BR,3,FALSE),"")</f>
        <v>https://www.ncbi.nlm.nih.gov/pubmed/9702843</v>
      </c>
      <c r="D2060" s="112" t="str">
        <f>IF(AND(A2060&lt;&gt;"",ISNUMBER(A2060)),VLOOKUP(A2060,Studies!A:BR,4,FALSE),"")</f>
        <v>IV 200 mg OD</v>
      </c>
      <c r="E2060" s="112" t="str">
        <f>IF(AND(A2060&lt;&gt;"",ISNUMBER(A2060)),VLOOKUP(A2060,Studies!A:BR,5,FALSE),"")</f>
        <v>Itraconazole</v>
      </c>
      <c r="F2060" s="114" t="str">
        <f>IF(AND(A2060&lt;&gt;"",ISNUMBER(A2060)),VLOOKUP(A2060,Studies!A:BR,6,FALSE),"")</f>
        <v>Plasma</v>
      </c>
      <c r="G2060" s="57">
        <v>1.5</v>
      </c>
      <c r="H2060" s="57" t="s">
        <v>54</v>
      </c>
      <c r="I2060" s="47">
        <v>1176.5400171279907</v>
      </c>
      <c r="J2060" s="47" t="s">
        <v>321</v>
      </c>
      <c r="K2060" s="47" t="s">
        <v>50</v>
      </c>
    </row>
    <row r="2061" spans="1:16" x14ac:dyDescent="0.2">
      <c r="A2061" s="36">
        <v>545</v>
      </c>
      <c r="B2061" s="112" t="str">
        <f>IF(AND(A2061&lt;&gt;"",ISNUMBER(A2061)),VLOOKUP(A2061,Studies!A:BR,2,FALSE),"")</f>
        <v>Zhou 1998</v>
      </c>
      <c r="C2061" s="112" t="str">
        <f>IF(AND(A2061&lt;&gt;"",ISNUMBER(A2061)),VLOOKUP(A2061,Studies!A:BR,3,FALSE),"")</f>
        <v>https://www.ncbi.nlm.nih.gov/pubmed/9702843</v>
      </c>
      <c r="D2061" s="112" t="str">
        <f>IF(AND(A2061&lt;&gt;"",ISNUMBER(A2061)),VLOOKUP(A2061,Studies!A:BR,4,FALSE),"")</f>
        <v>IV 200 mg OD</v>
      </c>
      <c r="E2061" s="112" t="str">
        <f>IF(AND(A2061&lt;&gt;"",ISNUMBER(A2061)),VLOOKUP(A2061,Studies!A:BR,5,FALSE),"")</f>
        <v>Itraconazole</v>
      </c>
      <c r="F2061" s="114" t="str">
        <f>IF(AND(A2061&lt;&gt;"",ISNUMBER(A2061)),VLOOKUP(A2061,Studies!A:BR,6,FALSE),"")</f>
        <v>Plasma</v>
      </c>
      <c r="G2061" s="57">
        <v>2</v>
      </c>
      <c r="H2061" s="57" t="s">
        <v>54</v>
      </c>
      <c r="I2061" s="47">
        <v>941.94310903549194</v>
      </c>
      <c r="J2061" s="47" t="s">
        <v>321</v>
      </c>
      <c r="K2061" s="47" t="s">
        <v>50</v>
      </c>
    </row>
    <row r="2062" spans="1:16" x14ac:dyDescent="0.2">
      <c r="A2062" s="36">
        <v>545</v>
      </c>
      <c r="B2062" s="112" t="str">
        <f>IF(AND(A2062&lt;&gt;"",ISNUMBER(A2062)),VLOOKUP(A2062,Studies!A:BR,2,FALSE),"")</f>
        <v>Zhou 1998</v>
      </c>
      <c r="C2062" s="112" t="str">
        <f>IF(AND(A2062&lt;&gt;"",ISNUMBER(A2062)),VLOOKUP(A2062,Studies!A:BR,3,FALSE),"")</f>
        <v>https://www.ncbi.nlm.nih.gov/pubmed/9702843</v>
      </c>
      <c r="D2062" s="112" t="str">
        <f>IF(AND(A2062&lt;&gt;"",ISNUMBER(A2062)),VLOOKUP(A2062,Studies!A:BR,4,FALSE),"")</f>
        <v>IV 200 mg OD</v>
      </c>
      <c r="E2062" s="112" t="str">
        <f>IF(AND(A2062&lt;&gt;"",ISNUMBER(A2062)),VLOOKUP(A2062,Studies!A:BR,5,FALSE),"")</f>
        <v>Itraconazole</v>
      </c>
      <c r="F2062" s="114" t="str">
        <f>IF(AND(A2062&lt;&gt;"",ISNUMBER(A2062)),VLOOKUP(A2062,Studies!A:BR,6,FALSE),"")</f>
        <v>Plasma</v>
      </c>
      <c r="G2062" s="57">
        <v>3</v>
      </c>
      <c r="H2062" s="57" t="s">
        <v>54</v>
      </c>
      <c r="I2062" s="47">
        <v>771.32701873779297</v>
      </c>
      <c r="J2062" s="47" t="s">
        <v>321</v>
      </c>
      <c r="K2062" s="47" t="s">
        <v>50</v>
      </c>
    </row>
    <row r="2063" spans="1:16" x14ac:dyDescent="0.2">
      <c r="A2063" s="36">
        <v>545</v>
      </c>
      <c r="B2063" s="112" t="str">
        <f>IF(AND(A2063&lt;&gt;"",ISNUMBER(A2063)),VLOOKUP(A2063,Studies!A:BR,2,FALSE),"")</f>
        <v>Zhou 1998</v>
      </c>
      <c r="C2063" s="112" t="str">
        <f>IF(AND(A2063&lt;&gt;"",ISNUMBER(A2063)),VLOOKUP(A2063,Studies!A:BR,3,FALSE),"")</f>
        <v>https://www.ncbi.nlm.nih.gov/pubmed/9702843</v>
      </c>
      <c r="D2063" s="112" t="str">
        <f>IF(AND(A2063&lt;&gt;"",ISNUMBER(A2063)),VLOOKUP(A2063,Studies!A:BR,4,FALSE),"")</f>
        <v>IV 200 mg OD</v>
      </c>
      <c r="E2063" s="112" t="str">
        <f>IF(AND(A2063&lt;&gt;"",ISNUMBER(A2063)),VLOOKUP(A2063,Studies!A:BR,5,FALSE),"")</f>
        <v>Itraconazole</v>
      </c>
      <c r="F2063" s="114" t="str">
        <f>IF(AND(A2063&lt;&gt;"",ISNUMBER(A2063)),VLOOKUP(A2063,Studies!A:BR,6,FALSE),"")</f>
        <v>Plasma</v>
      </c>
      <c r="G2063" s="57">
        <v>5</v>
      </c>
      <c r="H2063" s="57" t="s">
        <v>54</v>
      </c>
      <c r="I2063" s="47">
        <v>430.09477853775024</v>
      </c>
      <c r="J2063" s="47" t="s">
        <v>321</v>
      </c>
      <c r="K2063" s="47" t="s">
        <v>50</v>
      </c>
    </row>
    <row r="2064" spans="1:16" x14ac:dyDescent="0.2">
      <c r="A2064" s="36">
        <v>545</v>
      </c>
      <c r="B2064" s="112" t="str">
        <f>IF(AND(A2064&lt;&gt;"",ISNUMBER(A2064)),VLOOKUP(A2064,Studies!A:BR,2,FALSE),"")</f>
        <v>Zhou 1998</v>
      </c>
      <c r="C2064" s="112" t="str">
        <f>IF(AND(A2064&lt;&gt;"",ISNUMBER(A2064)),VLOOKUP(A2064,Studies!A:BR,3,FALSE),"")</f>
        <v>https://www.ncbi.nlm.nih.gov/pubmed/9702843</v>
      </c>
      <c r="D2064" s="112" t="str">
        <f>IF(AND(A2064&lt;&gt;"",ISNUMBER(A2064)),VLOOKUP(A2064,Studies!A:BR,4,FALSE),"")</f>
        <v>IV 200 mg OD</v>
      </c>
      <c r="E2064" s="112" t="str">
        <f>IF(AND(A2064&lt;&gt;"",ISNUMBER(A2064)),VLOOKUP(A2064,Studies!A:BR,5,FALSE),"")</f>
        <v>Itraconazole</v>
      </c>
      <c r="F2064" s="114" t="str">
        <f>IF(AND(A2064&lt;&gt;"",ISNUMBER(A2064)),VLOOKUP(A2064,Studies!A:BR,6,FALSE),"")</f>
        <v>Plasma</v>
      </c>
      <c r="G2064" s="57">
        <v>7</v>
      </c>
      <c r="H2064" s="57" t="s">
        <v>54</v>
      </c>
      <c r="I2064" s="47">
        <v>334.12319421768188</v>
      </c>
      <c r="J2064" s="47" t="s">
        <v>321</v>
      </c>
      <c r="K2064" s="47" t="s">
        <v>50</v>
      </c>
    </row>
    <row r="2065" spans="1:11" x14ac:dyDescent="0.2">
      <c r="A2065" s="36">
        <v>545</v>
      </c>
      <c r="B2065" s="112" t="str">
        <f>IF(AND(A2065&lt;&gt;"",ISNUMBER(A2065)),VLOOKUP(A2065,Studies!A:BR,2,FALSE),"")</f>
        <v>Zhou 1998</v>
      </c>
      <c r="C2065" s="112" t="str">
        <f>IF(AND(A2065&lt;&gt;"",ISNUMBER(A2065)),VLOOKUP(A2065,Studies!A:BR,3,FALSE),"")</f>
        <v>https://www.ncbi.nlm.nih.gov/pubmed/9702843</v>
      </c>
      <c r="D2065" s="112" t="str">
        <f>IF(AND(A2065&lt;&gt;"",ISNUMBER(A2065)),VLOOKUP(A2065,Studies!A:BR,4,FALSE),"")</f>
        <v>IV 200 mg OD</v>
      </c>
      <c r="E2065" s="112" t="str">
        <f>IF(AND(A2065&lt;&gt;"",ISNUMBER(A2065)),VLOOKUP(A2065,Studies!A:BR,5,FALSE),"")</f>
        <v>Itraconazole</v>
      </c>
      <c r="F2065" s="114" t="str">
        <f>IF(AND(A2065&lt;&gt;"",ISNUMBER(A2065)),VLOOKUP(A2065,Studies!A:BR,6,FALSE),"")</f>
        <v>Plasma</v>
      </c>
      <c r="G2065" s="57">
        <v>12</v>
      </c>
      <c r="H2065" s="57" t="s">
        <v>54</v>
      </c>
      <c r="I2065" s="47">
        <v>270.14219760894775</v>
      </c>
      <c r="J2065" s="47" t="s">
        <v>321</v>
      </c>
      <c r="K2065" s="47" t="s">
        <v>50</v>
      </c>
    </row>
    <row r="2066" spans="1:11" x14ac:dyDescent="0.2">
      <c r="A2066" s="36">
        <v>545</v>
      </c>
      <c r="B2066" s="112" t="str">
        <f>IF(AND(A2066&lt;&gt;"",ISNUMBER(A2066)),VLOOKUP(A2066,Studies!A:BR,2,FALSE),"")</f>
        <v>Zhou 1998</v>
      </c>
      <c r="C2066" s="112" t="str">
        <f>IF(AND(A2066&lt;&gt;"",ISNUMBER(A2066)),VLOOKUP(A2066,Studies!A:BR,3,FALSE),"")</f>
        <v>https://www.ncbi.nlm.nih.gov/pubmed/9702843</v>
      </c>
      <c r="D2066" s="112" t="str">
        <f>IF(AND(A2066&lt;&gt;"",ISNUMBER(A2066)),VLOOKUP(A2066,Studies!A:BR,4,FALSE),"")</f>
        <v>IV 200 mg OD</v>
      </c>
      <c r="E2066" s="112" t="str">
        <f>IF(AND(A2066&lt;&gt;"",ISNUMBER(A2066)),VLOOKUP(A2066,Studies!A:BR,5,FALSE),"")</f>
        <v>Itraconazole</v>
      </c>
      <c r="F2066" s="114" t="str">
        <f>IF(AND(A2066&lt;&gt;"",ISNUMBER(A2066)),VLOOKUP(A2066,Studies!A:BR,6,FALSE),"")</f>
        <v>Plasma</v>
      </c>
      <c r="G2066" s="57">
        <v>24</v>
      </c>
      <c r="H2066" s="57" t="s">
        <v>54</v>
      </c>
      <c r="I2066" s="47">
        <v>412.3222827911377</v>
      </c>
      <c r="J2066" s="47" t="s">
        <v>321</v>
      </c>
      <c r="K2066" s="47" t="s">
        <v>50</v>
      </c>
    </row>
    <row r="2067" spans="1:11" x14ac:dyDescent="0.2">
      <c r="A2067" s="36">
        <v>545</v>
      </c>
      <c r="B2067" s="112" t="str">
        <f>IF(AND(A2067&lt;&gt;"",ISNUMBER(A2067)),VLOOKUP(A2067,Studies!A:BR,2,FALSE),"")</f>
        <v>Zhou 1998</v>
      </c>
      <c r="C2067" s="112" t="str">
        <f>IF(AND(A2067&lt;&gt;"",ISNUMBER(A2067)),VLOOKUP(A2067,Studies!A:BR,3,FALSE),"")</f>
        <v>https://www.ncbi.nlm.nih.gov/pubmed/9702843</v>
      </c>
      <c r="D2067" s="112" t="str">
        <f>IF(AND(A2067&lt;&gt;"",ISNUMBER(A2067)),VLOOKUP(A2067,Studies!A:BR,4,FALSE),"")</f>
        <v>IV 200 mg OD</v>
      </c>
      <c r="E2067" s="112" t="str">
        <f>IF(AND(A2067&lt;&gt;"",ISNUMBER(A2067)),VLOOKUP(A2067,Studies!A:BR,5,FALSE),"")</f>
        <v>Itraconazole</v>
      </c>
      <c r="F2067" s="114" t="str">
        <f>IF(AND(A2067&lt;&gt;"",ISNUMBER(A2067)),VLOOKUP(A2067,Studies!A:BR,6,FALSE),"")</f>
        <v>Plasma</v>
      </c>
      <c r="G2067" s="57">
        <v>36</v>
      </c>
      <c r="H2067" s="57" t="s">
        <v>54</v>
      </c>
      <c r="I2067" s="47">
        <v>451.42179727554321</v>
      </c>
      <c r="J2067" s="47" t="s">
        <v>321</v>
      </c>
      <c r="K2067" s="47" t="s">
        <v>50</v>
      </c>
    </row>
    <row r="2068" spans="1:11" x14ac:dyDescent="0.2">
      <c r="A2068" s="36">
        <v>545</v>
      </c>
      <c r="B2068" s="112" t="str">
        <f>IF(AND(A2068&lt;&gt;"",ISNUMBER(A2068)),VLOOKUP(A2068,Studies!A:BR,2,FALSE),"")</f>
        <v>Zhou 1998</v>
      </c>
      <c r="C2068" s="112" t="str">
        <f>IF(AND(A2068&lt;&gt;"",ISNUMBER(A2068)),VLOOKUP(A2068,Studies!A:BR,3,FALSE),"")</f>
        <v>https://www.ncbi.nlm.nih.gov/pubmed/9702843</v>
      </c>
      <c r="D2068" s="112" t="str">
        <f>IF(AND(A2068&lt;&gt;"",ISNUMBER(A2068)),VLOOKUP(A2068,Studies!A:BR,4,FALSE),"")</f>
        <v>IV 200 mg OD</v>
      </c>
      <c r="E2068" s="112" t="str">
        <f>IF(AND(A2068&lt;&gt;"",ISNUMBER(A2068)),VLOOKUP(A2068,Studies!A:BR,5,FALSE),"")</f>
        <v>Itraconazole</v>
      </c>
      <c r="F2068" s="114" t="str">
        <f>IF(AND(A2068&lt;&gt;"",ISNUMBER(A2068)),VLOOKUP(A2068,Studies!A:BR,6,FALSE),"")</f>
        <v>Plasma</v>
      </c>
      <c r="G2068" s="57">
        <v>48</v>
      </c>
      <c r="H2068" s="57" t="s">
        <v>54</v>
      </c>
      <c r="I2068" s="47">
        <v>817.53551959991455</v>
      </c>
      <c r="J2068" s="47" t="s">
        <v>321</v>
      </c>
      <c r="K2068" s="47" t="s">
        <v>50</v>
      </c>
    </row>
    <row r="2069" spans="1:11" x14ac:dyDescent="0.2">
      <c r="A2069" s="36">
        <v>545</v>
      </c>
      <c r="B2069" s="112" t="str">
        <f>IF(AND(A2069&lt;&gt;"",ISNUMBER(A2069)),VLOOKUP(A2069,Studies!A:BR,2,FALSE),"")</f>
        <v>Zhou 1998</v>
      </c>
      <c r="C2069" s="112" t="str">
        <f>IF(AND(A2069&lt;&gt;"",ISNUMBER(A2069)),VLOOKUP(A2069,Studies!A:BR,3,FALSE),"")</f>
        <v>https://www.ncbi.nlm.nih.gov/pubmed/9702843</v>
      </c>
      <c r="D2069" s="112" t="str">
        <f>IF(AND(A2069&lt;&gt;"",ISNUMBER(A2069)),VLOOKUP(A2069,Studies!A:BR,4,FALSE),"")</f>
        <v>IV 200 mg OD</v>
      </c>
      <c r="E2069" s="112" t="str">
        <f>IF(AND(A2069&lt;&gt;"",ISNUMBER(A2069)),VLOOKUP(A2069,Studies!A:BR,5,FALSE),"")</f>
        <v>Itraconazole</v>
      </c>
      <c r="F2069" s="114" t="str">
        <f>IF(AND(A2069&lt;&gt;"",ISNUMBER(A2069)),VLOOKUP(A2069,Studies!A:BR,6,FALSE),"")</f>
        <v>Plasma</v>
      </c>
      <c r="G2069" s="57">
        <v>72</v>
      </c>
      <c r="H2069" s="57" t="s">
        <v>54</v>
      </c>
      <c r="I2069" s="47">
        <v>771.32701873779297</v>
      </c>
      <c r="J2069" s="47" t="s">
        <v>321</v>
      </c>
      <c r="K2069" s="47" t="s">
        <v>50</v>
      </c>
    </row>
    <row r="2070" spans="1:11" x14ac:dyDescent="0.2">
      <c r="A2070" s="36">
        <v>545</v>
      </c>
      <c r="B2070" s="112" t="str">
        <f>IF(AND(A2070&lt;&gt;"",ISNUMBER(A2070)),VLOOKUP(A2070,Studies!A:BR,2,FALSE),"")</f>
        <v>Zhou 1998</v>
      </c>
      <c r="C2070" s="112" t="str">
        <f>IF(AND(A2070&lt;&gt;"",ISNUMBER(A2070)),VLOOKUP(A2070,Studies!A:BR,3,FALSE),"")</f>
        <v>https://www.ncbi.nlm.nih.gov/pubmed/9702843</v>
      </c>
      <c r="D2070" s="112" t="str">
        <f>IF(AND(A2070&lt;&gt;"",ISNUMBER(A2070)),VLOOKUP(A2070,Studies!A:BR,4,FALSE),"")</f>
        <v>IV 200 mg OD</v>
      </c>
      <c r="E2070" s="112" t="str">
        <f>IF(AND(A2070&lt;&gt;"",ISNUMBER(A2070)),VLOOKUP(A2070,Studies!A:BR,5,FALSE),"")</f>
        <v>Itraconazole</v>
      </c>
      <c r="F2070" s="114" t="str">
        <f>IF(AND(A2070&lt;&gt;"",ISNUMBER(A2070)),VLOOKUP(A2070,Studies!A:BR,6,FALSE),"")</f>
        <v>Plasma</v>
      </c>
      <c r="G2070" s="57">
        <v>96</v>
      </c>
      <c r="H2070" s="57" t="s">
        <v>54</v>
      </c>
      <c r="I2070" s="47">
        <v>927.72513628005981</v>
      </c>
      <c r="J2070" s="47" t="s">
        <v>321</v>
      </c>
      <c r="K2070" s="47" t="s">
        <v>50</v>
      </c>
    </row>
    <row r="2071" spans="1:11" x14ac:dyDescent="0.2">
      <c r="A2071" s="36">
        <v>545</v>
      </c>
      <c r="B2071" s="112" t="str">
        <f>IF(AND(A2071&lt;&gt;"",ISNUMBER(A2071)),VLOOKUP(A2071,Studies!A:BR,2,FALSE),"")</f>
        <v>Zhou 1998</v>
      </c>
      <c r="C2071" s="112" t="str">
        <f>IF(AND(A2071&lt;&gt;"",ISNUMBER(A2071)),VLOOKUP(A2071,Studies!A:BR,3,FALSE),"")</f>
        <v>https://www.ncbi.nlm.nih.gov/pubmed/9702843</v>
      </c>
      <c r="D2071" s="112" t="str">
        <f>IF(AND(A2071&lt;&gt;"",ISNUMBER(A2071)),VLOOKUP(A2071,Studies!A:BR,4,FALSE),"")</f>
        <v>IV 200 mg OD</v>
      </c>
      <c r="E2071" s="112" t="str">
        <f>IF(AND(A2071&lt;&gt;"",ISNUMBER(A2071)),VLOOKUP(A2071,Studies!A:BR,5,FALSE),"")</f>
        <v>Itraconazole</v>
      </c>
      <c r="F2071" s="114" t="str">
        <f>IF(AND(A2071&lt;&gt;"",ISNUMBER(A2071)),VLOOKUP(A2071,Studies!A:BR,6,FALSE),"")</f>
        <v>Plasma</v>
      </c>
      <c r="G2071" s="57">
        <v>120</v>
      </c>
      <c r="H2071" s="57" t="s">
        <v>54</v>
      </c>
      <c r="I2071" s="47">
        <v>899.28907155990601</v>
      </c>
      <c r="J2071" s="47" t="s">
        <v>321</v>
      </c>
      <c r="K2071" s="47" t="s">
        <v>50</v>
      </c>
    </row>
    <row r="2072" spans="1:11" x14ac:dyDescent="0.2">
      <c r="A2072" s="36">
        <v>545</v>
      </c>
      <c r="B2072" s="112" t="str">
        <f>IF(AND(A2072&lt;&gt;"",ISNUMBER(A2072)),VLOOKUP(A2072,Studies!A:BR,2,FALSE),"")</f>
        <v>Zhou 1998</v>
      </c>
      <c r="C2072" s="112" t="str">
        <f>IF(AND(A2072&lt;&gt;"",ISNUMBER(A2072)),VLOOKUP(A2072,Studies!A:BR,3,FALSE),"")</f>
        <v>https://www.ncbi.nlm.nih.gov/pubmed/9702843</v>
      </c>
      <c r="D2072" s="112" t="str">
        <f>IF(AND(A2072&lt;&gt;"",ISNUMBER(A2072)),VLOOKUP(A2072,Studies!A:BR,4,FALSE),"")</f>
        <v>IV 200 mg OD</v>
      </c>
      <c r="E2072" s="112" t="str">
        <f>IF(AND(A2072&lt;&gt;"",ISNUMBER(A2072)),VLOOKUP(A2072,Studies!A:BR,5,FALSE),"")</f>
        <v>Itraconazole</v>
      </c>
      <c r="F2072" s="114" t="str">
        <f>IF(AND(A2072&lt;&gt;"",ISNUMBER(A2072)),VLOOKUP(A2072,Studies!A:BR,6,FALSE),"")</f>
        <v>Plasma</v>
      </c>
      <c r="G2072" s="57">
        <v>144</v>
      </c>
      <c r="H2072" s="57" t="s">
        <v>54</v>
      </c>
      <c r="I2072" s="47">
        <v>856.63509368896484</v>
      </c>
      <c r="J2072" s="47" t="s">
        <v>321</v>
      </c>
      <c r="K2072" s="47" t="s">
        <v>50</v>
      </c>
    </row>
    <row r="2073" spans="1:11" x14ac:dyDescent="0.2">
      <c r="A2073" s="36">
        <v>545</v>
      </c>
      <c r="B2073" s="112" t="str">
        <f>IF(AND(A2073&lt;&gt;"",ISNUMBER(A2073)),VLOOKUP(A2073,Studies!A:BR,2,FALSE),"")</f>
        <v>Zhou 1998</v>
      </c>
      <c r="C2073" s="112" t="str">
        <f>IF(AND(A2073&lt;&gt;"",ISNUMBER(A2073)),VLOOKUP(A2073,Studies!A:BR,3,FALSE),"")</f>
        <v>https://www.ncbi.nlm.nih.gov/pubmed/9702843</v>
      </c>
      <c r="D2073" s="112" t="str">
        <f>IF(AND(A2073&lt;&gt;"",ISNUMBER(A2073)),VLOOKUP(A2073,Studies!A:BR,4,FALSE),"")</f>
        <v>IV 200 mg OD</v>
      </c>
      <c r="E2073" s="112" t="str">
        <f>IF(AND(A2073&lt;&gt;"",ISNUMBER(A2073)),VLOOKUP(A2073,Studies!A:BR,5,FALSE),"")</f>
        <v>Itraconazole</v>
      </c>
      <c r="F2073" s="114" t="str">
        <f>IF(AND(A2073&lt;&gt;"",ISNUMBER(A2073)),VLOOKUP(A2073,Studies!A:BR,6,FALSE),"")</f>
        <v>Plasma</v>
      </c>
      <c r="G2073" s="57">
        <v>145</v>
      </c>
      <c r="H2073" s="57" t="s">
        <v>54</v>
      </c>
      <c r="I2073" s="47">
        <v>2740.5209541320801</v>
      </c>
      <c r="J2073" s="47" t="s">
        <v>321</v>
      </c>
      <c r="K2073" s="47" t="s">
        <v>50</v>
      </c>
    </row>
    <row r="2074" spans="1:11" x14ac:dyDescent="0.2">
      <c r="A2074" s="36">
        <v>545</v>
      </c>
      <c r="B2074" s="112" t="str">
        <f>IF(AND(A2074&lt;&gt;"",ISNUMBER(A2074)),VLOOKUP(A2074,Studies!A:BR,2,FALSE),"")</f>
        <v>Zhou 1998</v>
      </c>
      <c r="C2074" s="112" t="str">
        <f>IF(AND(A2074&lt;&gt;"",ISNUMBER(A2074)),VLOOKUP(A2074,Studies!A:BR,3,FALSE),"")</f>
        <v>https://www.ncbi.nlm.nih.gov/pubmed/9702843</v>
      </c>
      <c r="D2074" s="112" t="str">
        <f>IF(AND(A2074&lt;&gt;"",ISNUMBER(A2074)),VLOOKUP(A2074,Studies!A:BR,4,FALSE),"")</f>
        <v>IV 200 mg OD</v>
      </c>
      <c r="E2074" s="112" t="str">
        <f>IF(AND(A2074&lt;&gt;"",ISNUMBER(A2074)),VLOOKUP(A2074,Studies!A:BR,5,FALSE),"")</f>
        <v>Itraconazole</v>
      </c>
      <c r="F2074" s="114" t="str">
        <f>IF(AND(A2074&lt;&gt;"",ISNUMBER(A2074)),VLOOKUP(A2074,Studies!A:BR,6,FALSE),"")</f>
        <v>Plasma</v>
      </c>
      <c r="G2074" s="57">
        <v>145.25</v>
      </c>
      <c r="H2074" s="57" t="s">
        <v>54</v>
      </c>
      <c r="I2074" s="47">
        <v>2370.8529472351074</v>
      </c>
      <c r="J2074" s="47" t="s">
        <v>321</v>
      </c>
      <c r="K2074" s="47" t="s">
        <v>50</v>
      </c>
    </row>
    <row r="2075" spans="1:11" x14ac:dyDescent="0.2">
      <c r="A2075" s="36">
        <v>545</v>
      </c>
      <c r="B2075" s="112" t="str">
        <f>IF(AND(A2075&lt;&gt;"",ISNUMBER(A2075)),VLOOKUP(A2075,Studies!A:BR,2,FALSE),"")</f>
        <v>Zhou 1998</v>
      </c>
      <c r="C2075" s="112" t="str">
        <f>IF(AND(A2075&lt;&gt;"",ISNUMBER(A2075)),VLOOKUP(A2075,Studies!A:BR,3,FALSE),"")</f>
        <v>https://www.ncbi.nlm.nih.gov/pubmed/9702843</v>
      </c>
      <c r="D2075" s="112" t="str">
        <f>IF(AND(A2075&lt;&gt;"",ISNUMBER(A2075)),VLOOKUP(A2075,Studies!A:BR,4,FALSE),"")</f>
        <v>IV 200 mg OD</v>
      </c>
      <c r="E2075" s="112" t="str">
        <f>IF(AND(A2075&lt;&gt;"",ISNUMBER(A2075)),VLOOKUP(A2075,Studies!A:BR,5,FALSE),"")</f>
        <v>Itraconazole</v>
      </c>
      <c r="F2075" s="114" t="str">
        <f>IF(AND(A2075&lt;&gt;"",ISNUMBER(A2075)),VLOOKUP(A2075,Studies!A:BR,6,FALSE),"")</f>
        <v>Plasma</v>
      </c>
      <c r="G2075" s="57">
        <v>145.5</v>
      </c>
      <c r="H2075" s="57" t="s">
        <v>54</v>
      </c>
      <c r="I2075" s="47">
        <v>2026.0660648345947</v>
      </c>
      <c r="J2075" s="47" t="s">
        <v>321</v>
      </c>
      <c r="K2075" s="47" t="s">
        <v>50</v>
      </c>
    </row>
    <row r="2076" spans="1:11" x14ac:dyDescent="0.2">
      <c r="A2076" s="36">
        <v>545</v>
      </c>
      <c r="B2076" s="112" t="str">
        <f>IF(AND(A2076&lt;&gt;"",ISNUMBER(A2076)),VLOOKUP(A2076,Studies!A:BR,2,FALSE),"")</f>
        <v>Zhou 1998</v>
      </c>
      <c r="C2076" s="112" t="str">
        <f>IF(AND(A2076&lt;&gt;"",ISNUMBER(A2076)),VLOOKUP(A2076,Studies!A:BR,3,FALSE),"")</f>
        <v>https://www.ncbi.nlm.nih.gov/pubmed/9702843</v>
      </c>
      <c r="D2076" s="112" t="str">
        <f>IF(AND(A2076&lt;&gt;"",ISNUMBER(A2076)),VLOOKUP(A2076,Studies!A:BR,4,FALSE),"")</f>
        <v>IV 200 mg OD</v>
      </c>
      <c r="E2076" s="112" t="str">
        <f>IF(AND(A2076&lt;&gt;"",ISNUMBER(A2076)),VLOOKUP(A2076,Studies!A:BR,5,FALSE),"")</f>
        <v>Itraconazole</v>
      </c>
      <c r="F2076" s="114" t="str">
        <f>IF(AND(A2076&lt;&gt;"",ISNUMBER(A2076)),VLOOKUP(A2076,Studies!A:BR,6,FALSE),"")</f>
        <v>Plasma</v>
      </c>
      <c r="G2076" s="57">
        <v>146</v>
      </c>
      <c r="H2076" s="57" t="s">
        <v>54</v>
      </c>
      <c r="I2076" s="47">
        <v>1890.9950256347656</v>
      </c>
      <c r="J2076" s="47" t="s">
        <v>321</v>
      </c>
      <c r="K2076" s="47" t="s">
        <v>50</v>
      </c>
    </row>
    <row r="2077" spans="1:11" x14ac:dyDescent="0.2">
      <c r="A2077" s="36">
        <v>545</v>
      </c>
      <c r="B2077" s="112" t="str">
        <f>IF(AND(A2077&lt;&gt;"",ISNUMBER(A2077)),VLOOKUP(A2077,Studies!A:BR,2,FALSE),"")</f>
        <v>Zhou 1998</v>
      </c>
      <c r="C2077" s="112" t="str">
        <f>IF(AND(A2077&lt;&gt;"",ISNUMBER(A2077)),VLOOKUP(A2077,Studies!A:BR,3,FALSE),"")</f>
        <v>https://www.ncbi.nlm.nih.gov/pubmed/9702843</v>
      </c>
      <c r="D2077" s="112" t="str">
        <f>IF(AND(A2077&lt;&gt;"",ISNUMBER(A2077)),VLOOKUP(A2077,Studies!A:BR,4,FALSE),"")</f>
        <v>IV 200 mg OD</v>
      </c>
      <c r="E2077" s="112" t="str">
        <f>IF(AND(A2077&lt;&gt;"",ISNUMBER(A2077)),VLOOKUP(A2077,Studies!A:BR,5,FALSE),"")</f>
        <v>Itraconazole</v>
      </c>
      <c r="F2077" s="114" t="str">
        <f>IF(AND(A2077&lt;&gt;"",ISNUMBER(A2077)),VLOOKUP(A2077,Studies!A:BR,6,FALSE),"")</f>
        <v>Plasma</v>
      </c>
      <c r="G2077" s="57">
        <v>147</v>
      </c>
      <c r="H2077" s="57" t="s">
        <v>54</v>
      </c>
      <c r="I2077" s="47">
        <v>1716.825008392334</v>
      </c>
      <c r="J2077" s="47" t="s">
        <v>321</v>
      </c>
      <c r="K2077" s="47" t="s">
        <v>50</v>
      </c>
    </row>
    <row r="2078" spans="1:11" x14ac:dyDescent="0.2">
      <c r="A2078" s="36">
        <v>545</v>
      </c>
      <c r="B2078" s="112" t="str">
        <f>IF(AND(A2078&lt;&gt;"",ISNUMBER(A2078)),VLOOKUP(A2078,Studies!A:BR,2,FALSE),"")</f>
        <v>Zhou 1998</v>
      </c>
      <c r="C2078" s="112" t="str">
        <f>IF(AND(A2078&lt;&gt;"",ISNUMBER(A2078)),VLOOKUP(A2078,Studies!A:BR,3,FALSE),"")</f>
        <v>https://www.ncbi.nlm.nih.gov/pubmed/9702843</v>
      </c>
      <c r="D2078" s="112" t="str">
        <f>IF(AND(A2078&lt;&gt;"",ISNUMBER(A2078)),VLOOKUP(A2078,Studies!A:BR,4,FALSE),"")</f>
        <v>IV 200 mg OD</v>
      </c>
      <c r="E2078" s="112" t="str">
        <f>IF(AND(A2078&lt;&gt;"",ISNUMBER(A2078)),VLOOKUP(A2078,Studies!A:BR,5,FALSE),"")</f>
        <v>Itraconazole</v>
      </c>
      <c r="F2078" s="114" t="str">
        <f>IF(AND(A2078&lt;&gt;"",ISNUMBER(A2078)),VLOOKUP(A2078,Studies!A:BR,6,FALSE),"")</f>
        <v>Plasma</v>
      </c>
      <c r="G2078" s="57">
        <v>149</v>
      </c>
      <c r="H2078" s="57" t="s">
        <v>54</v>
      </c>
      <c r="I2078" s="47">
        <v>1531.9900512695312</v>
      </c>
      <c r="J2078" s="47" t="s">
        <v>321</v>
      </c>
      <c r="K2078" s="47" t="s">
        <v>50</v>
      </c>
    </row>
    <row r="2079" spans="1:11" x14ac:dyDescent="0.2">
      <c r="A2079" s="36">
        <v>545</v>
      </c>
      <c r="B2079" s="112" t="str">
        <f>IF(AND(A2079&lt;&gt;"",ISNUMBER(A2079)),VLOOKUP(A2079,Studies!A:BR,2,FALSE),"")</f>
        <v>Zhou 1998</v>
      </c>
      <c r="C2079" s="112" t="str">
        <f>IF(AND(A2079&lt;&gt;"",ISNUMBER(A2079)),VLOOKUP(A2079,Studies!A:BR,3,FALSE),"")</f>
        <v>https://www.ncbi.nlm.nih.gov/pubmed/9702843</v>
      </c>
      <c r="D2079" s="112" t="str">
        <f>IF(AND(A2079&lt;&gt;"",ISNUMBER(A2079)),VLOOKUP(A2079,Studies!A:BR,4,FALSE),"")</f>
        <v>IV 200 mg OD</v>
      </c>
      <c r="E2079" s="112" t="str">
        <f>IF(AND(A2079&lt;&gt;"",ISNUMBER(A2079)),VLOOKUP(A2079,Studies!A:BR,5,FALSE),"")</f>
        <v>Itraconazole</v>
      </c>
      <c r="F2079" s="114" t="str">
        <f>IF(AND(A2079&lt;&gt;"",ISNUMBER(A2079)),VLOOKUP(A2079,Studies!A:BR,6,FALSE),"")</f>
        <v>Plasma</v>
      </c>
      <c r="G2079" s="57">
        <v>151</v>
      </c>
      <c r="H2079" s="57" t="s">
        <v>54</v>
      </c>
      <c r="I2079" s="47">
        <v>1354.2649745941162</v>
      </c>
      <c r="J2079" s="47" t="s">
        <v>321</v>
      </c>
      <c r="K2079" s="47" t="s">
        <v>50</v>
      </c>
    </row>
    <row r="2080" spans="1:11" x14ac:dyDescent="0.2">
      <c r="A2080" s="36">
        <v>545</v>
      </c>
      <c r="B2080" s="112" t="str">
        <f>IF(AND(A2080&lt;&gt;"",ISNUMBER(A2080)),VLOOKUP(A2080,Studies!A:BR,2,FALSE),"")</f>
        <v>Zhou 1998</v>
      </c>
      <c r="C2080" s="112" t="str">
        <f>IF(AND(A2080&lt;&gt;"",ISNUMBER(A2080)),VLOOKUP(A2080,Studies!A:BR,3,FALSE),"")</f>
        <v>https://www.ncbi.nlm.nih.gov/pubmed/9702843</v>
      </c>
      <c r="D2080" s="112" t="str">
        <f>IF(AND(A2080&lt;&gt;"",ISNUMBER(A2080)),VLOOKUP(A2080,Studies!A:BR,4,FALSE),"")</f>
        <v>IV 200 mg OD</v>
      </c>
      <c r="E2080" s="112" t="str">
        <f>IF(AND(A2080&lt;&gt;"",ISNUMBER(A2080)),VLOOKUP(A2080,Studies!A:BR,5,FALSE),"")</f>
        <v>Itraconazole</v>
      </c>
      <c r="F2080" s="114" t="str">
        <f>IF(AND(A2080&lt;&gt;"",ISNUMBER(A2080)),VLOOKUP(A2080,Studies!A:BR,6,FALSE),"")</f>
        <v>Plasma</v>
      </c>
      <c r="G2080" s="57">
        <v>153</v>
      </c>
      <c r="H2080" s="57" t="s">
        <v>54</v>
      </c>
      <c r="I2080" s="47">
        <v>1308.0569505691528</v>
      </c>
      <c r="J2080" s="47" t="s">
        <v>321</v>
      </c>
      <c r="K2080" s="47" t="s">
        <v>50</v>
      </c>
    </row>
    <row r="2081" spans="1:11" x14ac:dyDescent="0.2">
      <c r="A2081" s="36">
        <v>545</v>
      </c>
      <c r="B2081" s="112" t="str">
        <f>IF(AND(A2081&lt;&gt;"",ISNUMBER(A2081)),VLOOKUP(A2081,Studies!A:BR,2,FALSE),"")</f>
        <v>Zhou 1998</v>
      </c>
      <c r="C2081" s="112" t="str">
        <f>IF(AND(A2081&lt;&gt;"",ISNUMBER(A2081)),VLOOKUP(A2081,Studies!A:BR,3,FALSE),"")</f>
        <v>https://www.ncbi.nlm.nih.gov/pubmed/9702843</v>
      </c>
      <c r="D2081" s="112" t="str">
        <f>IF(AND(A2081&lt;&gt;"",ISNUMBER(A2081)),VLOOKUP(A2081,Studies!A:BR,4,FALSE),"")</f>
        <v>IV 200 mg OD</v>
      </c>
      <c r="E2081" s="112" t="str">
        <f>IF(AND(A2081&lt;&gt;"",ISNUMBER(A2081)),VLOOKUP(A2081,Studies!A:BR,5,FALSE),"")</f>
        <v>Itraconazole</v>
      </c>
      <c r="F2081" s="114" t="str">
        <f>IF(AND(A2081&lt;&gt;"",ISNUMBER(A2081)),VLOOKUP(A2081,Studies!A:BR,6,FALSE),"")</f>
        <v>Plasma</v>
      </c>
      <c r="G2081" s="57">
        <v>156</v>
      </c>
      <c r="H2081" s="57" t="s">
        <v>54</v>
      </c>
      <c r="I2081" s="47">
        <v>1144.5499658584595</v>
      </c>
      <c r="J2081" s="47" t="s">
        <v>321</v>
      </c>
      <c r="K2081" s="47" t="s">
        <v>50</v>
      </c>
    </row>
    <row r="2082" spans="1:11" x14ac:dyDescent="0.2">
      <c r="A2082" s="36">
        <v>545</v>
      </c>
      <c r="B2082" s="112" t="str">
        <f>IF(AND(A2082&lt;&gt;"",ISNUMBER(A2082)),VLOOKUP(A2082,Studies!A:BR,2,FALSE),"")</f>
        <v>Zhou 1998</v>
      </c>
      <c r="C2082" s="112" t="str">
        <f>IF(AND(A2082&lt;&gt;"",ISNUMBER(A2082)),VLOOKUP(A2082,Studies!A:BR,3,FALSE),"")</f>
        <v>https://www.ncbi.nlm.nih.gov/pubmed/9702843</v>
      </c>
      <c r="D2082" s="112" t="str">
        <f>IF(AND(A2082&lt;&gt;"",ISNUMBER(A2082)),VLOOKUP(A2082,Studies!A:BR,4,FALSE),"")</f>
        <v>IV 200 mg OD</v>
      </c>
      <c r="E2082" s="112" t="str">
        <f>IF(AND(A2082&lt;&gt;"",ISNUMBER(A2082)),VLOOKUP(A2082,Studies!A:BR,5,FALSE),"")</f>
        <v>Itraconazole</v>
      </c>
      <c r="F2082" s="114" t="str">
        <f>IF(AND(A2082&lt;&gt;"",ISNUMBER(A2082)),VLOOKUP(A2082,Studies!A:BR,6,FALSE),"")</f>
        <v>Plasma</v>
      </c>
      <c r="G2082" s="57">
        <v>168</v>
      </c>
      <c r="H2082" s="57" t="s">
        <v>54</v>
      </c>
      <c r="I2082" s="47">
        <v>917.06156730651855</v>
      </c>
      <c r="J2082" s="47" t="s">
        <v>321</v>
      </c>
      <c r="K2082" s="47" t="s">
        <v>50</v>
      </c>
    </row>
    <row r="2083" spans="1:11" x14ac:dyDescent="0.2">
      <c r="A2083" s="36">
        <v>546</v>
      </c>
      <c r="B2083" s="112" t="str">
        <f>IF(AND(A2083&lt;&gt;"",ISNUMBER(A2083)),VLOOKUP(A2083,Studies!A:BR,2,FALSE),"")</f>
        <v>Zhou 1998</v>
      </c>
      <c r="C2083" s="112" t="str">
        <f>IF(AND(A2083&lt;&gt;"",ISNUMBER(A2083)),VLOOKUP(A2083,Studies!A:BR,3,FALSE),"")</f>
        <v>https://www.ncbi.nlm.nih.gov/pubmed/9702843</v>
      </c>
      <c r="D2083" s="112" t="str">
        <f>IF(AND(A2083&lt;&gt;"",ISNUMBER(A2083)),VLOOKUP(A2083,Studies!A:BR,4,FALSE),"")</f>
        <v>IV 200 mg OD</v>
      </c>
      <c r="E2083" s="112" t="str">
        <f>IF(AND(A2083&lt;&gt;"",ISNUMBER(A2083)),VLOOKUP(A2083,Studies!A:BR,5,FALSE),"")</f>
        <v>Hydroxy-Itraconazole</v>
      </c>
      <c r="F2083" s="114" t="str">
        <f>IF(AND(A2083&lt;&gt;"",ISNUMBER(A2083)),VLOOKUP(A2083,Studies!A:BR,6,FALSE),"")</f>
        <v>Plasma</v>
      </c>
      <c r="G2083" s="57">
        <v>1</v>
      </c>
      <c r="H2083" s="57" t="s">
        <v>54</v>
      </c>
      <c r="I2083" s="47">
        <v>322.91668653488159</v>
      </c>
      <c r="J2083" s="47" t="s">
        <v>321</v>
      </c>
      <c r="K2083" s="47" t="s">
        <v>50</v>
      </c>
    </row>
    <row r="2084" spans="1:11" x14ac:dyDescent="0.2">
      <c r="A2084" s="36">
        <v>546</v>
      </c>
      <c r="B2084" s="112" t="str">
        <f>IF(AND(A2084&lt;&gt;"",ISNUMBER(A2084)),VLOOKUP(A2084,Studies!A:BR,2,FALSE),"")</f>
        <v>Zhou 1998</v>
      </c>
      <c r="C2084" s="112" t="str">
        <f>IF(AND(A2084&lt;&gt;"",ISNUMBER(A2084)),VLOOKUP(A2084,Studies!A:BR,3,FALSE),"")</f>
        <v>https://www.ncbi.nlm.nih.gov/pubmed/9702843</v>
      </c>
      <c r="D2084" s="112" t="str">
        <f>IF(AND(A2084&lt;&gt;"",ISNUMBER(A2084)),VLOOKUP(A2084,Studies!A:BR,4,FALSE),"")</f>
        <v>IV 200 mg OD</v>
      </c>
      <c r="E2084" s="112" t="str">
        <f>IF(AND(A2084&lt;&gt;"",ISNUMBER(A2084)),VLOOKUP(A2084,Studies!A:BR,5,FALSE),"")</f>
        <v>Hydroxy-Itraconazole</v>
      </c>
      <c r="F2084" s="114" t="str">
        <f>IF(AND(A2084&lt;&gt;"",ISNUMBER(A2084)),VLOOKUP(A2084,Studies!A:BR,6,FALSE),"")</f>
        <v>Plasma</v>
      </c>
      <c r="G2084" s="57">
        <v>12</v>
      </c>
      <c r="H2084" s="57" t="s">
        <v>54</v>
      </c>
      <c r="I2084" s="47">
        <v>354.16668653488159</v>
      </c>
      <c r="J2084" s="47" t="s">
        <v>321</v>
      </c>
      <c r="K2084" s="47" t="s">
        <v>50</v>
      </c>
    </row>
    <row r="2085" spans="1:11" x14ac:dyDescent="0.2">
      <c r="A2085" s="36">
        <v>546</v>
      </c>
      <c r="B2085" s="112" t="str">
        <f>IF(AND(A2085&lt;&gt;"",ISNUMBER(A2085)),VLOOKUP(A2085,Studies!A:BR,2,FALSE),"")</f>
        <v>Zhou 1998</v>
      </c>
      <c r="C2085" s="112" t="str">
        <f>IF(AND(A2085&lt;&gt;"",ISNUMBER(A2085)),VLOOKUP(A2085,Studies!A:BR,3,FALSE),"")</f>
        <v>https://www.ncbi.nlm.nih.gov/pubmed/9702843</v>
      </c>
      <c r="D2085" s="112" t="str">
        <f>IF(AND(A2085&lt;&gt;"",ISNUMBER(A2085)),VLOOKUP(A2085,Studies!A:BR,4,FALSE),"")</f>
        <v>IV 200 mg OD</v>
      </c>
      <c r="E2085" s="112" t="str">
        <f>IF(AND(A2085&lt;&gt;"",ISNUMBER(A2085)),VLOOKUP(A2085,Studies!A:BR,5,FALSE),"")</f>
        <v>Hydroxy-Itraconazole</v>
      </c>
      <c r="F2085" s="114" t="str">
        <f>IF(AND(A2085&lt;&gt;"",ISNUMBER(A2085)),VLOOKUP(A2085,Studies!A:BR,6,FALSE),"")</f>
        <v>Plasma</v>
      </c>
      <c r="G2085" s="57">
        <v>24</v>
      </c>
      <c r="H2085" s="57" t="s">
        <v>54</v>
      </c>
      <c r="I2085" s="47">
        <v>614.58331346511841</v>
      </c>
      <c r="J2085" s="47" t="s">
        <v>321</v>
      </c>
      <c r="K2085" s="47" t="s">
        <v>50</v>
      </c>
    </row>
    <row r="2086" spans="1:11" x14ac:dyDescent="0.2">
      <c r="A2086" s="36">
        <v>546</v>
      </c>
      <c r="B2086" s="112" t="str">
        <f>IF(AND(A2086&lt;&gt;"",ISNUMBER(A2086)),VLOOKUP(A2086,Studies!A:BR,2,FALSE),"")</f>
        <v>Zhou 1998</v>
      </c>
      <c r="C2086" s="112" t="str">
        <f>IF(AND(A2086&lt;&gt;"",ISNUMBER(A2086)),VLOOKUP(A2086,Studies!A:BR,3,FALSE),"")</f>
        <v>https://www.ncbi.nlm.nih.gov/pubmed/9702843</v>
      </c>
      <c r="D2086" s="112" t="str">
        <f>IF(AND(A2086&lt;&gt;"",ISNUMBER(A2086)),VLOOKUP(A2086,Studies!A:BR,4,FALSE),"")</f>
        <v>IV 200 mg OD</v>
      </c>
      <c r="E2086" s="112" t="str">
        <f>IF(AND(A2086&lt;&gt;"",ISNUMBER(A2086)),VLOOKUP(A2086,Studies!A:BR,5,FALSE),"")</f>
        <v>Hydroxy-Itraconazole</v>
      </c>
      <c r="F2086" s="114" t="str">
        <f>IF(AND(A2086&lt;&gt;"",ISNUMBER(A2086)),VLOOKUP(A2086,Studies!A:BR,6,FALSE),"")</f>
        <v>Plasma</v>
      </c>
      <c r="G2086" s="57">
        <v>36</v>
      </c>
      <c r="H2086" s="57" t="s">
        <v>54</v>
      </c>
      <c r="I2086" s="47">
        <v>711.80552244186401</v>
      </c>
      <c r="J2086" s="47" t="s">
        <v>321</v>
      </c>
      <c r="K2086" s="47" t="s">
        <v>50</v>
      </c>
    </row>
    <row r="2087" spans="1:11" x14ac:dyDescent="0.2">
      <c r="A2087" s="36">
        <v>546</v>
      </c>
      <c r="B2087" s="112" t="str">
        <f>IF(AND(A2087&lt;&gt;"",ISNUMBER(A2087)),VLOOKUP(A2087,Studies!A:BR,2,FALSE),"")</f>
        <v>Zhou 1998</v>
      </c>
      <c r="C2087" s="112" t="str">
        <f>IF(AND(A2087&lt;&gt;"",ISNUMBER(A2087)),VLOOKUP(A2087,Studies!A:BR,3,FALSE),"")</f>
        <v>https://www.ncbi.nlm.nih.gov/pubmed/9702843</v>
      </c>
      <c r="D2087" s="112" t="str">
        <f>IF(AND(A2087&lt;&gt;"",ISNUMBER(A2087)),VLOOKUP(A2087,Studies!A:BR,4,FALSE),"")</f>
        <v>IV 200 mg OD</v>
      </c>
      <c r="E2087" s="112" t="str">
        <f>IF(AND(A2087&lt;&gt;"",ISNUMBER(A2087)),VLOOKUP(A2087,Studies!A:BR,5,FALSE),"")</f>
        <v>Hydroxy-Itraconazole</v>
      </c>
      <c r="F2087" s="114" t="str">
        <f>IF(AND(A2087&lt;&gt;"",ISNUMBER(A2087)),VLOOKUP(A2087,Studies!A:BR,6,FALSE),"")</f>
        <v>Plasma</v>
      </c>
      <c r="G2087" s="57">
        <v>48</v>
      </c>
      <c r="H2087" s="57" t="s">
        <v>54</v>
      </c>
      <c r="I2087" s="47">
        <v>1083.3330154418945</v>
      </c>
      <c r="J2087" s="47" t="s">
        <v>321</v>
      </c>
      <c r="K2087" s="47" t="s">
        <v>50</v>
      </c>
    </row>
    <row r="2088" spans="1:11" x14ac:dyDescent="0.2">
      <c r="A2088" s="36">
        <v>546</v>
      </c>
      <c r="B2088" s="112" t="str">
        <f>IF(AND(A2088&lt;&gt;"",ISNUMBER(A2088)),VLOOKUP(A2088,Studies!A:BR,2,FALSE),"")</f>
        <v>Zhou 1998</v>
      </c>
      <c r="C2088" s="112" t="str">
        <f>IF(AND(A2088&lt;&gt;"",ISNUMBER(A2088)),VLOOKUP(A2088,Studies!A:BR,3,FALSE),"")</f>
        <v>https://www.ncbi.nlm.nih.gov/pubmed/9702843</v>
      </c>
      <c r="D2088" s="112" t="str">
        <f>IF(AND(A2088&lt;&gt;"",ISNUMBER(A2088)),VLOOKUP(A2088,Studies!A:BR,4,FALSE),"")</f>
        <v>IV 200 mg OD</v>
      </c>
      <c r="E2088" s="112" t="str">
        <f>IF(AND(A2088&lt;&gt;"",ISNUMBER(A2088)),VLOOKUP(A2088,Studies!A:BR,5,FALSE),"")</f>
        <v>Hydroxy-Itraconazole</v>
      </c>
      <c r="F2088" s="114" t="str">
        <f>IF(AND(A2088&lt;&gt;"",ISNUMBER(A2088)),VLOOKUP(A2088,Studies!A:BR,6,FALSE),"")</f>
        <v>Plasma</v>
      </c>
      <c r="G2088" s="57">
        <v>72</v>
      </c>
      <c r="H2088" s="57" t="s">
        <v>54</v>
      </c>
      <c r="I2088" s="47">
        <v>1385.4169845581055</v>
      </c>
      <c r="J2088" s="47" t="s">
        <v>321</v>
      </c>
      <c r="K2088" s="47" t="s">
        <v>50</v>
      </c>
    </row>
    <row r="2089" spans="1:11" x14ac:dyDescent="0.2">
      <c r="A2089" s="36">
        <v>546</v>
      </c>
      <c r="B2089" s="112" t="str">
        <f>IF(AND(A2089&lt;&gt;"",ISNUMBER(A2089)),VLOOKUP(A2089,Studies!A:BR,2,FALSE),"")</f>
        <v>Zhou 1998</v>
      </c>
      <c r="C2089" s="112" t="str">
        <f>IF(AND(A2089&lt;&gt;"",ISNUMBER(A2089)),VLOOKUP(A2089,Studies!A:BR,3,FALSE),"")</f>
        <v>https://www.ncbi.nlm.nih.gov/pubmed/9702843</v>
      </c>
      <c r="D2089" s="112" t="str">
        <f>IF(AND(A2089&lt;&gt;"",ISNUMBER(A2089)),VLOOKUP(A2089,Studies!A:BR,4,FALSE),"")</f>
        <v>IV 200 mg OD</v>
      </c>
      <c r="E2089" s="112" t="str">
        <f>IF(AND(A2089&lt;&gt;"",ISNUMBER(A2089)),VLOOKUP(A2089,Studies!A:BR,5,FALSE),"")</f>
        <v>Hydroxy-Itraconazole</v>
      </c>
      <c r="F2089" s="114" t="str">
        <f>IF(AND(A2089&lt;&gt;"",ISNUMBER(A2089)),VLOOKUP(A2089,Studies!A:BR,6,FALSE),"")</f>
        <v>Plasma</v>
      </c>
      <c r="G2089" s="57">
        <v>96</v>
      </c>
      <c r="H2089" s="57" t="s">
        <v>54</v>
      </c>
      <c r="I2089" s="47">
        <v>1579.8609256744385</v>
      </c>
      <c r="J2089" s="47" t="s">
        <v>321</v>
      </c>
      <c r="K2089" s="47" t="s">
        <v>50</v>
      </c>
    </row>
    <row r="2090" spans="1:11" x14ac:dyDescent="0.2">
      <c r="A2090" s="36">
        <v>546</v>
      </c>
      <c r="B2090" s="112" t="str">
        <f>IF(AND(A2090&lt;&gt;"",ISNUMBER(A2090)),VLOOKUP(A2090,Studies!A:BR,2,FALSE),"")</f>
        <v>Zhou 1998</v>
      </c>
      <c r="C2090" s="112" t="str">
        <f>IF(AND(A2090&lt;&gt;"",ISNUMBER(A2090)),VLOOKUP(A2090,Studies!A:BR,3,FALSE),"")</f>
        <v>https://www.ncbi.nlm.nih.gov/pubmed/9702843</v>
      </c>
      <c r="D2090" s="112" t="str">
        <f>IF(AND(A2090&lt;&gt;"",ISNUMBER(A2090)),VLOOKUP(A2090,Studies!A:BR,4,FALSE),"")</f>
        <v>IV 200 mg OD</v>
      </c>
      <c r="E2090" s="112" t="str">
        <f>IF(AND(A2090&lt;&gt;"",ISNUMBER(A2090)),VLOOKUP(A2090,Studies!A:BR,5,FALSE),"")</f>
        <v>Hydroxy-Itraconazole</v>
      </c>
      <c r="F2090" s="114" t="str">
        <f>IF(AND(A2090&lt;&gt;"",ISNUMBER(A2090)),VLOOKUP(A2090,Studies!A:BR,6,FALSE),"")</f>
        <v>Plasma</v>
      </c>
      <c r="G2090" s="57">
        <v>120</v>
      </c>
      <c r="H2090" s="57" t="s">
        <v>54</v>
      </c>
      <c r="I2090" s="47">
        <v>1652.7780294418335</v>
      </c>
      <c r="J2090" s="47" t="s">
        <v>321</v>
      </c>
      <c r="K2090" s="47" t="s">
        <v>50</v>
      </c>
    </row>
    <row r="2091" spans="1:11" x14ac:dyDescent="0.2">
      <c r="A2091" s="36">
        <v>546</v>
      </c>
      <c r="B2091" s="112" t="str">
        <f>IF(AND(A2091&lt;&gt;"",ISNUMBER(A2091)),VLOOKUP(A2091,Studies!A:BR,2,FALSE),"")</f>
        <v>Zhou 1998</v>
      </c>
      <c r="C2091" s="112" t="str">
        <f>IF(AND(A2091&lt;&gt;"",ISNUMBER(A2091)),VLOOKUP(A2091,Studies!A:BR,3,FALSE),"")</f>
        <v>https://www.ncbi.nlm.nih.gov/pubmed/9702843</v>
      </c>
      <c r="D2091" s="112" t="str">
        <f>IF(AND(A2091&lt;&gt;"",ISNUMBER(A2091)),VLOOKUP(A2091,Studies!A:BR,4,FALSE),"")</f>
        <v>IV 200 mg OD</v>
      </c>
      <c r="E2091" s="112" t="str">
        <f>IF(AND(A2091&lt;&gt;"",ISNUMBER(A2091)),VLOOKUP(A2091,Studies!A:BR,5,FALSE),"")</f>
        <v>Hydroxy-Itraconazole</v>
      </c>
      <c r="F2091" s="114" t="str">
        <f>IF(AND(A2091&lt;&gt;"",ISNUMBER(A2091)),VLOOKUP(A2091,Studies!A:BR,6,FALSE),"")</f>
        <v>Plasma</v>
      </c>
      <c r="G2091" s="57">
        <v>144</v>
      </c>
      <c r="H2091" s="57" t="s">
        <v>54</v>
      </c>
      <c r="I2091" s="47">
        <v>1576.388955116272</v>
      </c>
      <c r="J2091" s="47" t="s">
        <v>321</v>
      </c>
      <c r="K2091" s="47" t="s">
        <v>50</v>
      </c>
    </row>
    <row r="2092" spans="1:11" x14ac:dyDescent="0.2">
      <c r="A2092" s="36">
        <v>546</v>
      </c>
      <c r="B2092" s="112" t="str">
        <f>IF(AND(A2092&lt;&gt;"",ISNUMBER(A2092)),VLOOKUP(A2092,Studies!A:BR,2,FALSE),"")</f>
        <v>Zhou 1998</v>
      </c>
      <c r="C2092" s="112" t="str">
        <f>IF(AND(A2092&lt;&gt;"",ISNUMBER(A2092)),VLOOKUP(A2092,Studies!A:BR,3,FALSE),"")</f>
        <v>https://www.ncbi.nlm.nih.gov/pubmed/9702843</v>
      </c>
      <c r="D2092" s="112" t="str">
        <f>IF(AND(A2092&lt;&gt;"",ISNUMBER(A2092)),VLOOKUP(A2092,Studies!A:BR,4,FALSE),"")</f>
        <v>IV 200 mg OD</v>
      </c>
      <c r="E2092" s="112" t="str">
        <f>IF(AND(A2092&lt;&gt;"",ISNUMBER(A2092)),VLOOKUP(A2092,Studies!A:BR,5,FALSE),"")</f>
        <v>Hydroxy-Itraconazole</v>
      </c>
      <c r="F2092" s="114" t="str">
        <f>IF(AND(A2092&lt;&gt;"",ISNUMBER(A2092)),VLOOKUP(A2092,Studies!A:BR,6,FALSE),"")</f>
        <v>Plasma</v>
      </c>
      <c r="G2092" s="57">
        <v>168</v>
      </c>
      <c r="H2092" s="57" t="s">
        <v>54</v>
      </c>
      <c r="I2092" s="47">
        <v>1756.9440603256226</v>
      </c>
      <c r="J2092" s="47" t="s">
        <v>321</v>
      </c>
      <c r="K2092" s="47" t="s">
        <v>50</v>
      </c>
    </row>
    <row r="2093" spans="1:11" x14ac:dyDescent="0.2">
      <c r="A2093" s="36">
        <v>547</v>
      </c>
      <c r="B2093" s="112" t="str">
        <f>IF(AND(A2093&lt;&gt;"",ISNUMBER(A2093)),VLOOKUP(A2093,Studies!A:BR,2,FALSE),"")</f>
        <v>Rouini 2005</v>
      </c>
      <c r="C2093" s="112" t="str">
        <f>IF(AND(A2093&lt;&gt;"",ISNUMBER(A2093)),VLOOKUP(A2093,Studies!A:BR,3,FALSE),"")</f>
        <v>https://www.ncbi.nlm.nih.gov/pubmed/14698254</v>
      </c>
      <c r="D2093" s="112" t="str">
        <f>IF(AND(A2093&lt;&gt;"",ISNUMBER(A2093)),VLOOKUP(A2093,Studies!A:BR,4,FALSE),"")</f>
        <v>Reference</v>
      </c>
      <c r="E2093" s="112" t="str">
        <f>IF(AND(A2093&lt;&gt;"",ISNUMBER(A2093)),VLOOKUP(A2093,Studies!A:BR,5,FALSE),"")</f>
        <v>Mefenamic acid</v>
      </c>
      <c r="F2093" s="114" t="str">
        <f>IF(AND(A2093&lt;&gt;"",ISNUMBER(A2093)),VLOOKUP(A2093,Studies!A:BR,6,FALSE),"")</f>
        <v>Plasma</v>
      </c>
      <c r="G2093" s="57">
        <v>0.5</v>
      </c>
      <c r="H2093" s="57" t="s">
        <v>54</v>
      </c>
      <c r="I2093" s="47">
        <v>1754.4760000000001</v>
      </c>
      <c r="J2093" s="47" t="s">
        <v>321</v>
      </c>
      <c r="K2093" s="47" t="s">
        <v>50</v>
      </c>
    </row>
    <row r="2094" spans="1:11" x14ac:dyDescent="0.2">
      <c r="A2094" s="36">
        <v>547</v>
      </c>
      <c r="B2094" s="112" t="str">
        <f>IF(AND(A2094&lt;&gt;"",ISNUMBER(A2094)),VLOOKUP(A2094,Studies!A:BR,2,FALSE),"")</f>
        <v>Rouini 2005</v>
      </c>
      <c r="C2094" s="112" t="str">
        <f>IF(AND(A2094&lt;&gt;"",ISNUMBER(A2094)),VLOOKUP(A2094,Studies!A:BR,3,FALSE),"")</f>
        <v>https://www.ncbi.nlm.nih.gov/pubmed/14698254</v>
      </c>
      <c r="D2094" s="112" t="str">
        <f>IF(AND(A2094&lt;&gt;"",ISNUMBER(A2094)),VLOOKUP(A2094,Studies!A:BR,4,FALSE),"")</f>
        <v>Reference</v>
      </c>
      <c r="E2094" s="112" t="str">
        <f>IF(AND(A2094&lt;&gt;"",ISNUMBER(A2094)),VLOOKUP(A2094,Studies!A:BR,5,FALSE),"")</f>
        <v>Mefenamic acid</v>
      </c>
      <c r="F2094" s="114" t="str">
        <f>IF(AND(A2094&lt;&gt;"",ISNUMBER(A2094)),VLOOKUP(A2094,Studies!A:BR,6,FALSE),"")</f>
        <v>Plasma</v>
      </c>
      <c r="G2094" s="57">
        <v>1</v>
      </c>
      <c r="H2094" s="57" t="s">
        <v>54</v>
      </c>
      <c r="I2094" s="47">
        <v>2604.8589999999999</v>
      </c>
      <c r="J2094" s="47" t="s">
        <v>321</v>
      </c>
      <c r="K2094" s="47" t="s">
        <v>50</v>
      </c>
    </row>
    <row r="2095" spans="1:11" x14ac:dyDescent="0.2">
      <c r="A2095" s="36">
        <v>547</v>
      </c>
      <c r="B2095" s="112" t="str">
        <f>IF(AND(A2095&lt;&gt;"",ISNUMBER(A2095)),VLOOKUP(A2095,Studies!A:BR,2,FALSE),"")</f>
        <v>Rouini 2005</v>
      </c>
      <c r="C2095" s="112" t="str">
        <f>IF(AND(A2095&lt;&gt;"",ISNUMBER(A2095)),VLOOKUP(A2095,Studies!A:BR,3,FALSE),"")</f>
        <v>https://www.ncbi.nlm.nih.gov/pubmed/14698254</v>
      </c>
      <c r="D2095" s="112" t="str">
        <f>IF(AND(A2095&lt;&gt;"",ISNUMBER(A2095)),VLOOKUP(A2095,Studies!A:BR,4,FALSE),"")</f>
        <v>Reference</v>
      </c>
      <c r="E2095" s="112" t="str">
        <f>IF(AND(A2095&lt;&gt;"",ISNUMBER(A2095)),VLOOKUP(A2095,Studies!A:BR,5,FALSE),"")</f>
        <v>Mefenamic acid</v>
      </c>
      <c r="F2095" s="114" t="str">
        <f>IF(AND(A2095&lt;&gt;"",ISNUMBER(A2095)),VLOOKUP(A2095,Studies!A:BR,6,FALSE),"")</f>
        <v>Plasma</v>
      </c>
      <c r="G2095" s="57">
        <v>1.5</v>
      </c>
      <c r="H2095" s="57" t="s">
        <v>54</v>
      </c>
      <c r="I2095" s="47">
        <v>3079.2840000000001</v>
      </c>
      <c r="J2095" s="47" t="s">
        <v>321</v>
      </c>
      <c r="K2095" s="47" t="s">
        <v>50</v>
      </c>
    </row>
    <row r="2096" spans="1:11" x14ac:dyDescent="0.2">
      <c r="A2096" s="36">
        <v>547</v>
      </c>
      <c r="B2096" s="112" t="str">
        <f>IF(AND(A2096&lt;&gt;"",ISNUMBER(A2096)),VLOOKUP(A2096,Studies!A:BR,2,FALSE),"")</f>
        <v>Rouini 2005</v>
      </c>
      <c r="C2096" s="112" t="str">
        <f>IF(AND(A2096&lt;&gt;"",ISNUMBER(A2096)),VLOOKUP(A2096,Studies!A:BR,3,FALSE),"")</f>
        <v>https://www.ncbi.nlm.nih.gov/pubmed/14698254</v>
      </c>
      <c r="D2096" s="112" t="str">
        <f>IF(AND(A2096&lt;&gt;"",ISNUMBER(A2096)),VLOOKUP(A2096,Studies!A:BR,4,FALSE),"")</f>
        <v>Reference</v>
      </c>
      <c r="E2096" s="112" t="str">
        <f>IF(AND(A2096&lt;&gt;"",ISNUMBER(A2096)),VLOOKUP(A2096,Studies!A:BR,5,FALSE),"")</f>
        <v>Mefenamic acid</v>
      </c>
      <c r="F2096" s="114" t="str">
        <f>IF(AND(A2096&lt;&gt;"",ISNUMBER(A2096)),VLOOKUP(A2096,Studies!A:BR,6,FALSE),"")</f>
        <v>Plasma</v>
      </c>
      <c r="G2096" s="57">
        <v>2</v>
      </c>
      <c r="H2096" s="57" t="s">
        <v>54</v>
      </c>
      <c r="I2096" s="47">
        <v>2542.1990000000001</v>
      </c>
      <c r="J2096" s="47" t="s">
        <v>321</v>
      </c>
      <c r="K2096" s="47" t="s">
        <v>50</v>
      </c>
    </row>
    <row r="2097" spans="1:11" x14ac:dyDescent="0.2">
      <c r="A2097" s="36">
        <v>547</v>
      </c>
      <c r="B2097" s="112" t="str">
        <f>IF(AND(A2097&lt;&gt;"",ISNUMBER(A2097)),VLOOKUP(A2097,Studies!A:BR,2,FALSE),"")</f>
        <v>Rouini 2005</v>
      </c>
      <c r="C2097" s="112" t="str">
        <f>IF(AND(A2097&lt;&gt;"",ISNUMBER(A2097)),VLOOKUP(A2097,Studies!A:BR,3,FALSE),"")</f>
        <v>https://www.ncbi.nlm.nih.gov/pubmed/14698254</v>
      </c>
      <c r="D2097" s="112" t="str">
        <f>IF(AND(A2097&lt;&gt;"",ISNUMBER(A2097)),VLOOKUP(A2097,Studies!A:BR,4,FALSE),"")</f>
        <v>Reference</v>
      </c>
      <c r="E2097" s="112" t="str">
        <f>IF(AND(A2097&lt;&gt;"",ISNUMBER(A2097)),VLOOKUP(A2097,Studies!A:BR,5,FALSE),"")</f>
        <v>Mefenamic acid</v>
      </c>
      <c r="F2097" s="114" t="str">
        <f>IF(AND(A2097&lt;&gt;"",ISNUMBER(A2097)),VLOOKUP(A2097,Studies!A:BR,6,FALSE),"")</f>
        <v>Plasma</v>
      </c>
      <c r="G2097" s="57">
        <v>2.5</v>
      </c>
      <c r="H2097" s="57" t="s">
        <v>54</v>
      </c>
      <c r="I2097" s="47">
        <v>2345.2689999999998</v>
      </c>
      <c r="J2097" s="47" t="s">
        <v>321</v>
      </c>
      <c r="K2097" s="47" t="s">
        <v>50</v>
      </c>
    </row>
    <row r="2098" spans="1:11" x14ac:dyDescent="0.2">
      <c r="A2098" s="36">
        <v>547</v>
      </c>
      <c r="B2098" s="112" t="str">
        <f>IF(AND(A2098&lt;&gt;"",ISNUMBER(A2098)),VLOOKUP(A2098,Studies!A:BR,2,FALSE),"")</f>
        <v>Rouini 2005</v>
      </c>
      <c r="C2098" s="112" t="str">
        <f>IF(AND(A2098&lt;&gt;"",ISNUMBER(A2098)),VLOOKUP(A2098,Studies!A:BR,3,FALSE),"")</f>
        <v>https://www.ncbi.nlm.nih.gov/pubmed/14698254</v>
      </c>
      <c r="D2098" s="112" t="str">
        <f>IF(AND(A2098&lt;&gt;"",ISNUMBER(A2098)),VLOOKUP(A2098,Studies!A:BR,4,FALSE),"")</f>
        <v>Reference</v>
      </c>
      <c r="E2098" s="112" t="str">
        <f>IF(AND(A2098&lt;&gt;"",ISNUMBER(A2098)),VLOOKUP(A2098,Studies!A:BR,5,FALSE),"")</f>
        <v>Mefenamic acid</v>
      </c>
      <c r="F2098" s="114" t="str">
        <f>IF(AND(A2098&lt;&gt;"",ISNUMBER(A2098)),VLOOKUP(A2098,Studies!A:BR,6,FALSE),"")</f>
        <v>Plasma</v>
      </c>
      <c r="G2098" s="57">
        <v>3</v>
      </c>
      <c r="H2098" s="57" t="s">
        <v>54</v>
      </c>
      <c r="I2098" s="47">
        <v>2067.7750000000001</v>
      </c>
      <c r="J2098" s="47" t="s">
        <v>321</v>
      </c>
      <c r="K2098" s="47" t="s">
        <v>50</v>
      </c>
    </row>
    <row r="2099" spans="1:11" x14ac:dyDescent="0.2">
      <c r="A2099" s="36">
        <v>547</v>
      </c>
      <c r="B2099" s="112" t="str">
        <f>IF(AND(A2099&lt;&gt;"",ISNUMBER(A2099)),VLOOKUP(A2099,Studies!A:BR,2,FALSE),"")</f>
        <v>Rouini 2005</v>
      </c>
      <c r="C2099" s="112" t="str">
        <f>IF(AND(A2099&lt;&gt;"",ISNUMBER(A2099)),VLOOKUP(A2099,Studies!A:BR,3,FALSE),"")</f>
        <v>https://www.ncbi.nlm.nih.gov/pubmed/14698254</v>
      </c>
      <c r="D2099" s="112" t="str">
        <f>IF(AND(A2099&lt;&gt;"",ISNUMBER(A2099)),VLOOKUP(A2099,Studies!A:BR,4,FALSE),"")</f>
        <v>Reference</v>
      </c>
      <c r="E2099" s="112" t="str">
        <f>IF(AND(A2099&lt;&gt;"",ISNUMBER(A2099)),VLOOKUP(A2099,Studies!A:BR,5,FALSE),"")</f>
        <v>Mefenamic acid</v>
      </c>
      <c r="F2099" s="114" t="str">
        <f>IF(AND(A2099&lt;&gt;"",ISNUMBER(A2099)),VLOOKUP(A2099,Studies!A:BR,6,FALSE),"")</f>
        <v>Plasma</v>
      </c>
      <c r="G2099" s="57">
        <v>3.5</v>
      </c>
      <c r="H2099" s="57" t="s">
        <v>54</v>
      </c>
      <c r="I2099" s="47">
        <v>1566.4960000000001</v>
      </c>
      <c r="J2099" s="47" t="s">
        <v>321</v>
      </c>
      <c r="K2099" s="47" t="s">
        <v>50</v>
      </c>
    </row>
    <row r="2100" spans="1:11" x14ac:dyDescent="0.2">
      <c r="A2100" s="36">
        <v>547</v>
      </c>
      <c r="B2100" s="112" t="str">
        <f>IF(AND(A2100&lt;&gt;"",ISNUMBER(A2100)),VLOOKUP(A2100,Studies!A:BR,2,FALSE),"")</f>
        <v>Rouini 2005</v>
      </c>
      <c r="C2100" s="112" t="str">
        <f>IF(AND(A2100&lt;&gt;"",ISNUMBER(A2100)),VLOOKUP(A2100,Studies!A:BR,3,FALSE),"")</f>
        <v>https://www.ncbi.nlm.nih.gov/pubmed/14698254</v>
      </c>
      <c r="D2100" s="112" t="str">
        <f>IF(AND(A2100&lt;&gt;"",ISNUMBER(A2100)),VLOOKUP(A2100,Studies!A:BR,4,FALSE),"")</f>
        <v>Reference</v>
      </c>
      <c r="E2100" s="112" t="str">
        <f>IF(AND(A2100&lt;&gt;"",ISNUMBER(A2100)),VLOOKUP(A2100,Studies!A:BR,5,FALSE),"")</f>
        <v>Mefenamic acid</v>
      </c>
      <c r="F2100" s="114" t="str">
        <f>IF(AND(A2100&lt;&gt;"",ISNUMBER(A2100)),VLOOKUP(A2100,Studies!A:BR,6,FALSE),"")</f>
        <v>Plasma</v>
      </c>
      <c r="G2100" s="57">
        <v>4</v>
      </c>
      <c r="H2100" s="57" t="s">
        <v>54</v>
      </c>
      <c r="I2100" s="47">
        <v>1101.0229999999999</v>
      </c>
      <c r="J2100" s="47" t="s">
        <v>321</v>
      </c>
      <c r="K2100" s="47" t="s">
        <v>50</v>
      </c>
    </row>
    <row r="2101" spans="1:11" x14ac:dyDescent="0.2">
      <c r="A2101" s="36">
        <v>547</v>
      </c>
      <c r="B2101" s="112" t="str">
        <f>IF(AND(A2101&lt;&gt;"",ISNUMBER(A2101)),VLOOKUP(A2101,Studies!A:BR,2,FALSE),"")</f>
        <v>Rouini 2005</v>
      </c>
      <c r="C2101" s="112" t="str">
        <f>IF(AND(A2101&lt;&gt;"",ISNUMBER(A2101)),VLOOKUP(A2101,Studies!A:BR,3,FALSE),"")</f>
        <v>https://www.ncbi.nlm.nih.gov/pubmed/14698254</v>
      </c>
      <c r="D2101" s="112" t="str">
        <f>IF(AND(A2101&lt;&gt;"",ISNUMBER(A2101)),VLOOKUP(A2101,Studies!A:BR,4,FALSE),"")</f>
        <v>Reference</v>
      </c>
      <c r="E2101" s="112" t="str">
        <f>IF(AND(A2101&lt;&gt;"",ISNUMBER(A2101)),VLOOKUP(A2101,Studies!A:BR,5,FALSE),"")</f>
        <v>Mefenamic acid</v>
      </c>
      <c r="F2101" s="114" t="str">
        <f>IF(AND(A2101&lt;&gt;"",ISNUMBER(A2101)),VLOOKUP(A2101,Studies!A:BR,6,FALSE),"")</f>
        <v>Plasma</v>
      </c>
      <c r="G2101" s="57">
        <v>5</v>
      </c>
      <c r="H2101" s="57" t="s">
        <v>54</v>
      </c>
      <c r="I2101" s="47">
        <v>599.74429999999995</v>
      </c>
      <c r="J2101" s="47" t="s">
        <v>321</v>
      </c>
      <c r="K2101" s="47" t="s">
        <v>50</v>
      </c>
    </row>
    <row r="2102" spans="1:11" x14ac:dyDescent="0.2">
      <c r="A2102" s="36">
        <v>547</v>
      </c>
      <c r="B2102" s="112" t="str">
        <f>IF(AND(A2102&lt;&gt;"",ISNUMBER(A2102)),VLOOKUP(A2102,Studies!A:BR,2,FALSE),"")</f>
        <v>Rouini 2005</v>
      </c>
      <c r="C2102" s="112" t="str">
        <f>IF(AND(A2102&lt;&gt;"",ISNUMBER(A2102)),VLOOKUP(A2102,Studies!A:BR,3,FALSE),"")</f>
        <v>https://www.ncbi.nlm.nih.gov/pubmed/14698254</v>
      </c>
      <c r="D2102" s="112" t="str">
        <f>IF(AND(A2102&lt;&gt;"",ISNUMBER(A2102)),VLOOKUP(A2102,Studies!A:BR,4,FALSE),"")</f>
        <v>Reference</v>
      </c>
      <c r="E2102" s="112" t="str">
        <f>IF(AND(A2102&lt;&gt;"",ISNUMBER(A2102)),VLOOKUP(A2102,Studies!A:BR,5,FALSE),"")</f>
        <v>Mefenamic acid</v>
      </c>
      <c r="F2102" s="114" t="str">
        <f>IF(AND(A2102&lt;&gt;"",ISNUMBER(A2102)),VLOOKUP(A2102,Studies!A:BR,6,FALSE),"")</f>
        <v>Plasma</v>
      </c>
      <c r="G2102" s="57">
        <v>6</v>
      </c>
      <c r="H2102" s="57" t="s">
        <v>54</v>
      </c>
      <c r="I2102" s="47">
        <v>358.05630000000002</v>
      </c>
      <c r="J2102" s="47" t="s">
        <v>321</v>
      </c>
      <c r="K2102" s="47" t="s">
        <v>50</v>
      </c>
    </row>
    <row r="2103" spans="1:11" x14ac:dyDescent="0.2">
      <c r="A2103" s="36">
        <v>547</v>
      </c>
      <c r="B2103" s="112" t="str">
        <f>IF(AND(A2103&lt;&gt;"",ISNUMBER(A2103)),VLOOKUP(A2103,Studies!A:BR,2,FALSE),"")</f>
        <v>Rouini 2005</v>
      </c>
      <c r="C2103" s="112" t="str">
        <f>IF(AND(A2103&lt;&gt;"",ISNUMBER(A2103)),VLOOKUP(A2103,Studies!A:BR,3,FALSE),"")</f>
        <v>https://www.ncbi.nlm.nih.gov/pubmed/14698254</v>
      </c>
      <c r="D2103" s="112" t="str">
        <f>IF(AND(A2103&lt;&gt;"",ISNUMBER(A2103)),VLOOKUP(A2103,Studies!A:BR,4,FALSE),"")</f>
        <v>Reference</v>
      </c>
      <c r="E2103" s="112" t="str">
        <f>IF(AND(A2103&lt;&gt;"",ISNUMBER(A2103)),VLOOKUP(A2103,Studies!A:BR,5,FALSE),"")</f>
        <v>Mefenamic acid</v>
      </c>
      <c r="F2103" s="114" t="str">
        <f>IF(AND(A2103&lt;&gt;"",ISNUMBER(A2103)),VLOOKUP(A2103,Studies!A:BR,6,FALSE),"")</f>
        <v>Plasma</v>
      </c>
      <c r="G2103" s="57">
        <v>8</v>
      </c>
      <c r="H2103" s="57" t="s">
        <v>54</v>
      </c>
      <c r="I2103" s="47">
        <v>250.63939999999999</v>
      </c>
      <c r="J2103" s="47" t="s">
        <v>321</v>
      </c>
      <c r="K2103" s="47" t="s">
        <v>50</v>
      </c>
    </row>
    <row r="2104" spans="1:11" x14ac:dyDescent="0.2">
      <c r="A2104" s="36">
        <v>547</v>
      </c>
      <c r="B2104" s="112" t="str">
        <f>IF(AND(A2104&lt;&gt;"",ISNUMBER(A2104)),VLOOKUP(A2104,Studies!A:BR,2,FALSE),"")</f>
        <v>Rouini 2005</v>
      </c>
      <c r="C2104" s="112" t="str">
        <f>IF(AND(A2104&lt;&gt;"",ISNUMBER(A2104)),VLOOKUP(A2104,Studies!A:BR,3,FALSE),"")</f>
        <v>https://www.ncbi.nlm.nih.gov/pubmed/14698254</v>
      </c>
      <c r="D2104" s="112" t="str">
        <f>IF(AND(A2104&lt;&gt;"",ISNUMBER(A2104)),VLOOKUP(A2104,Studies!A:BR,4,FALSE),"")</f>
        <v>Reference</v>
      </c>
      <c r="E2104" s="112" t="str">
        <f>IF(AND(A2104&lt;&gt;"",ISNUMBER(A2104)),VLOOKUP(A2104,Studies!A:BR,5,FALSE),"")</f>
        <v>Mefenamic acid</v>
      </c>
      <c r="F2104" s="114" t="str">
        <f>IF(AND(A2104&lt;&gt;"",ISNUMBER(A2104)),VLOOKUP(A2104,Studies!A:BR,6,FALSE),"")</f>
        <v>Plasma</v>
      </c>
      <c r="G2104" s="57">
        <v>10</v>
      </c>
      <c r="H2104" s="57" t="s">
        <v>54</v>
      </c>
      <c r="I2104" s="47">
        <v>161.12530000000001</v>
      </c>
      <c r="J2104" s="47" t="s">
        <v>321</v>
      </c>
      <c r="K2104" s="47" t="s">
        <v>50</v>
      </c>
    </row>
    <row r="2105" spans="1:11" x14ac:dyDescent="0.2">
      <c r="A2105" s="36">
        <v>548</v>
      </c>
      <c r="B2105" s="112" t="str">
        <f>IF(AND(A2105&lt;&gt;"",ISNUMBER(A2105)),VLOOKUP(A2105,Studies!A:BR,2,FALSE),"")</f>
        <v>Mahadik 2012</v>
      </c>
      <c r="C2105" s="112" t="str">
        <f>IF(AND(A2105&lt;&gt;"",ISNUMBER(A2105)),VLOOKUP(A2105,Studies!A:BR,3,FALSE),"")</f>
        <v>https://www.ncbi.nlm.nih.gov/pubmed/22275128</v>
      </c>
      <c r="D2105" s="112" t="str">
        <f>IF(AND(A2105&lt;&gt;"",ISNUMBER(A2105)),VLOOKUP(A2105,Studies!A:BR,4,FALSE),"")</f>
        <v>Reference</v>
      </c>
      <c r="E2105" s="112" t="str">
        <f>IF(AND(A2105&lt;&gt;"",ISNUMBER(A2105)),VLOOKUP(A2105,Studies!A:BR,5,FALSE),"")</f>
        <v>Mefenamic acid</v>
      </c>
      <c r="F2105" s="114" t="str">
        <f>IF(AND(A2105&lt;&gt;"",ISNUMBER(A2105)),VLOOKUP(A2105,Studies!A:BR,6,FALSE),"")</f>
        <v>Plasma</v>
      </c>
      <c r="G2105" s="57">
        <v>0.5</v>
      </c>
      <c r="H2105" s="57" t="s">
        <v>54</v>
      </c>
      <c r="I2105" s="47">
        <v>71.25891</v>
      </c>
      <c r="J2105" s="47" t="s">
        <v>321</v>
      </c>
      <c r="K2105" s="47" t="s">
        <v>50</v>
      </c>
    </row>
    <row r="2106" spans="1:11" x14ac:dyDescent="0.2">
      <c r="A2106" s="36">
        <v>548</v>
      </c>
      <c r="B2106" s="112" t="str">
        <f>IF(AND(A2106&lt;&gt;"",ISNUMBER(A2106)),VLOOKUP(A2106,Studies!A:BR,2,FALSE),"")</f>
        <v>Mahadik 2012</v>
      </c>
      <c r="C2106" s="112" t="str">
        <f>IF(AND(A2106&lt;&gt;"",ISNUMBER(A2106)),VLOOKUP(A2106,Studies!A:BR,3,FALSE),"")</f>
        <v>https://www.ncbi.nlm.nih.gov/pubmed/22275128</v>
      </c>
      <c r="D2106" s="112" t="str">
        <f>IF(AND(A2106&lt;&gt;"",ISNUMBER(A2106)),VLOOKUP(A2106,Studies!A:BR,4,FALSE),"")</f>
        <v>Reference</v>
      </c>
      <c r="E2106" s="112" t="str">
        <f>IF(AND(A2106&lt;&gt;"",ISNUMBER(A2106)),VLOOKUP(A2106,Studies!A:BR,5,FALSE),"")</f>
        <v>Mefenamic acid</v>
      </c>
      <c r="F2106" s="114" t="str">
        <f>IF(AND(A2106&lt;&gt;"",ISNUMBER(A2106)),VLOOKUP(A2106,Studies!A:BR,6,FALSE),"")</f>
        <v>Plasma</v>
      </c>
      <c r="G2106" s="57">
        <v>1</v>
      </c>
      <c r="H2106" s="57" t="s">
        <v>54</v>
      </c>
      <c r="I2106" s="47">
        <v>1128.2660000000001</v>
      </c>
      <c r="J2106" s="47" t="s">
        <v>321</v>
      </c>
      <c r="K2106" s="47" t="s">
        <v>50</v>
      </c>
    </row>
    <row r="2107" spans="1:11" x14ac:dyDescent="0.2">
      <c r="A2107" s="36">
        <v>548</v>
      </c>
      <c r="B2107" s="112" t="str">
        <f>IF(AND(A2107&lt;&gt;"",ISNUMBER(A2107)),VLOOKUP(A2107,Studies!A:BR,2,FALSE),"")</f>
        <v>Mahadik 2012</v>
      </c>
      <c r="C2107" s="112" t="str">
        <f>IF(AND(A2107&lt;&gt;"",ISNUMBER(A2107)),VLOOKUP(A2107,Studies!A:BR,3,FALSE),"")</f>
        <v>https://www.ncbi.nlm.nih.gov/pubmed/22275128</v>
      </c>
      <c r="D2107" s="112" t="str">
        <f>IF(AND(A2107&lt;&gt;"",ISNUMBER(A2107)),VLOOKUP(A2107,Studies!A:BR,4,FALSE),"")</f>
        <v>Reference</v>
      </c>
      <c r="E2107" s="112" t="str">
        <f>IF(AND(A2107&lt;&gt;"",ISNUMBER(A2107)),VLOOKUP(A2107,Studies!A:BR,5,FALSE),"")</f>
        <v>Mefenamic acid</v>
      </c>
      <c r="F2107" s="114" t="str">
        <f>IF(AND(A2107&lt;&gt;"",ISNUMBER(A2107)),VLOOKUP(A2107,Studies!A:BR,6,FALSE),"")</f>
        <v>Plasma</v>
      </c>
      <c r="G2107" s="57">
        <v>1.5</v>
      </c>
      <c r="H2107" s="57" t="s">
        <v>54</v>
      </c>
      <c r="I2107" s="47">
        <v>1567.6959999999999</v>
      </c>
      <c r="J2107" s="47" t="s">
        <v>321</v>
      </c>
      <c r="K2107" s="47" t="s">
        <v>50</v>
      </c>
    </row>
    <row r="2108" spans="1:11" x14ac:dyDescent="0.2">
      <c r="A2108" s="36">
        <v>548</v>
      </c>
      <c r="B2108" s="112" t="str">
        <f>IF(AND(A2108&lt;&gt;"",ISNUMBER(A2108)),VLOOKUP(A2108,Studies!A:BR,2,FALSE),"")</f>
        <v>Mahadik 2012</v>
      </c>
      <c r="C2108" s="112" t="str">
        <f>IF(AND(A2108&lt;&gt;"",ISNUMBER(A2108)),VLOOKUP(A2108,Studies!A:BR,3,FALSE),"")</f>
        <v>https://www.ncbi.nlm.nih.gov/pubmed/22275128</v>
      </c>
      <c r="D2108" s="112" t="str">
        <f>IF(AND(A2108&lt;&gt;"",ISNUMBER(A2108)),VLOOKUP(A2108,Studies!A:BR,4,FALSE),"")</f>
        <v>Reference</v>
      </c>
      <c r="E2108" s="112" t="str">
        <f>IF(AND(A2108&lt;&gt;"",ISNUMBER(A2108)),VLOOKUP(A2108,Studies!A:BR,5,FALSE),"")</f>
        <v>Mefenamic acid</v>
      </c>
      <c r="F2108" s="114" t="str">
        <f>IF(AND(A2108&lt;&gt;"",ISNUMBER(A2108)),VLOOKUP(A2108,Studies!A:BR,6,FALSE),"")</f>
        <v>Plasma</v>
      </c>
      <c r="G2108" s="57">
        <v>2</v>
      </c>
      <c r="H2108" s="57" t="s">
        <v>54</v>
      </c>
      <c r="I2108" s="47">
        <v>1555.819</v>
      </c>
      <c r="J2108" s="47" t="s">
        <v>321</v>
      </c>
      <c r="K2108" s="47" t="s">
        <v>50</v>
      </c>
    </row>
    <row r="2109" spans="1:11" x14ac:dyDescent="0.2">
      <c r="A2109" s="36">
        <v>548</v>
      </c>
      <c r="B2109" s="112" t="str">
        <f>IF(AND(A2109&lt;&gt;"",ISNUMBER(A2109)),VLOOKUP(A2109,Studies!A:BR,2,FALSE),"")</f>
        <v>Mahadik 2012</v>
      </c>
      <c r="C2109" s="112" t="str">
        <f>IF(AND(A2109&lt;&gt;"",ISNUMBER(A2109)),VLOOKUP(A2109,Studies!A:BR,3,FALSE),"")</f>
        <v>https://www.ncbi.nlm.nih.gov/pubmed/22275128</v>
      </c>
      <c r="D2109" s="112" t="str">
        <f>IF(AND(A2109&lt;&gt;"",ISNUMBER(A2109)),VLOOKUP(A2109,Studies!A:BR,4,FALSE),"")</f>
        <v>Reference</v>
      </c>
      <c r="E2109" s="112" t="str">
        <f>IF(AND(A2109&lt;&gt;"",ISNUMBER(A2109)),VLOOKUP(A2109,Studies!A:BR,5,FALSE),"")</f>
        <v>Mefenamic acid</v>
      </c>
      <c r="F2109" s="114" t="str">
        <f>IF(AND(A2109&lt;&gt;"",ISNUMBER(A2109)),VLOOKUP(A2109,Studies!A:BR,6,FALSE),"")</f>
        <v>Plasma</v>
      </c>
      <c r="G2109" s="57">
        <v>2.5</v>
      </c>
      <c r="H2109" s="57" t="s">
        <v>54</v>
      </c>
      <c r="I2109" s="47">
        <v>1324.2280000000001</v>
      </c>
      <c r="J2109" s="47" t="s">
        <v>321</v>
      </c>
      <c r="K2109" s="47" t="s">
        <v>50</v>
      </c>
    </row>
    <row r="2110" spans="1:11" x14ac:dyDescent="0.2">
      <c r="A2110" s="36">
        <v>548</v>
      </c>
      <c r="B2110" s="112" t="str">
        <f>IF(AND(A2110&lt;&gt;"",ISNUMBER(A2110)),VLOOKUP(A2110,Studies!A:BR,2,FALSE),"")</f>
        <v>Mahadik 2012</v>
      </c>
      <c r="C2110" s="112" t="str">
        <f>IF(AND(A2110&lt;&gt;"",ISNUMBER(A2110)),VLOOKUP(A2110,Studies!A:BR,3,FALSE),"")</f>
        <v>https://www.ncbi.nlm.nih.gov/pubmed/22275128</v>
      </c>
      <c r="D2110" s="112" t="str">
        <f>IF(AND(A2110&lt;&gt;"",ISNUMBER(A2110)),VLOOKUP(A2110,Studies!A:BR,4,FALSE),"")</f>
        <v>Reference</v>
      </c>
      <c r="E2110" s="112" t="str">
        <f>IF(AND(A2110&lt;&gt;"",ISNUMBER(A2110)),VLOOKUP(A2110,Studies!A:BR,5,FALSE),"")</f>
        <v>Mefenamic acid</v>
      </c>
      <c r="F2110" s="114" t="str">
        <f>IF(AND(A2110&lt;&gt;"",ISNUMBER(A2110)),VLOOKUP(A2110,Studies!A:BR,6,FALSE),"")</f>
        <v>Plasma</v>
      </c>
      <c r="G2110" s="57">
        <v>3</v>
      </c>
      <c r="H2110" s="57" t="s">
        <v>54</v>
      </c>
      <c r="I2110" s="47">
        <v>1751.7809999999999</v>
      </c>
      <c r="J2110" s="47" t="s">
        <v>321</v>
      </c>
      <c r="K2110" s="47" t="s">
        <v>50</v>
      </c>
    </row>
    <row r="2111" spans="1:11" x14ac:dyDescent="0.2">
      <c r="A2111" s="36">
        <v>548</v>
      </c>
      <c r="B2111" s="112" t="str">
        <f>IF(AND(A2111&lt;&gt;"",ISNUMBER(A2111)),VLOOKUP(A2111,Studies!A:BR,2,FALSE),"")</f>
        <v>Mahadik 2012</v>
      </c>
      <c r="C2111" s="112" t="str">
        <f>IF(AND(A2111&lt;&gt;"",ISNUMBER(A2111)),VLOOKUP(A2111,Studies!A:BR,3,FALSE),"")</f>
        <v>https://www.ncbi.nlm.nih.gov/pubmed/22275128</v>
      </c>
      <c r="D2111" s="112" t="str">
        <f>IF(AND(A2111&lt;&gt;"",ISNUMBER(A2111)),VLOOKUP(A2111,Studies!A:BR,4,FALSE),"")</f>
        <v>Reference</v>
      </c>
      <c r="E2111" s="112" t="str">
        <f>IF(AND(A2111&lt;&gt;"",ISNUMBER(A2111)),VLOOKUP(A2111,Studies!A:BR,5,FALSE),"")</f>
        <v>Mefenamic acid</v>
      </c>
      <c r="F2111" s="114" t="str">
        <f>IF(AND(A2111&lt;&gt;"",ISNUMBER(A2111)),VLOOKUP(A2111,Studies!A:BR,6,FALSE),"")</f>
        <v>Plasma</v>
      </c>
      <c r="G2111" s="57">
        <v>3.5</v>
      </c>
      <c r="H2111" s="57" t="s">
        <v>54</v>
      </c>
      <c r="I2111" s="47">
        <v>1745.8430000000001</v>
      </c>
      <c r="J2111" s="47" t="s">
        <v>321</v>
      </c>
      <c r="K2111" s="47" t="s">
        <v>50</v>
      </c>
    </row>
    <row r="2112" spans="1:11" x14ac:dyDescent="0.2">
      <c r="A2112" s="36">
        <v>548</v>
      </c>
      <c r="B2112" s="112" t="str">
        <f>IF(AND(A2112&lt;&gt;"",ISNUMBER(A2112)),VLOOKUP(A2112,Studies!A:BR,2,FALSE),"")</f>
        <v>Mahadik 2012</v>
      </c>
      <c r="C2112" s="112" t="str">
        <f>IF(AND(A2112&lt;&gt;"",ISNUMBER(A2112)),VLOOKUP(A2112,Studies!A:BR,3,FALSE),"")</f>
        <v>https://www.ncbi.nlm.nih.gov/pubmed/22275128</v>
      </c>
      <c r="D2112" s="112" t="str">
        <f>IF(AND(A2112&lt;&gt;"",ISNUMBER(A2112)),VLOOKUP(A2112,Studies!A:BR,4,FALSE),"")</f>
        <v>Reference</v>
      </c>
      <c r="E2112" s="112" t="str">
        <f>IF(AND(A2112&lt;&gt;"",ISNUMBER(A2112)),VLOOKUP(A2112,Studies!A:BR,5,FALSE),"")</f>
        <v>Mefenamic acid</v>
      </c>
      <c r="F2112" s="114" t="str">
        <f>IF(AND(A2112&lt;&gt;"",ISNUMBER(A2112)),VLOOKUP(A2112,Studies!A:BR,6,FALSE),"")</f>
        <v>Plasma</v>
      </c>
      <c r="G2112" s="57">
        <v>4</v>
      </c>
      <c r="H2112" s="57" t="s">
        <v>54</v>
      </c>
      <c r="I2112" s="47">
        <v>1561.758</v>
      </c>
      <c r="J2112" s="47" t="s">
        <v>321</v>
      </c>
      <c r="K2112" s="47" t="s">
        <v>50</v>
      </c>
    </row>
    <row r="2113" spans="1:11" x14ac:dyDescent="0.2">
      <c r="A2113" s="36">
        <v>548</v>
      </c>
      <c r="B2113" s="112" t="str">
        <f>IF(AND(A2113&lt;&gt;"",ISNUMBER(A2113)),VLOOKUP(A2113,Studies!A:BR,2,FALSE),"")</f>
        <v>Mahadik 2012</v>
      </c>
      <c r="C2113" s="112" t="str">
        <f>IF(AND(A2113&lt;&gt;"",ISNUMBER(A2113)),VLOOKUP(A2113,Studies!A:BR,3,FALSE),"")</f>
        <v>https://www.ncbi.nlm.nih.gov/pubmed/22275128</v>
      </c>
      <c r="D2113" s="112" t="str">
        <f>IF(AND(A2113&lt;&gt;"",ISNUMBER(A2113)),VLOOKUP(A2113,Studies!A:BR,4,FALSE),"")</f>
        <v>Reference</v>
      </c>
      <c r="E2113" s="112" t="str">
        <f>IF(AND(A2113&lt;&gt;"",ISNUMBER(A2113)),VLOOKUP(A2113,Studies!A:BR,5,FALSE),"")</f>
        <v>Mefenamic acid</v>
      </c>
      <c r="F2113" s="114" t="str">
        <f>IF(AND(A2113&lt;&gt;"",ISNUMBER(A2113)),VLOOKUP(A2113,Studies!A:BR,6,FALSE),"")</f>
        <v>Plasma</v>
      </c>
      <c r="G2113" s="57">
        <v>4.5</v>
      </c>
      <c r="H2113" s="57" t="s">
        <v>54</v>
      </c>
      <c r="I2113" s="47">
        <v>2173.3969999999999</v>
      </c>
      <c r="J2113" s="47" t="s">
        <v>321</v>
      </c>
      <c r="K2113" s="47" t="s">
        <v>50</v>
      </c>
    </row>
    <row r="2114" spans="1:11" x14ac:dyDescent="0.2">
      <c r="A2114" s="36">
        <v>548</v>
      </c>
      <c r="B2114" s="112" t="str">
        <f>IF(AND(A2114&lt;&gt;"",ISNUMBER(A2114)),VLOOKUP(A2114,Studies!A:BR,2,FALSE),"")</f>
        <v>Mahadik 2012</v>
      </c>
      <c r="C2114" s="112" t="str">
        <f>IF(AND(A2114&lt;&gt;"",ISNUMBER(A2114)),VLOOKUP(A2114,Studies!A:BR,3,FALSE),"")</f>
        <v>https://www.ncbi.nlm.nih.gov/pubmed/22275128</v>
      </c>
      <c r="D2114" s="112" t="str">
        <f>IF(AND(A2114&lt;&gt;"",ISNUMBER(A2114)),VLOOKUP(A2114,Studies!A:BR,4,FALSE),"")</f>
        <v>Reference</v>
      </c>
      <c r="E2114" s="112" t="str">
        <f>IF(AND(A2114&lt;&gt;"",ISNUMBER(A2114)),VLOOKUP(A2114,Studies!A:BR,5,FALSE),"")</f>
        <v>Mefenamic acid</v>
      </c>
      <c r="F2114" s="114" t="str">
        <f>IF(AND(A2114&lt;&gt;"",ISNUMBER(A2114)),VLOOKUP(A2114,Studies!A:BR,6,FALSE),"")</f>
        <v>Plasma</v>
      </c>
      <c r="G2114" s="57">
        <v>5</v>
      </c>
      <c r="H2114" s="57" t="s">
        <v>54</v>
      </c>
      <c r="I2114" s="47">
        <v>1520.19</v>
      </c>
      <c r="J2114" s="47" t="s">
        <v>321</v>
      </c>
      <c r="K2114" s="47" t="s">
        <v>50</v>
      </c>
    </row>
    <row r="2115" spans="1:11" x14ac:dyDescent="0.2">
      <c r="A2115" s="36">
        <v>548</v>
      </c>
      <c r="B2115" s="112" t="str">
        <f>IF(AND(A2115&lt;&gt;"",ISNUMBER(A2115)),VLOOKUP(A2115,Studies!A:BR,2,FALSE),"")</f>
        <v>Mahadik 2012</v>
      </c>
      <c r="C2115" s="112" t="str">
        <f>IF(AND(A2115&lt;&gt;"",ISNUMBER(A2115)),VLOOKUP(A2115,Studies!A:BR,3,FALSE),"")</f>
        <v>https://www.ncbi.nlm.nih.gov/pubmed/22275128</v>
      </c>
      <c r="D2115" s="112" t="str">
        <f>IF(AND(A2115&lt;&gt;"",ISNUMBER(A2115)),VLOOKUP(A2115,Studies!A:BR,4,FALSE),"")</f>
        <v>Reference</v>
      </c>
      <c r="E2115" s="112" t="str">
        <f>IF(AND(A2115&lt;&gt;"",ISNUMBER(A2115)),VLOOKUP(A2115,Studies!A:BR,5,FALSE),"")</f>
        <v>Mefenamic acid</v>
      </c>
      <c r="F2115" s="114" t="str">
        <f>IF(AND(A2115&lt;&gt;"",ISNUMBER(A2115)),VLOOKUP(A2115,Studies!A:BR,6,FALSE),"")</f>
        <v>Plasma</v>
      </c>
      <c r="G2115" s="57">
        <v>5.5</v>
      </c>
      <c r="H2115" s="57" t="s">
        <v>54</v>
      </c>
      <c r="I2115" s="47">
        <v>1330.1659999999999</v>
      </c>
      <c r="J2115" s="47" t="s">
        <v>321</v>
      </c>
      <c r="K2115" s="47" t="s">
        <v>50</v>
      </c>
    </row>
    <row r="2116" spans="1:11" x14ac:dyDescent="0.2">
      <c r="A2116" s="36">
        <v>548</v>
      </c>
      <c r="B2116" s="112" t="str">
        <f>IF(AND(A2116&lt;&gt;"",ISNUMBER(A2116)),VLOOKUP(A2116,Studies!A:BR,2,FALSE),"")</f>
        <v>Mahadik 2012</v>
      </c>
      <c r="C2116" s="112" t="str">
        <f>IF(AND(A2116&lt;&gt;"",ISNUMBER(A2116)),VLOOKUP(A2116,Studies!A:BR,3,FALSE),"")</f>
        <v>https://www.ncbi.nlm.nih.gov/pubmed/22275128</v>
      </c>
      <c r="D2116" s="112" t="str">
        <f>IF(AND(A2116&lt;&gt;"",ISNUMBER(A2116)),VLOOKUP(A2116,Studies!A:BR,4,FALSE),"")</f>
        <v>Reference</v>
      </c>
      <c r="E2116" s="112" t="str">
        <f>IF(AND(A2116&lt;&gt;"",ISNUMBER(A2116)),VLOOKUP(A2116,Studies!A:BR,5,FALSE),"")</f>
        <v>Mefenamic acid</v>
      </c>
      <c r="F2116" s="114" t="str">
        <f>IF(AND(A2116&lt;&gt;"",ISNUMBER(A2116)),VLOOKUP(A2116,Studies!A:BR,6,FALSE),"")</f>
        <v>Plasma</v>
      </c>
      <c r="G2116" s="57">
        <v>6</v>
      </c>
      <c r="H2116" s="57" t="s">
        <v>54</v>
      </c>
      <c r="I2116" s="47">
        <v>1027.316</v>
      </c>
      <c r="J2116" s="47" t="s">
        <v>321</v>
      </c>
      <c r="K2116" s="47" t="s">
        <v>50</v>
      </c>
    </row>
    <row r="2117" spans="1:11" x14ac:dyDescent="0.2">
      <c r="A2117" s="36">
        <v>548</v>
      </c>
      <c r="B2117" s="112" t="str">
        <f>IF(AND(A2117&lt;&gt;"",ISNUMBER(A2117)),VLOOKUP(A2117,Studies!A:BR,2,FALSE),"")</f>
        <v>Mahadik 2012</v>
      </c>
      <c r="C2117" s="112" t="str">
        <f>IF(AND(A2117&lt;&gt;"",ISNUMBER(A2117)),VLOOKUP(A2117,Studies!A:BR,3,FALSE),"")</f>
        <v>https://www.ncbi.nlm.nih.gov/pubmed/22275128</v>
      </c>
      <c r="D2117" s="112" t="str">
        <f>IF(AND(A2117&lt;&gt;"",ISNUMBER(A2117)),VLOOKUP(A2117,Studies!A:BR,4,FALSE),"")</f>
        <v>Reference</v>
      </c>
      <c r="E2117" s="112" t="str">
        <f>IF(AND(A2117&lt;&gt;"",ISNUMBER(A2117)),VLOOKUP(A2117,Studies!A:BR,5,FALSE),"")</f>
        <v>Mefenamic acid</v>
      </c>
      <c r="F2117" s="114" t="str">
        <f>IF(AND(A2117&lt;&gt;"",ISNUMBER(A2117)),VLOOKUP(A2117,Studies!A:BR,6,FALSE),"")</f>
        <v>Plasma</v>
      </c>
      <c r="G2117" s="57">
        <v>7</v>
      </c>
      <c r="H2117" s="57" t="s">
        <v>54</v>
      </c>
      <c r="I2117" s="47">
        <v>587.88599999999997</v>
      </c>
      <c r="J2117" s="47" t="s">
        <v>321</v>
      </c>
      <c r="K2117" s="47" t="s">
        <v>50</v>
      </c>
    </row>
    <row r="2118" spans="1:11" x14ac:dyDescent="0.2">
      <c r="A2118" s="36">
        <v>548</v>
      </c>
      <c r="B2118" s="112" t="str">
        <f>IF(AND(A2118&lt;&gt;"",ISNUMBER(A2118)),VLOOKUP(A2118,Studies!A:BR,2,FALSE),"")</f>
        <v>Mahadik 2012</v>
      </c>
      <c r="C2118" s="112" t="str">
        <f>IF(AND(A2118&lt;&gt;"",ISNUMBER(A2118)),VLOOKUP(A2118,Studies!A:BR,3,FALSE),"")</f>
        <v>https://www.ncbi.nlm.nih.gov/pubmed/22275128</v>
      </c>
      <c r="D2118" s="112" t="str">
        <f>IF(AND(A2118&lt;&gt;"",ISNUMBER(A2118)),VLOOKUP(A2118,Studies!A:BR,4,FALSE),"")</f>
        <v>Reference</v>
      </c>
      <c r="E2118" s="112" t="str">
        <f>IF(AND(A2118&lt;&gt;"",ISNUMBER(A2118)),VLOOKUP(A2118,Studies!A:BR,5,FALSE),"")</f>
        <v>Mefenamic acid</v>
      </c>
      <c r="F2118" s="114" t="str">
        <f>IF(AND(A2118&lt;&gt;"",ISNUMBER(A2118)),VLOOKUP(A2118,Studies!A:BR,6,FALSE),"")</f>
        <v>Plasma</v>
      </c>
      <c r="G2118" s="57">
        <v>8</v>
      </c>
      <c r="H2118" s="57" t="s">
        <v>54</v>
      </c>
      <c r="I2118" s="47">
        <v>415.67700000000002</v>
      </c>
      <c r="J2118" s="47" t="s">
        <v>321</v>
      </c>
      <c r="K2118" s="47" t="s">
        <v>50</v>
      </c>
    </row>
    <row r="2119" spans="1:11" x14ac:dyDescent="0.2">
      <c r="A2119" s="36">
        <v>548</v>
      </c>
      <c r="B2119" s="112" t="str">
        <f>IF(AND(A2119&lt;&gt;"",ISNUMBER(A2119)),VLOOKUP(A2119,Studies!A:BR,2,FALSE),"")</f>
        <v>Mahadik 2012</v>
      </c>
      <c r="C2119" s="112" t="str">
        <f>IF(AND(A2119&lt;&gt;"",ISNUMBER(A2119)),VLOOKUP(A2119,Studies!A:BR,3,FALSE),"")</f>
        <v>https://www.ncbi.nlm.nih.gov/pubmed/22275128</v>
      </c>
      <c r="D2119" s="112" t="str">
        <f>IF(AND(A2119&lt;&gt;"",ISNUMBER(A2119)),VLOOKUP(A2119,Studies!A:BR,4,FALSE),"")</f>
        <v>Reference</v>
      </c>
      <c r="E2119" s="112" t="str">
        <f>IF(AND(A2119&lt;&gt;"",ISNUMBER(A2119)),VLOOKUP(A2119,Studies!A:BR,5,FALSE),"")</f>
        <v>Mefenamic acid</v>
      </c>
      <c r="F2119" s="114" t="str">
        <f>IF(AND(A2119&lt;&gt;"",ISNUMBER(A2119)),VLOOKUP(A2119,Studies!A:BR,6,FALSE),"")</f>
        <v>Plasma</v>
      </c>
      <c r="G2119" s="57">
        <v>10</v>
      </c>
      <c r="H2119" s="57" t="s">
        <v>54</v>
      </c>
      <c r="I2119" s="47">
        <v>326.60329999999999</v>
      </c>
      <c r="J2119" s="47" t="s">
        <v>321</v>
      </c>
      <c r="K2119" s="47" t="s">
        <v>50</v>
      </c>
    </row>
    <row r="2120" spans="1:11" x14ac:dyDescent="0.2">
      <c r="A2120" s="36">
        <v>548</v>
      </c>
      <c r="B2120" s="112" t="str">
        <f>IF(AND(A2120&lt;&gt;"",ISNUMBER(A2120)),VLOOKUP(A2120,Studies!A:BR,2,FALSE),"")</f>
        <v>Mahadik 2012</v>
      </c>
      <c r="C2120" s="112" t="str">
        <f>IF(AND(A2120&lt;&gt;"",ISNUMBER(A2120)),VLOOKUP(A2120,Studies!A:BR,3,FALSE),"")</f>
        <v>https://www.ncbi.nlm.nih.gov/pubmed/22275128</v>
      </c>
      <c r="D2120" s="112" t="str">
        <f>IF(AND(A2120&lt;&gt;"",ISNUMBER(A2120)),VLOOKUP(A2120,Studies!A:BR,4,FALSE),"")</f>
        <v>Reference</v>
      </c>
      <c r="E2120" s="112" t="str">
        <f>IF(AND(A2120&lt;&gt;"",ISNUMBER(A2120)),VLOOKUP(A2120,Studies!A:BR,5,FALSE),"")</f>
        <v>Mefenamic acid</v>
      </c>
      <c r="F2120" s="114" t="str">
        <f>IF(AND(A2120&lt;&gt;"",ISNUMBER(A2120)),VLOOKUP(A2120,Studies!A:BR,6,FALSE),"")</f>
        <v>Plasma</v>
      </c>
      <c r="G2120" s="57">
        <v>12</v>
      </c>
      <c r="H2120" s="57" t="s">
        <v>54</v>
      </c>
      <c r="I2120" s="47">
        <v>267.22089999999997</v>
      </c>
      <c r="J2120" s="47" t="s">
        <v>321</v>
      </c>
      <c r="K2120" s="47" t="s">
        <v>50</v>
      </c>
    </row>
    <row r="2121" spans="1:11" x14ac:dyDescent="0.2">
      <c r="A2121" s="36">
        <v>548</v>
      </c>
      <c r="B2121" s="112" t="str">
        <f>IF(AND(A2121&lt;&gt;"",ISNUMBER(A2121)),VLOOKUP(A2121,Studies!A:BR,2,FALSE),"")</f>
        <v>Mahadik 2012</v>
      </c>
      <c r="C2121" s="112" t="str">
        <f>IF(AND(A2121&lt;&gt;"",ISNUMBER(A2121)),VLOOKUP(A2121,Studies!A:BR,3,FALSE),"")</f>
        <v>https://www.ncbi.nlm.nih.gov/pubmed/22275128</v>
      </c>
      <c r="D2121" s="112" t="str">
        <f>IF(AND(A2121&lt;&gt;"",ISNUMBER(A2121)),VLOOKUP(A2121,Studies!A:BR,4,FALSE),"")</f>
        <v>Reference</v>
      </c>
      <c r="E2121" s="112" t="str">
        <f>IF(AND(A2121&lt;&gt;"",ISNUMBER(A2121)),VLOOKUP(A2121,Studies!A:BR,5,FALSE),"")</f>
        <v>Mefenamic acid</v>
      </c>
      <c r="F2121" s="114" t="str">
        <f>IF(AND(A2121&lt;&gt;"",ISNUMBER(A2121)),VLOOKUP(A2121,Studies!A:BR,6,FALSE),"")</f>
        <v>Plasma</v>
      </c>
      <c r="G2121" s="57">
        <v>16</v>
      </c>
      <c r="H2121" s="57" t="s">
        <v>54</v>
      </c>
      <c r="I2121" s="47">
        <v>106.8884</v>
      </c>
      <c r="J2121" s="47" t="s">
        <v>321</v>
      </c>
      <c r="K2121" s="47" t="s">
        <v>50</v>
      </c>
    </row>
  </sheetData>
  <autoFilter ref="A1:P2092"/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Lists!$N$3:$N$6</xm:f>
          </x14:formula1>
          <xm:sqref>I875:I997 H1:H1048576</xm:sqref>
        </x14:dataValidation>
        <x14:dataValidation type="list" allowBlank="1" showInputMessage="1" showErrorMessage="1">
          <x14:formula1>
            <xm:f>Lists!$E$3:$E$36</xm:f>
          </x14:formula1>
          <xm:sqref>J1:J1048576</xm:sqref>
        </x14:dataValidation>
        <x14:dataValidation type="list" allowBlank="1" showInputMessage="1" showErrorMessage="1">
          <x14:formula1>
            <xm:f>Lists!$F$3:$F$36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40"/>
  <sheetViews>
    <sheetView zoomScale="120" zoomScaleNormal="12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58" sqref="A58:XFD58"/>
    </sheetView>
  </sheetViews>
  <sheetFormatPr baseColWidth="10" defaultColWidth="11" defaultRowHeight="12.75" x14ac:dyDescent="0.2"/>
  <cols>
    <col min="1" max="1" width="4.375" style="36" bestFit="1" customWidth="1"/>
    <col min="2" max="2" width="14.125" style="112" customWidth="1"/>
    <col min="3" max="3" width="35.5" style="112" customWidth="1"/>
    <col min="4" max="4" width="34.375" style="112" customWidth="1"/>
    <col min="5" max="5" width="17" style="120" customWidth="1"/>
    <col min="6" max="6" width="14.625" style="48" customWidth="1"/>
    <col min="7" max="7" width="15.5" style="122" bestFit="1" customWidth="1"/>
    <col min="8" max="8" width="17" style="75" bestFit="1" customWidth="1"/>
    <col min="9" max="9" width="13.625" style="122" bestFit="1" customWidth="1"/>
    <col min="10" max="10" width="11" style="49" bestFit="1" customWidth="1"/>
    <col min="11" max="11" width="10.875" style="49" customWidth="1"/>
    <col min="12" max="12" width="10.625" style="84" bestFit="1" customWidth="1"/>
    <col min="13" max="13" width="14.5" style="84" bestFit="1" customWidth="1"/>
    <col min="14" max="14" width="12.25" style="59" bestFit="1" customWidth="1"/>
    <col min="15" max="15" width="12.125" style="59" customWidth="1"/>
    <col min="16" max="16" width="11.875" style="93" bestFit="1" customWidth="1"/>
    <col min="17" max="17" width="15.75" style="93" bestFit="1" customWidth="1"/>
    <col min="18" max="18" width="12.5" style="44" bestFit="1" customWidth="1"/>
    <col min="19" max="19" width="14.5" style="45" bestFit="1" customWidth="1"/>
    <col min="20" max="20" width="13.75" style="46" bestFit="1" customWidth="1"/>
    <col min="21" max="21" width="15.75" style="47" bestFit="1" customWidth="1"/>
    <col min="22" max="22" width="7" style="48" bestFit="1" customWidth="1"/>
    <col min="23" max="23" width="9.25" style="36" bestFit="1" customWidth="1"/>
    <col min="24" max="24" width="7.125" style="28" bestFit="1" customWidth="1"/>
    <col min="25" max="25" width="13.75" style="34" bestFit="1" customWidth="1"/>
    <col min="26" max="26" width="10.5" style="34" bestFit="1" customWidth="1"/>
    <col min="27" max="27" width="7.625" style="28" bestFit="1" customWidth="1"/>
    <col min="28" max="28" width="26.5" style="28" bestFit="1" customWidth="1"/>
    <col min="29" max="29" width="11.375" style="28" bestFit="1" customWidth="1"/>
    <col min="30" max="30" width="28.375" style="28" bestFit="1" customWidth="1"/>
    <col min="31" max="31" width="23.625" style="29" bestFit="1" customWidth="1"/>
    <col min="32" max="32" width="27.75" style="29" bestFit="1" customWidth="1"/>
    <col min="33" max="33" width="19" style="30" bestFit="1" customWidth="1"/>
    <col min="34" max="34" width="38" style="29" bestFit="1" customWidth="1"/>
    <col min="35" max="35" width="38" style="29" customWidth="1"/>
    <col min="36" max="36" width="13.875" style="59" bestFit="1" customWidth="1"/>
    <col min="37" max="37" width="40.125" style="59" bestFit="1" customWidth="1"/>
    <col min="38" max="38" width="38.625" style="59" bestFit="1" customWidth="1"/>
    <col min="39" max="39" width="23.625" style="59" bestFit="1" customWidth="1"/>
    <col min="40" max="16384" width="11" style="36"/>
  </cols>
  <sheetData>
    <row r="1" spans="1:39" s="35" customFormat="1" x14ac:dyDescent="0.2">
      <c r="A1" s="35" t="s">
        <v>11</v>
      </c>
      <c r="B1" s="110" t="s">
        <v>355</v>
      </c>
      <c r="C1" s="111" t="s">
        <v>17</v>
      </c>
      <c r="D1" s="110" t="s">
        <v>13</v>
      </c>
      <c r="E1" s="119" t="s">
        <v>357</v>
      </c>
      <c r="F1" s="42" t="s">
        <v>356</v>
      </c>
      <c r="G1" s="121" t="s">
        <v>359</v>
      </c>
      <c r="H1" s="74" t="s">
        <v>358</v>
      </c>
      <c r="I1" s="121" t="s">
        <v>15</v>
      </c>
      <c r="J1" s="37" t="s">
        <v>360</v>
      </c>
      <c r="K1" s="37" t="s">
        <v>361</v>
      </c>
      <c r="L1" s="84" t="s">
        <v>362</v>
      </c>
      <c r="M1" s="84" t="s">
        <v>363</v>
      </c>
      <c r="N1" s="58" t="s">
        <v>364</v>
      </c>
      <c r="O1" s="58" t="s">
        <v>365</v>
      </c>
      <c r="P1" s="70" t="s">
        <v>366</v>
      </c>
      <c r="Q1" s="70" t="s">
        <v>367</v>
      </c>
      <c r="R1" s="38" t="s">
        <v>368</v>
      </c>
      <c r="S1" s="39" t="s">
        <v>369</v>
      </c>
      <c r="T1" s="40" t="s">
        <v>370</v>
      </c>
      <c r="U1" s="41" t="s">
        <v>371</v>
      </c>
      <c r="V1" s="42" t="s">
        <v>295</v>
      </c>
      <c r="W1" s="35" t="s">
        <v>317</v>
      </c>
      <c r="X1" s="12" t="s">
        <v>19</v>
      </c>
      <c r="Y1" s="13" t="s">
        <v>20</v>
      </c>
      <c r="Z1" s="13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4" t="s">
        <v>26</v>
      </c>
      <c r="AF1" s="14" t="s">
        <v>27</v>
      </c>
      <c r="AG1" s="15" t="s">
        <v>28</v>
      </c>
      <c r="AH1" s="14" t="s">
        <v>29</v>
      </c>
      <c r="AI1" s="14" t="s">
        <v>496</v>
      </c>
      <c r="AJ1" s="16" t="s">
        <v>30</v>
      </c>
      <c r="AK1" s="82" t="s">
        <v>31</v>
      </c>
      <c r="AL1" s="82" t="s">
        <v>32</v>
      </c>
      <c r="AM1" s="16" t="s">
        <v>33</v>
      </c>
    </row>
    <row r="2" spans="1:39" x14ac:dyDescent="0.2">
      <c r="A2" s="36">
        <v>320</v>
      </c>
      <c r="B2" s="112" t="str">
        <f>IF(AND(A2&lt;&gt;"",ISNUMBER(A2)),VLOOKUP(A2,Studies!A:BR,2,FALSE),"")</f>
        <v>Kivistö 1997</v>
      </c>
      <c r="C2" s="112" t="str">
        <f>IF(AND(A2&lt;&gt;"",ISNUMBER(A2)),VLOOKUP(A2,Studies!A:BR,3,FALSE),"")</f>
        <v>https://www.ncbi.nlm.nih.gov/pubmed/9333111</v>
      </c>
      <c r="D2" s="112" t="str">
        <f>IF(AND(A2&lt;&gt;"",ISNUMBER(A2)),VLOOKUP(A2,Studies!A:BR,4,FALSE),"")</f>
        <v>with Perpetrator (Itraconazole)</v>
      </c>
      <c r="E2" s="120" t="str">
        <f>IF(AND(A2&lt;&gt;"",ISNUMBER(A2)),VLOOKUP(A2,Studies!A:BR,5,FALSE),"")</f>
        <v>Buspirone</v>
      </c>
      <c r="F2" s="48" t="s">
        <v>142</v>
      </c>
      <c r="G2" s="122" t="str">
        <f>IF(AND(A2&lt;&gt;"",ISNUMBER(A2)),VLOOKUP(A2,Studies!A:BR,13,FALSE),"")</f>
        <v>PO</v>
      </c>
      <c r="H2" s="75" t="s">
        <v>53</v>
      </c>
      <c r="I2" s="122" t="str">
        <f>IF(AND(A2&lt;&gt;"",ISNUMBER(A2)),VLOOKUP(A2,Studies!A:BR,6,FALSE),"")</f>
        <v>Plasma</v>
      </c>
      <c r="J2" s="43">
        <v>19.2</v>
      </c>
      <c r="K2" s="43"/>
      <c r="N2" s="71">
        <v>13.4</v>
      </c>
      <c r="O2" s="71"/>
      <c r="P2" s="73"/>
      <c r="Q2" s="73"/>
      <c r="R2" s="44">
        <v>0</v>
      </c>
      <c r="S2" s="45" t="s">
        <v>318</v>
      </c>
      <c r="T2" s="46">
        <v>79</v>
      </c>
      <c r="U2" s="47" t="s">
        <v>318</v>
      </c>
      <c r="V2" s="48" t="s">
        <v>54</v>
      </c>
      <c r="X2" s="28">
        <v>100</v>
      </c>
      <c r="Y2" s="22"/>
      <c r="Z2" s="22" t="s">
        <v>52</v>
      </c>
      <c r="AA2" s="28" t="s">
        <v>53</v>
      </c>
      <c r="AB2" s="33" t="s">
        <v>143</v>
      </c>
      <c r="AC2" s="21" t="s">
        <v>54</v>
      </c>
      <c r="AD2" s="28" t="s">
        <v>138</v>
      </c>
      <c r="AE2" s="23"/>
      <c r="AF2" s="29" t="s">
        <v>144</v>
      </c>
      <c r="AH2" s="30">
        <v>150</v>
      </c>
      <c r="AI2" s="30"/>
      <c r="AJ2" s="25" t="s">
        <v>57</v>
      </c>
      <c r="AK2" s="72">
        <v>2</v>
      </c>
      <c r="AL2" s="72">
        <v>3</v>
      </c>
      <c r="AM2" s="31" t="s">
        <v>133</v>
      </c>
    </row>
    <row r="3" spans="1:39" x14ac:dyDescent="0.2">
      <c r="A3" s="36">
        <v>318</v>
      </c>
      <c r="B3" s="112" t="str">
        <f>IF(AND(A3&lt;&gt;"",ISNUMBER(A3)),VLOOKUP(A3,Studies!A:BR,2,FALSE),"")</f>
        <v>Kivistö 1997</v>
      </c>
      <c r="C3" s="112" t="str">
        <f>IF(AND(A3&lt;&gt;"",ISNUMBER(A3)),VLOOKUP(A3,Studies!A:BR,3,FALSE),"")</f>
        <v>https://www.ncbi.nlm.nih.gov/pubmed/9333111</v>
      </c>
      <c r="D3" s="112" t="str">
        <f>IF(AND(A3&lt;&gt;"",ISNUMBER(A3)),VLOOKUP(A3,Studies!A:BR,4,FALSE),"")</f>
        <v>with Perpetrator (Erythromycin)</v>
      </c>
      <c r="E3" s="120" t="str">
        <f>IF(AND(A3&lt;&gt;"",ISNUMBER(A3)),VLOOKUP(A3,Studies!A:BR,5,FALSE),"")</f>
        <v>Buspirone</v>
      </c>
      <c r="F3" s="48" t="s">
        <v>136</v>
      </c>
      <c r="G3" s="122" t="str">
        <f>IF(AND(A3&lt;&gt;"",ISNUMBER(A3)),VLOOKUP(A3,Studies!A:BR,13,FALSE),"")</f>
        <v>PO</v>
      </c>
      <c r="H3" s="75" t="s">
        <v>53</v>
      </c>
      <c r="I3" s="122" t="str">
        <f>IF(AND(A3&lt;&gt;"",ISNUMBER(A3)),VLOOKUP(A3,Studies!A:BR,6,FALSE),"")</f>
        <v>Plasma</v>
      </c>
      <c r="J3" s="49">
        <v>5.9</v>
      </c>
      <c r="N3" s="72">
        <v>5</v>
      </c>
      <c r="O3" s="72"/>
      <c r="P3" s="30"/>
      <c r="Q3" s="30"/>
      <c r="R3" s="44">
        <v>0</v>
      </c>
      <c r="S3" s="45" t="s">
        <v>318</v>
      </c>
      <c r="T3" s="46">
        <v>79</v>
      </c>
      <c r="U3" s="47" t="s">
        <v>318</v>
      </c>
      <c r="V3" s="48" t="s">
        <v>54</v>
      </c>
      <c r="X3" s="28">
        <v>500</v>
      </c>
      <c r="Y3" s="22"/>
      <c r="Z3" s="22" t="s">
        <v>52</v>
      </c>
      <c r="AA3" s="28" t="s">
        <v>53</v>
      </c>
      <c r="AB3" s="28" t="s">
        <v>137</v>
      </c>
      <c r="AC3" s="21" t="s">
        <v>54</v>
      </c>
      <c r="AD3" s="28" t="s">
        <v>138</v>
      </c>
      <c r="AE3" s="23" t="s">
        <v>139</v>
      </c>
      <c r="AF3" s="29" t="s">
        <v>140</v>
      </c>
      <c r="AH3" s="30">
        <v>150</v>
      </c>
      <c r="AI3" s="30"/>
      <c r="AJ3" s="25" t="s">
        <v>57</v>
      </c>
      <c r="AK3" s="72">
        <v>2</v>
      </c>
      <c r="AL3" s="72">
        <v>3</v>
      </c>
      <c r="AM3" s="31" t="s">
        <v>133</v>
      </c>
    </row>
    <row r="4" spans="1:39" x14ac:dyDescent="0.2">
      <c r="A4" s="36">
        <v>327</v>
      </c>
      <c r="B4" s="112" t="str">
        <f>IF(AND(A4&lt;&gt;"",ISNUMBER(A4)),VLOOKUP(A4,Studies!A:BR,2,FALSE),"")</f>
        <v>Lamberg 1998a</v>
      </c>
      <c r="C4" s="112" t="str">
        <f>IF(AND(A4&lt;&gt;"",ISNUMBER(A4)),VLOOKUP(A4,Studies!A:BR,3,FALSE),"")</f>
        <v>https://www.ncbi.nlm.nih.gov/pubmed/9923581</v>
      </c>
      <c r="D4" s="112" t="str">
        <f>IF(AND(A4&lt;&gt;"",ISNUMBER(A4)),VLOOKUP(A4,Studies!A:BR,4,FALSE),"")</f>
        <v>with Perpetrator (Fluvoxamine)</v>
      </c>
      <c r="E4" s="120" t="str">
        <f>IF(AND(A4&lt;&gt;"",ISNUMBER(A4)),VLOOKUP(A4,Studies!A:BR,5,FALSE),"")</f>
        <v>Buspirone</v>
      </c>
      <c r="F4" s="48" t="s">
        <v>153</v>
      </c>
      <c r="G4" s="122" t="str">
        <f>IF(AND(A4&lt;&gt;"",ISNUMBER(A4)),VLOOKUP(A4,Studies!A:BR,13,FALSE),"")</f>
        <v>PO</v>
      </c>
      <c r="H4" s="75" t="s">
        <v>53</v>
      </c>
      <c r="I4" s="122" t="str">
        <f>IF(AND(A4&lt;&gt;"",ISNUMBER(A4)),VLOOKUP(A4,Studies!A:BR,6,FALSE),"")</f>
        <v>Plasma</v>
      </c>
      <c r="J4" s="49">
        <v>2.35</v>
      </c>
      <c r="L4" s="84" t="s">
        <v>372</v>
      </c>
      <c r="M4" s="84" t="s">
        <v>373</v>
      </c>
      <c r="N4" s="72">
        <v>2.0099999999999998</v>
      </c>
      <c r="O4" s="72"/>
      <c r="P4" s="30" t="s">
        <v>374</v>
      </c>
      <c r="Q4" s="30" t="s">
        <v>373</v>
      </c>
      <c r="R4" s="44">
        <v>0</v>
      </c>
      <c r="S4" s="45" t="s">
        <v>318</v>
      </c>
      <c r="T4" s="46">
        <v>114</v>
      </c>
      <c r="U4" s="47" t="s">
        <v>318</v>
      </c>
      <c r="V4" s="48" t="s">
        <v>54</v>
      </c>
      <c r="X4" s="28">
        <v>100</v>
      </c>
      <c r="Y4" s="22"/>
      <c r="Z4" s="22" t="s">
        <v>52</v>
      </c>
      <c r="AA4" s="28" t="s">
        <v>53</v>
      </c>
      <c r="AB4" s="28" t="s">
        <v>154</v>
      </c>
      <c r="AC4" s="21" t="s">
        <v>54</v>
      </c>
      <c r="AD4" s="28" t="s">
        <v>115</v>
      </c>
      <c r="AE4" s="23"/>
      <c r="AF4" s="29" t="s">
        <v>155</v>
      </c>
      <c r="AH4" s="30">
        <v>150</v>
      </c>
      <c r="AI4" s="30"/>
      <c r="AJ4" s="25" t="s">
        <v>57</v>
      </c>
      <c r="AK4" s="72">
        <v>2</v>
      </c>
      <c r="AL4" s="72">
        <v>3</v>
      </c>
      <c r="AM4" s="31" t="s">
        <v>133</v>
      </c>
    </row>
    <row r="5" spans="1:39" x14ac:dyDescent="0.2">
      <c r="A5" s="36">
        <v>329</v>
      </c>
      <c r="B5" s="112" t="str">
        <f>IF(AND(A5&lt;&gt;"",ISNUMBER(A5)),VLOOKUP(A5,Studies!A:BR,2,FALSE),"")</f>
        <v>Lamberg 1998b</v>
      </c>
      <c r="C5" s="112" t="str">
        <f>IF(AND(A5&lt;&gt;"",ISNUMBER(A5)),VLOOKUP(A5,Studies!A:BR,3,FALSE),"")</f>
        <v>https://www.ncbi.nlm.nih.gov/pubmed/9578186</v>
      </c>
      <c r="D5" s="112" t="str">
        <f>IF(AND(A5&lt;&gt;"",ISNUMBER(A5)),VLOOKUP(A5,Studies!A:BR,4,FALSE),"")</f>
        <v>with Perpetrator (Rifampicin)</v>
      </c>
      <c r="E5" s="120" t="str">
        <f>IF(AND(A5&lt;&gt;"",ISNUMBER(A5)),VLOOKUP(A5,Studies!A:BR,5,FALSE),"")</f>
        <v>Buspirone</v>
      </c>
      <c r="F5" s="48" t="s">
        <v>158</v>
      </c>
      <c r="G5" s="122" t="str">
        <f>IF(AND(A5&lt;&gt;"",ISNUMBER(A5)),VLOOKUP(A5,Studies!A:BR,13,FALSE),"")</f>
        <v>PO</v>
      </c>
      <c r="H5" s="75" t="s">
        <v>53</v>
      </c>
      <c r="I5" s="122" t="str">
        <f>IF(AND(A5&lt;&gt;"",ISNUMBER(A5)),VLOOKUP(A5,Studies!A:BR,6,FALSE),"")</f>
        <v>Plasma</v>
      </c>
      <c r="J5" s="49">
        <v>0.104</v>
      </c>
      <c r="L5" s="84" t="s">
        <v>375</v>
      </c>
      <c r="M5" s="84" t="s">
        <v>376</v>
      </c>
      <c r="N5" s="72">
        <v>0.16300000000000001</v>
      </c>
      <c r="O5" s="72"/>
      <c r="P5" s="30" t="s">
        <v>377</v>
      </c>
      <c r="Q5" s="30" t="s">
        <v>376</v>
      </c>
      <c r="R5" s="44">
        <v>0</v>
      </c>
      <c r="S5" s="45" t="s">
        <v>318</v>
      </c>
      <c r="T5" s="46">
        <v>113</v>
      </c>
      <c r="U5" s="47" t="s">
        <v>318</v>
      </c>
      <c r="V5" s="48" t="s">
        <v>54</v>
      </c>
      <c r="X5" s="28">
        <v>30</v>
      </c>
      <c r="Y5" s="22"/>
      <c r="Z5" s="22" t="s">
        <v>52</v>
      </c>
      <c r="AA5" s="28" t="s">
        <v>53</v>
      </c>
      <c r="AB5" s="28" t="s">
        <v>154</v>
      </c>
      <c r="AC5" s="21" t="s">
        <v>54</v>
      </c>
      <c r="AD5" s="28" t="s">
        <v>115</v>
      </c>
      <c r="AE5" s="23"/>
      <c r="AF5" s="29" t="s">
        <v>159</v>
      </c>
      <c r="AH5" s="30">
        <v>150</v>
      </c>
      <c r="AI5" s="30"/>
      <c r="AJ5" s="31" t="s">
        <v>57</v>
      </c>
      <c r="AK5" s="72">
        <v>2</v>
      </c>
      <c r="AL5" s="72">
        <v>3</v>
      </c>
      <c r="AM5" s="31" t="s">
        <v>133</v>
      </c>
    </row>
    <row r="6" spans="1:39" x14ac:dyDescent="0.2">
      <c r="A6" s="36">
        <v>331</v>
      </c>
      <c r="B6" s="112" t="str">
        <f>IF(AND(A6&lt;&gt;"",ISNUMBER(A6)),VLOOKUP(A6,Studies!A:BR,2,FALSE),"")</f>
        <v>Lamberg 1998c</v>
      </c>
      <c r="C6" s="112" t="str">
        <f>IF(AND(A6&lt;&gt;"",ISNUMBER(A6)),VLOOKUP(A6,Studies!A:BR,3,FALSE),"")</f>
        <v>https://www.ncbi.nlm.nih.gov/pubmed/9663178</v>
      </c>
      <c r="D6" s="112" t="str">
        <f>IF(AND(A6&lt;&gt;"",ISNUMBER(A6)),VLOOKUP(A6,Studies!A:BR,4,FALSE),"")</f>
        <v>with Perpetrator (Verapamil)</v>
      </c>
      <c r="E6" s="120" t="str">
        <f>IF(AND(A6&lt;&gt;"",ISNUMBER(A6)),VLOOKUP(A6,Studies!A:BR,5,FALSE),"")</f>
        <v>Buspirone</v>
      </c>
      <c r="F6" s="48" t="s">
        <v>162</v>
      </c>
      <c r="G6" s="122" t="str">
        <f>IF(AND(A6&lt;&gt;"",ISNUMBER(A6)),VLOOKUP(A6,Studies!A:BR,13,FALSE),"")</f>
        <v>PO</v>
      </c>
      <c r="H6" s="75" t="s">
        <v>53</v>
      </c>
      <c r="I6" s="122" t="str">
        <f>IF(AND(A6&lt;&gt;"",ISNUMBER(A6)),VLOOKUP(A6,Studies!A:BR,6,FALSE),"")</f>
        <v>Plasma</v>
      </c>
      <c r="J6" s="49">
        <v>3.4</v>
      </c>
      <c r="N6" s="72">
        <v>3.4</v>
      </c>
      <c r="O6" s="72"/>
      <c r="P6" s="30"/>
      <c r="Q6" s="30"/>
      <c r="R6" s="44">
        <v>0</v>
      </c>
      <c r="S6" s="45" t="s">
        <v>318</v>
      </c>
      <c r="T6" s="46">
        <v>30</v>
      </c>
      <c r="U6" s="47" t="s">
        <v>318</v>
      </c>
      <c r="V6" s="48" t="s">
        <v>54</v>
      </c>
      <c r="X6" s="28">
        <v>80</v>
      </c>
      <c r="Y6" s="22"/>
      <c r="Z6" s="22" t="s">
        <v>52</v>
      </c>
      <c r="AA6" s="28" t="s">
        <v>53</v>
      </c>
      <c r="AB6" s="28" t="s">
        <v>163</v>
      </c>
      <c r="AC6" s="21" t="s">
        <v>54</v>
      </c>
      <c r="AD6" s="28" t="s">
        <v>115</v>
      </c>
      <c r="AE6" s="23"/>
      <c r="AF6" s="29" t="s">
        <v>164</v>
      </c>
      <c r="AH6" s="30">
        <v>150</v>
      </c>
      <c r="AI6" s="30"/>
      <c r="AJ6" s="31" t="s">
        <v>57</v>
      </c>
      <c r="AK6" s="72">
        <v>2</v>
      </c>
      <c r="AL6" s="72">
        <v>3</v>
      </c>
      <c r="AM6" s="31" t="s">
        <v>133</v>
      </c>
    </row>
    <row r="7" spans="1:39" x14ac:dyDescent="0.2">
      <c r="A7" s="36">
        <v>333</v>
      </c>
      <c r="B7" s="112" t="str">
        <f>IF(AND(A7&lt;&gt;"",ISNUMBER(A7)),VLOOKUP(A7,Studies!A:BR,2,FALSE),"")</f>
        <v>Lamberg 1998c</v>
      </c>
      <c r="C7" s="112" t="str">
        <f>IF(AND(A7&lt;&gt;"",ISNUMBER(A7)),VLOOKUP(A7,Studies!A:BR,3,FALSE),"")</f>
        <v>https://www.ncbi.nlm.nih.gov/pubmed/9663178</v>
      </c>
      <c r="D7" s="112" t="str">
        <f>IF(AND(A7&lt;&gt;"",ISNUMBER(A7)),VLOOKUP(A7,Studies!A:BR,4,FALSE),"")</f>
        <v>with Perpetrator (Diltiazem)</v>
      </c>
      <c r="E7" s="120" t="str">
        <f>IF(AND(A7&lt;&gt;"",ISNUMBER(A7)),VLOOKUP(A7,Studies!A:BR,5,FALSE),"")</f>
        <v>Buspirone</v>
      </c>
      <c r="F7" s="48" t="s">
        <v>166</v>
      </c>
      <c r="G7" s="122" t="str">
        <f>IF(AND(A7&lt;&gt;"",ISNUMBER(A7)),VLOOKUP(A7,Studies!A:BR,13,FALSE),"")</f>
        <v>PO</v>
      </c>
      <c r="H7" s="75" t="s">
        <v>53</v>
      </c>
      <c r="I7" s="122" t="str">
        <f>IF(AND(A7&lt;&gt;"",ISNUMBER(A7)),VLOOKUP(A7,Studies!A:BR,6,FALSE),"")</f>
        <v>Plasma</v>
      </c>
      <c r="J7" s="49">
        <v>5.5</v>
      </c>
      <c r="N7" s="72">
        <v>4.0999999999999996</v>
      </c>
      <c r="O7" s="72"/>
      <c r="P7" s="30"/>
      <c r="Q7" s="30"/>
      <c r="R7" s="44">
        <v>0</v>
      </c>
      <c r="S7" s="45" t="s">
        <v>318</v>
      </c>
      <c r="T7" s="46">
        <v>30</v>
      </c>
      <c r="U7" s="47" t="s">
        <v>318</v>
      </c>
      <c r="V7" s="48" t="s">
        <v>54</v>
      </c>
      <c r="X7" s="28">
        <v>60</v>
      </c>
      <c r="Y7" s="22"/>
      <c r="Z7" s="22" t="s">
        <v>52</v>
      </c>
      <c r="AA7" s="28" t="s">
        <v>53</v>
      </c>
      <c r="AB7" s="28" t="s">
        <v>163</v>
      </c>
      <c r="AC7" s="21" t="s">
        <v>54</v>
      </c>
      <c r="AD7" s="28" t="s">
        <v>115</v>
      </c>
      <c r="AE7" s="23"/>
      <c r="AF7" s="29" t="s">
        <v>167</v>
      </c>
      <c r="AH7" s="30">
        <v>150</v>
      </c>
      <c r="AI7" s="30"/>
      <c r="AJ7" s="31" t="s">
        <v>57</v>
      </c>
      <c r="AK7" s="72">
        <v>2</v>
      </c>
      <c r="AL7" s="72">
        <v>3</v>
      </c>
      <c r="AM7" s="31" t="s">
        <v>133</v>
      </c>
    </row>
    <row r="8" spans="1:39" x14ac:dyDescent="0.2">
      <c r="A8" s="36">
        <v>54</v>
      </c>
      <c r="B8" s="112" t="str">
        <f>IF(AND(A8&lt;&gt;"",ISNUMBER(A8)),VLOOKUP(A8,Studies!A:BR,2,FALSE),"")</f>
        <v>Backman 1996</v>
      </c>
      <c r="C8" s="112" t="str">
        <f>IF(AND(A8&lt;&gt;"",ISNUMBER(A8)),VLOOKUP(A8,Studies!A:BR,3,FALSE),"")</f>
        <v>https://www.ncbi.nlm.nih.gov/pubmed/8549036</v>
      </c>
      <c r="D8" s="112" t="str">
        <f>IF(AND(A8&lt;&gt;"",ISNUMBER(A8)),VLOOKUP(A8,Studies!A:BR,4,FALSE),"")</f>
        <v>with Perpetrator (Rifampicin)</v>
      </c>
      <c r="E8" s="120" t="str">
        <f>IF(AND(A8&lt;&gt;"",ISNUMBER(A8)),VLOOKUP(A8,Studies!A:BR,5,FALSE),"")</f>
        <v>Midazolam</v>
      </c>
      <c r="F8" s="48" t="s">
        <v>158</v>
      </c>
      <c r="G8" s="122">
        <f>IF(AND(A8&lt;&gt;"",ISNUMBER(A8)),VLOOKUP(A8,Studies!A:BR,13,FALSE),"")</f>
        <v>0</v>
      </c>
      <c r="I8" s="122" t="str">
        <f>IF(AND(A8&lt;&gt;"",ISNUMBER(A8)),VLOOKUP(A8,Studies!A:BR,6,FALSE),"")</f>
        <v>Plasma</v>
      </c>
      <c r="AJ8" s="36"/>
      <c r="AK8" s="36"/>
      <c r="AL8" s="36"/>
      <c r="AM8" s="36"/>
    </row>
    <row r="9" spans="1:39" x14ac:dyDescent="0.2">
      <c r="A9" s="36">
        <v>56</v>
      </c>
      <c r="B9" s="112" t="str">
        <f>IF(AND(A9&lt;&gt;"",ISNUMBER(A9)),VLOOKUP(A9,Studies!A:BR,2,FALSE),"")</f>
        <v>Backman 1998</v>
      </c>
      <c r="C9" s="112" t="str">
        <f>IF(AND(A9&lt;&gt;"",ISNUMBER(A9)),VLOOKUP(A9,Studies!A:BR,3,FALSE),"")</f>
        <v>https://www.ncbi.nlm.nih.gov/pubmed/9591931</v>
      </c>
      <c r="D9" s="112" t="str">
        <f>IF(AND(A9&lt;&gt;"",ISNUMBER(A9)),VLOOKUP(A9,Studies!A:BR,4,FALSE),"")</f>
        <v>Phase IV (during Perpetrator (Rifampicin))</v>
      </c>
      <c r="E9" s="120" t="str">
        <f>IF(AND(A9&lt;&gt;"",ISNUMBER(A9)),VLOOKUP(A9,Studies!A:BR,5,FALSE),"")</f>
        <v>Midazolam</v>
      </c>
      <c r="F9" s="48" t="s">
        <v>158</v>
      </c>
      <c r="G9" s="122">
        <f>IF(AND(A9&lt;&gt;"",ISNUMBER(A9)),VLOOKUP(A9,Studies!A:BR,13,FALSE),"")</f>
        <v>0</v>
      </c>
      <c r="I9" s="122" t="str">
        <f>IF(AND(A9&lt;&gt;"",ISNUMBER(A9)),VLOOKUP(A9,Studies!A:BR,6,FALSE),"")</f>
        <v>Plasma</v>
      </c>
      <c r="AJ9" s="36"/>
      <c r="AK9" s="36"/>
      <c r="AL9" s="36"/>
      <c r="AM9" s="36"/>
    </row>
    <row r="10" spans="1:39" x14ac:dyDescent="0.2">
      <c r="A10" s="36">
        <v>57</v>
      </c>
      <c r="B10" s="112" t="str">
        <f>IF(AND(A10&lt;&gt;"",ISNUMBER(A10)),VLOOKUP(A10,Studies!A:BR,2,FALSE),"")</f>
        <v>Backman 1998</v>
      </c>
      <c r="C10" s="112" t="str">
        <f>IF(AND(A10&lt;&gt;"",ISNUMBER(A10)),VLOOKUP(A10,Studies!A:BR,3,FALSE),"")</f>
        <v>https://www.ncbi.nlm.nih.gov/pubmed/9591931</v>
      </c>
      <c r="D10" s="112" t="str">
        <f>IF(AND(A10&lt;&gt;"",ISNUMBER(A10)),VLOOKUP(A10,Studies!A:BR,4,FALSE),"")</f>
        <v>Phase V (4 days after Perpetrator (Rifampicin))</v>
      </c>
      <c r="E10" s="120" t="str">
        <f>IF(AND(A10&lt;&gt;"",ISNUMBER(A10)),VLOOKUP(A10,Studies!A:BR,5,FALSE),"")</f>
        <v>Midazolam</v>
      </c>
      <c r="F10" s="48" t="s">
        <v>158</v>
      </c>
      <c r="G10" s="122">
        <f>IF(AND(A10&lt;&gt;"",ISNUMBER(A10)),VLOOKUP(A10,Studies!A:BR,13,FALSE),"")</f>
        <v>0</v>
      </c>
      <c r="I10" s="122" t="str">
        <f>IF(AND(A10&lt;&gt;"",ISNUMBER(A10)),VLOOKUP(A10,Studies!A:BR,6,FALSE),"")</f>
        <v>Plasma</v>
      </c>
      <c r="AJ10" s="36"/>
      <c r="AK10" s="36"/>
      <c r="AL10" s="36"/>
      <c r="AM10" s="36"/>
    </row>
    <row r="11" spans="1:39" x14ac:dyDescent="0.2">
      <c r="A11" s="36">
        <v>58</v>
      </c>
      <c r="B11" s="112" t="str">
        <f>IF(AND(A11&lt;&gt;"",ISNUMBER(A11)),VLOOKUP(A11,Studies!A:BR,2,FALSE),"")</f>
        <v>Backman 1998</v>
      </c>
      <c r="C11" s="112" t="str">
        <f>IF(AND(A11&lt;&gt;"",ISNUMBER(A11)),VLOOKUP(A11,Studies!A:BR,3,FALSE),"")</f>
        <v>https://www.ncbi.nlm.nih.gov/pubmed/9591931</v>
      </c>
      <c r="D11" s="112" t="str">
        <f>IF(AND(A11&lt;&gt;"",ISNUMBER(A11)),VLOOKUP(A11,Studies!A:BR,4,FALSE),"")</f>
        <v>Phase II (during Perpetrator (Itraconazole))</v>
      </c>
      <c r="E11" s="120" t="str">
        <f>IF(AND(A11&lt;&gt;"",ISNUMBER(A11)),VLOOKUP(A11,Studies!A:BR,5,FALSE),"")</f>
        <v>Midazolam</v>
      </c>
      <c r="F11" s="48" t="s">
        <v>142</v>
      </c>
      <c r="G11" s="122">
        <f>IF(AND(A11&lt;&gt;"",ISNUMBER(A11)),VLOOKUP(A11,Studies!A:BR,13,FALSE),"")</f>
        <v>0</v>
      </c>
      <c r="I11" s="122" t="str">
        <f>IF(AND(A11&lt;&gt;"",ISNUMBER(A11)),VLOOKUP(A11,Studies!A:BR,6,FALSE),"")</f>
        <v>Plasma</v>
      </c>
      <c r="AJ11" s="36"/>
      <c r="AK11" s="36"/>
      <c r="AL11" s="36"/>
      <c r="AM11" s="36"/>
    </row>
    <row r="12" spans="1:39" x14ac:dyDescent="0.2">
      <c r="A12" s="36">
        <v>59</v>
      </c>
      <c r="B12" s="112" t="str">
        <f>IF(AND(A12&lt;&gt;"",ISNUMBER(A12)),VLOOKUP(A12,Studies!A:BR,2,FALSE),"")</f>
        <v>Backman 1998</v>
      </c>
      <c r="C12" s="112" t="str">
        <f>IF(AND(A12&lt;&gt;"",ISNUMBER(A12)),VLOOKUP(A12,Studies!A:BR,3,FALSE),"")</f>
        <v>https://www.ncbi.nlm.nih.gov/pubmed/9591931</v>
      </c>
      <c r="D12" s="112" t="str">
        <f>IF(AND(A12&lt;&gt;"",ISNUMBER(A12)),VLOOKUP(A12,Studies!A:BR,4,FALSE),"")</f>
        <v>Phase III (4 days after Perpetrator (Itraconazole))</v>
      </c>
      <c r="E12" s="120" t="str">
        <f>IF(AND(A12&lt;&gt;"",ISNUMBER(A12)),VLOOKUP(A12,Studies!A:BR,5,FALSE),"")</f>
        <v>Midazolam</v>
      </c>
      <c r="F12" s="48" t="s">
        <v>142</v>
      </c>
      <c r="G12" s="122">
        <f>IF(AND(A12&lt;&gt;"",ISNUMBER(A12)),VLOOKUP(A12,Studies!A:BR,13,FALSE),"")</f>
        <v>0</v>
      </c>
      <c r="I12" s="122" t="str">
        <f>IF(AND(A12&lt;&gt;"",ISNUMBER(A12)),VLOOKUP(A12,Studies!A:BR,6,FALSE),"")</f>
        <v>Plasma</v>
      </c>
      <c r="AJ12" s="36"/>
      <c r="AK12" s="36"/>
      <c r="AL12" s="36"/>
      <c r="AM12" s="36"/>
    </row>
    <row r="13" spans="1:39" x14ac:dyDescent="0.2">
      <c r="A13" s="36">
        <v>113</v>
      </c>
      <c r="B13" s="112" t="str">
        <f>IF(AND(A13&lt;&gt;"",ISNUMBER(A13)),VLOOKUP(A13,Studies!A:BR,2,FALSE),"")</f>
        <v>Chung 2006</v>
      </c>
      <c r="C13" s="112" t="str">
        <f>IF(AND(A13&lt;&gt;"",ISNUMBER(A13)),VLOOKUP(A13,Studies!A:BR,3,FALSE),"")</f>
        <v>https://www.ncbi.nlm.nih.gov/pubmed/16580903</v>
      </c>
      <c r="D13" s="112" t="str">
        <f>IF(AND(A13&lt;&gt;"",ISNUMBER(A13)),VLOOKUP(A13,Studies!A:BR,4,FALSE),"")</f>
        <v>with Perpetrator (Rifampicin)</v>
      </c>
      <c r="E13" s="120" t="str">
        <f>IF(AND(A13&lt;&gt;"",ISNUMBER(A13)),VLOOKUP(A13,Studies!A:BR,5,FALSE),"")</f>
        <v>Midazolam</v>
      </c>
      <c r="F13" s="48" t="s">
        <v>158</v>
      </c>
      <c r="G13" s="122">
        <f>IF(AND(A13&lt;&gt;"",ISNUMBER(A13)),VLOOKUP(A13,Studies!A:BR,13,FALSE),"")</f>
        <v>0</v>
      </c>
      <c r="I13" s="122" t="str">
        <f>IF(AND(A13&lt;&gt;"",ISNUMBER(A13)),VLOOKUP(A13,Studies!A:BR,6,FALSE),"")</f>
        <v>Plasma</v>
      </c>
      <c r="AJ13" s="36"/>
      <c r="AK13" s="36"/>
      <c r="AL13" s="36"/>
      <c r="AM13" s="36"/>
    </row>
    <row r="14" spans="1:39" x14ac:dyDescent="0.2">
      <c r="A14" s="36">
        <v>114</v>
      </c>
      <c r="B14" s="112" t="str">
        <f>IF(AND(A14&lt;&gt;"",ISNUMBER(A14)),VLOOKUP(A14,Studies!A:BR,2,FALSE),"")</f>
        <v>Chung 2006</v>
      </c>
      <c r="C14" s="112" t="str">
        <f>IF(AND(A14&lt;&gt;"",ISNUMBER(A14)),VLOOKUP(A14,Studies!A:BR,3,FALSE),"")</f>
        <v>https://www.ncbi.nlm.nih.gov/pubmed/16580903</v>
      </c>
      <c r="D14" s="112" t="str">
        <f>IF(AND(A14&lt;&gt;"",ISNUMBER(A14)),VLOOKUP(A14,Studies!A:BR,4,FALSE),"")</f>
        <v>with Perpetrator (Ketoconazole)</v>
      </c>
      <c r="E14" s="120" t="str">
        <f>IF(AND(A14&lt;&gt;"",ISNUMBER(A14)),VLOOKUP(A14,Studies!A:BR,5,FALSE),"")</f>
        <v>Midazolam</v>
      </c>
      <c r="F14" s="48" t="s">
        <v>554</v>
      </c>
      <c r="G14" s="122">
        <f>IF(AND(A14&lt;&gt;"",ISNUMBER(A14)),VLOOKUP(A14,Studies!A:BR,13,FALSE),"")</f>
        <v>0</v>
      </c>
      <c r="I14" s="122" t="str">
        <f>IF(AND(A14&lt;&gt;"",ISNUMBER(A14)),VLOOKUP(A14,Studies!A:BR,6,FALSE),"")</f>
        <v>Plasma</v>
      </c>
      <c r="AJ14" s="36"/>
      <c r="AK14" s="36"/>
      <c r="AL14" s="36"/>
      <c r="AM14" s="36"/>
    </row>
    <row r="15" spans="1:39" x14ac:dyDescent="0.2">
      <c r="A15" s="36">
        <v>116</v>
      </c>
      <c r="B15" s="112" t="str">
        <f>IF(AND(A15&lt;&gt;"",ISNUMBER(A15)),VLOOKUP(A15,Studies!A:BR,2,FALSE),"")</f>
        <v>Chung 2006</v>
      </c>
      <c r="C15" s="112" t="str">
        <f>IF(AND(A15&lt;&gt;"",ISNUMBER(A15)),VLOOKUP(A15,Studies!A:BR,3,FALSE),"")</f>
        <v>https://www.ncbi.nlm.nih.gov/pubmed/16580903</v>
      </c>
      <c r="D15" s="112" t="str">
        <f>IF(AND(A15&lt;&gt;"",ISNUMBER(A15)),VLOOKUP(A15,Studies!A:BR,4,FALSE),"")</f>
        <v>with Perpetrator (Rifampicin)</v>
      </c>
      <c r="E15" s="120" t="str">
        <f>IF(AND(A15&lt;&gt;"",ISNUMBER(A15)),VLOOKUP(A15,Studies!A:BR,5,FALSE),"")</f>
        <v>Simvastatin</v>
      </c>
      <c r="F15" s="48" t="s">
        <v>158</v>
      </c>
      <c r="G15" s="122">
        <f>IF(AND(A15&lt;&gt;"",ISNUMBER(A15)),VLOOKUP(A15,Studies!A:BR,13,FALSE),"")</f>
        <v>0</v>
      </c>
      <c r="I15" s="122" t="str">
        <f>IF(AND(A15&lt;&gt;"",ISNUMBER(A15)),VLOOKUP(A15,Studies!A:BR,6,FALSE),"")</f>
        <v>Plasma</v>
      </c>
      <c r="AJ15" s="36"/>
      <c r="AK15" s="36"/>
      <c r="AL15" s="36"/>
      <c r="AM15" s="36"/>
    </row>
    <row r="16" spans="1:39" x14ac:dyDescent="0.2">
      <c r="A16" s="36">
        <v>117</v>
      </c>
      <c r="B16" s="112" t="str">
        <f>IF(AND(A16&lt;&gt;"",ISNUMBER(A16)),VLOOKUP(A16,Studies!A:BR,2,FALSE),"")</f>
        <v>Chung 2006</v>
      </c>
      <c r="C16" s="112" t="str">
        <f>IF(AND(A16&lt;&gt;"",ISNUMBER(A16)),VLOOKUP(A16,Studies!A:BR,3,FALSE),"")</f>
        <v>https://www.ncbi.nlm.nih.gov/pubmed/16580903</v>
      </c>
      <c r="D16" s="112" t="str">
        <f>IF(AND(A16&lt;&gt;"",ISNUMBER(A16)),VLOOKUP(A16,Studies!A:BR,4,FALSE),"")</f>
        <v>with Perpetrator (Ketoconazole)</v>
      </c>
      <c r="E16" s="120" t="str">
        <f>IF(AND(A16&lt;&gt;"",ISNUMBER(A16)),VLOOKUP(A16,Studies!A:BR,5,FALSE),"")</f>
        <v>Simvastatin</v>
      </c>
      <c r="F16" s="48" t="s">
        <v>554</v>
      </c>
      <c r="G16" s="122">
        <f>IF(AND(A16&lt;&gt;"",ISNUMBER(A16)),VLOOKUP(A16,Studies!A:BR,13,FALSE),"")</f>
        <v>0</v>
      </c>
      <c r="I16" s="122" t="str">
        <f>IF(AND(A16&lt;&gt;"",ISNUMBER(A16)),VLOOKUP(A16,Studies!A:BR,6,FALSE),"")</f>
        <v>Plasma</v>
      </c>
      <c r="AJ16" s="36"/>
      <c r="AK16" s="36"/>
      <c r="AL16" s="36"/>
      <c r="AM16" s="36"/>
    </row>
    <row r="17" spans="1:39" x14ac:dyDescent="0.2">
      <c r="A17" s="36">
        <v>129</v>
      </c>
      <c r="B17" s="112" t="str">
        <f>IF(AND(A17&lt;&gt;"",ISNUMBER(A17)),VLOOKUP(A17,Studies!A:BR,2,FALSE),"")</f>
        <v>Eap 2004</v>
      </c>
      <c r="C17" s="112" t="str">
        <f>IF(AND(A17&lt;&gt;"",ISNUMBER(A17)),VLOOKUP(A17,Studies!A:BR,3,FALSE),"")</f>
        <v>https://www.ncbi.nlm.nih.gov/pubmed/15114429</v>
      </c>
      <c r="D17" s="112" t="str">
        <f>IF(AND(A17&lt;&gt;"",ISNUMBER(A17)),VLOOKUP(A17,Studies!A:BR,4,FALSE),"")</f>
        <v>75 µg with Perpetrator (Rifampicin)</v>
      </c>
      <c r="E17" s="120" t="str">
        <f>IF(AND(A17&lt;&gt;"",ISNUMBER(A17)),VLOOKUP(A17,Studies!A:BR,5,FALSE),"")</f>
        <v>Midazolam</v>
      </c>
      <c r="F17" s="48" t="s">
        <v>158</v>
      </c>
      <c r="G17" s="122">
        <f>IF(AND(A17&lt;&gt;"",ISNUMBER(A17)),VLOOKUP(A17,Studies!A:BR,13,FALSE),"")</f>
        <v>0</v>
      </c>
      <c r="I17" s="122" t="str">
        <f>IF(AND(A17&lt;&gt;"",ISNUMBER(A17)),VLOOKUP(A17,Studies!A:BR,6,FALSE),"")</f>
        <v>Plasma</v>
      </c>
      <c r="AJ17" s="36"/>
      <c r="AK17" s="36"/>
      <c r="AL17" s="36"/>
      <c r="AM17" s="36"/>
    </row>
    <row r="18" spans="1:39" x14ac:dyDescent="0.2">
      <c r="A18" s="36">
        <v>130</v>
      </c>
      <c r="B18" s="112" t="str">
        <f>IF(AND(A18&lt;&gt;"",ISNUMBER(A18)),VLOOKUP(A18,Studies!A:BR,2,FALSE),"")</f>
        <v>Eap 2004</v>
      </c>
      <c r="C18" s="112" t="str">
        <f>IF(AND(A18&lt;&gt;"",ISNUMBER(A18)),VLOOKUP(A18,Studies!A:BR,3,FALSE),"")</f>
        <v>https://www.ncbi.nlm.nih.gov/pubmed/15114429</v>
      </c>
      <c r="D18" s="112" t="str">
        <f>IF(AND(A18&lt;&gt;"",ISNUMBER(A18)),VLOOKUP(A18,Studies!A:BR,4,FALSE),"")</f>
        <v>75 µg with Perpetrator (Ketoconazole)</v>
      </c>
      <c r="E18" s="120" t="str">
        <f>IF(AND(A18&lt;&gt;"",ISNUMBER(A18)),VLOOKUP(A18,Studies!A:BR,5,FALSE),"")</f>
        <v>Midazolam</v>
      </c>
      <c r="F18" s="48" t="s">
        <v>554</v>
      </c>
      <c r="G18" s="122">
        <f>IF(AND(A18&lt;&gt;"",ISNUMBER(A18)),VLOOKUP(A18,Studies!A:BR,13,FALSE),"")</f>
        <v>0</v>
      </c>
      <c r="I18" s="122" t="str">
        <f>IF(AND(A18&lt;&gt;"",ISNUMBER(A18)),VLOOKUP(A18,Studies!A:BR,6,FALSE),"")</f>
        <v>Plasma</v>
      </c>
      <c r="AJ18" s="36"/>
      <c r="AK18" s="36"/>
      <c r="AL18" s="36"/>
      <c r="AM18" s="36"/>
    </row>
    <row r="19" spans="1:39" x14ac:dyDescent="0.2">
      <c r="A19" s="36">
        <v>132</v>
      </c>
      <c r="B19" s="112" t="str">
        <f>IF(AND(A19&lt;&gt;"",ISNUMBER(A19)),VLOOKUP(A19,Studies!A:BR,2,FALSE),"")</f>
        <v>Eap 2004</v>
      </c>
      <c r="C19" s="112" t="str">
        <f>IF(AND(A19&lt;&gt;"",ISNUMBER(A19)),VLOOKUP(A19,Studies!A:BR,3,FALSE),"")</f>
        <v>https://www.ncbi.nlm.nih.gov/pubmed/15114429</v>
      </c>
      <c r="D19" s="112" t="str">
        <f>IF(AND(A19&lt;&gt;"",ISNUMBER(A19)),VLOOKUP(A19,Studies!A:BR,4,FALSE),"")</f>
        <v>7.5 mg with Perpetrator (Rifampicin)</v>
      </c>
      <c r="E19" s="120" t="str">
        <f>IF(AND(A19&lt;&gt;"",ISNUMBER(A19)),VLOOKUP(A19,Studies!A:BR,5,FALSE),"")</f>
        <v>Midazolam</v>
      </c>
      <c r="F19" s="48" t="s">
        <v>158</v>
      </c>
      <c r="G19" s="122">
        <f>IF(AND(A19&lt;&gt;"",ISNUMBER(A19)),VLOOKUP(A19,Studies!A:BR,13,FALSE),"")</f>
        <v>0</v>
      </c>
      <c r="I19" s="122" t="str">
        <f>IF(AND(A19&lt;&gt;"",ISNUMBER(A19)),VLOOKUP(A19,Studies!A:BR,6,FALSE),"")</f>
        <v>Plasma</v>
      </c>
      <c r="AJ19" s="36"/>
      <c r="AK19" s="36"/>
      <c r="AL19" s="36"/>
      <c r="AM19" s="36"/>
    </row>
    <row r="20" spans="1:39" x14ac:dyDescent="0.2">
      <c r="A20" s="36">
        <v>133</v>
      </c>
      <c r="B20" s="112" t="str">
        <f>IF(AND(A20&lt;&gt;"",ISNUMBER(A20)),VLOOKUP(A20,Studies!A:BR,2,FALSE),"")</f>
        <v>Eap 2004</v>
      </c>
      <c r="C20" s="112" t="str">
        <f>IF(AND(A20&lt;&gt;"",ISNUMBER(A20)),VLOOKUP(A20,Studies!A:BR,3,FALSE),"")</f>
        <v>https://www.ncbi.nlm.nih.gov/pubmed/15114429</v>
      </c>
      <c r="D20" s="112" t="str">
        <f>IF(AND(A20&lt;&gt;"",ISNUMBER(A20)),VLOOKUP(A20,Studies!A:BR,4,FALSE),"")</f>
        <v>7.5 m with Perpetrator (Ketoconazole)</v>
      </c>
      <c r="E20" s="120" t="str">
        <f>IF(AND(A20&lt;&gt;"",ISNUMBER(A20)),VLOOKUP(A20,Studies!A:BR,5,FALSE),"")</f>
        <v>Midazolam</v>
      </c>
      <c r="F20" s="48" t="s">
        <v>554</v>
      </c>
      <c r="G20" s="122">
        <f>IF(AND(A20&lt;&gt;"",ISNUMBER(A20)),VLOOKUP(A20,Studies!A:BR,13,FALSE),"")</f>
        <v>0</v>
      </c>
      <c r="I20" s="122" t="str">
        <f>IF(AND(A20&lt;&gt;"",ISNUMBER(A20)),VLOOKUP(A20,Studies!A:BR,6,FALSE),"")</f>
        <v>Plasma</v>
      </c>
      <c r="AJ20" s="36"/>
      <c r="AK20" s="36"/>
      <c r="AL20" s="36"/>
      <c r="AM20" s="36"/>
    </row>
    <row r="21" spans="1:39" x14ac:dyDescent="0.2">
      <c r="A21" s="36">
        <v>177</v>
      </c>
      <c r="B21" s="112" t="str">
        <f>IF(AND(A21&lt;&gt;"",ISNUMBER(A21)),VLOOKUP(A21,Studies!A:BR,2,FALSE),"")</f>
        <v>Gorski 2003</v>
      </c>
      <c r="C21" s="112" t="str">
        <f>IF(AND(A21&lt;&gt;"",ISNUMBER(A21)),VLOOKUP(A21,Studies!A:BR,3,FALSE),"")</f>
        <v>https://www.ncbi.nlm.nih.gov/pubmed/12966371</v>
      </c>
      <c r="D21" s="112" t="str">
        <f>IF(AND(A21&lt;&gt;"",ISNUMBER(A21)),VLOOKUP(A21,Studies!A:BR,4,FALSE),"")</f>
        <v>po with Perpetrator (Rifampicin)</v>
      </c>
      <c r="E21" s="120" t="str">
        <f>IF(AND(A21&lt;&gt;"",ISNUMBER(A21)),VLOOKUP(A21,Studies!A:BR,5,FALSE),"")</f>
        <v>Midazolam</v>
      </c>
      <c r="F21" s="48" t="s">
        <v>158</v>
      </c>
      <c r="G21" s="122">
        <f>IF(AND(A21&lt;&gt;"",ISNUMBER(A21)),VLOOKUP(A21,Studies!A:BR,13,FALSE),"")</f>
        <v>0</v>
      </c>
      <c r="I21" s="122" t="str">
        <f>IF(AND(A21&lt;&gt;"",ISNUMBER(A21)),VLOOKUP(A21,Studies!A:BR,6,FALSE),"")</f>
        <v>Whole Blood</v>
      </c>
      <c r="AJ21" s="36"/>
      <c r="AK21" s="36"/>
      <c r="AL21" s="36"/>
      <c r="AM21" s="36"/>
    </row>
    <row r="22" spans="1:39" x14ac:dyDescent="0.2">
      <c r="A22" s="36">
        <v>179</v>
      </c>
      <c r="B22" s="112" t="str">
        <f>IF(AND(A22&lt;&gt;"",ISNUMBER(A22)),VLOOKUP(A22,Studies!A:BR,2,FALSE),"")</f>
        <v>Gorski 2003</v>
      </c>
      <c r="C22" s="112" t="str">
        <f>IF(AND(A22&lt;&gt;"",ISNUMBER(A22)),VLOOKUP(A22,Studies!A:BR,3,FALSE),"")</f>
        <v>https://www.ncbi.nlm.nih.gov/pubmed/12966371</v>
      </c>
      <c r="D22" s="112" t="str">
        <f>IF(AND(A22&lt;&gt;"",ISNUMBER(A22)),VLOOKUP(A22,Studies!A:BR,4,FALSE),"")</f>
        <v>iv with Perpetrator (Rifampicin)</v>
      </c>
      <c r="E22" s="120" t="str">
        <f>IF(AND(A22&lt;&gt;"",ISNUMBER(A22)),VLOOKUP(A22,Studies!A:BR,5,FALSE),"")</f>
        <v>Midazolam</v>
      </c>
      <c r="F22" s="48" t="s">
        <v>158</v>
      </c>
      <c r="G22" s="122">
        <f>IF(AND(A22&lt;&gt;"",ISNUMBER(A22)),VLOOKUP(A22,Studies!A:BR,13,FALSE),"")</f>
        <v>0</v>
      </c>
      <c r="I22" s="122" t="str">
        <f>IF(AND(A22&lt;&gt;"",ISNUMBER(A22)),VLOOKUP(A22,Studies!A:BR,6,FALSE),"")</f>
        <v>Whole Blood</v>
      </c>
      <c r="AJ22" s="36"/>
      <c r="AK22" s="36"/>
      <c r="AL22" s="36"/>
      <c r="AM22" s="36"/>
    </row>
    <row r="23" spans="1:39" x14ac:dyDescent="0.2">
      <c r="A23" s="36">
        <v>215</v>
      </c>
      <c r="B23" s="112" t="str">
        <f>IF(AND(A23&lt;&gt;"",ISNUMBER(A23)),VLOOKUP(A23,Studies!A:BR,2,FALSE),"")</f>
        <v>Gurley 2006</v>
      </c>
      <c r="C23" s="112" t="str">
        <f>IF(AND(A23&lt;&gt;"",ISNUMBER(A23)),VLOOKUP(A23,Studies!A:BR,3,FALSE),"")</f>
        <v>https://www.ncbi.nlm.nih.gov/pubmed/16432272</v>
      </c>
      <c r="D23" s="112" t="str">
        <f>IF(AND(A23&lt;&gt;"",ISNUMBER(A23)),VLOOKUP(A23,Studies!A:BR,4,FALSE),"")</f>
        <v>with Perpetrator (Rifampicin)</v>
      </c>
      <c r="E23" s="120" t="str">
        <f>IF(AND(A23&lt;&gt;"",ISNUMBER(A23)),VLOOKUP(A23,Studies!A:BR,5,FALSE),"")</f>
        <v>Midazolam</v>
      </c>
      <c r="F23" s="48" t="s">
        <v>158</v>
      </c>
      <c r="G23" s="122">
        <f>IF(AND(A23&lt;&gt;"",ISNUMBER(A23)),VLOOKUP(A23,Studies!A:BR,13,FALSE),"")</f>
        <v>0</v>
      </c>
      <c r="I23" s="122" t="str">
        <f>IF(AND(A23&lt;&gt;"",ISNUMBER(A23)),VLOOKUP(A23,Studies!A:BR,6,FALSE),"")</f>
        <v>Plasma</v>
      </c>
      <c r="AJ23" s="36"/>
      <c r="AK23" s="36"/>
      <c r="AL23" s="36"/>
      <c r="AM23" s="36"/>
    </row>
    <row r="24" spans="1:39" x14ac:dyDescent="0.2">
      <c r="A24" s="36">
        <v>217</v>
      </c>
      <c r="B24" s="112" t="str">
        <f>IF(AND(A24&lt;&gt;"",ISNUMBER(A24)),VLOOKUP(A24,Studies!A:BR,2,FALSE),"")</f>
        <v>Gurley 2006</v>
      </c>
      <c r="C24" s="112" t="str">
        <f>IF(AND(A24&lt;&gt;"",ISNUMBER(A24)),VLOOKUP(A24,Studies!A:BR,3,FALSE),"")</f>
        <v>https://www.ncbi.nlm.nih.gov/pubmed/16432272</v>
      </c>
      <c r="D24" s="112" t="str">
        <f>IF(AND(A24&lt;&gt;"",ISNUMBER(A24)),VLOOKUP(A24,Studies!A:BR,4,FALSE),"")</f>
        <v>with Perpetrator (Clarithomycin)</v>
      </c>
      <c r="E24" s="120" t="str">
        <f>IF(AND(A24&lt;&gt;"",ISNUMBER(A24)),VLOOKUP(A24,Studies!A:BR,5,FALSE),"")</f>
        <v>Midazolam</v>
      </c>
      <c r="F24" s="48" t="s">
        <v>555</v>
      </c>
      <c r="G24" s="122">
        <f>IF(AND(A24&lt;&gt;"",ISNUMBER(A24)),VLOOKUP(A24,Studies!A:BR,13,FALSE),"")</f>
        <v>0</v>
      </c>
      <c r="I24" s="122" t="str">
        <f>IF(AND(A24&lt;&gt;"",ISNUMBER(A24)),VLOOKUP(A24,Studies!A:BR,6,FALSE),"")</f>
        <v>Plasma</v>
      </c>
      <c r="AJ24" s="36"/>
      <c r="AK24" s="36"/>
      <c r="AL24" s="36"/>
      <c r="AM24" s="36"/>
    </row>
    <row r="25" spans="1:39" x14ac:dyDescent="0.2">
      <c r="A25" s="36">
        <v>221</v>
      </c>
      <c r="B25" s="112" t="str">
        <f>IF(AND(A25&lt;&gt;"",ISNUMBER(A25)),VLOOKUP(A25,Studies!A:BR,2,FALSE),"")</f>
        <v>Gurley 2008a</v>
      </c>
      <c r="C25" s="112" t="str">
        <f>IF(AND(A25&lt;&gt;"",ISNUMBER(A25)),VLOOKUP(A25,Studies!A:BR,3,FALSE),"")</f>
        <v>https://www.ncbi.nlm.nih.gov/pubmed/17495878</v>
      </c>
      <c r="D25" s="112" t="str">
        <f>IF(AND(A25&lt;&gt;"",ISNUMBER(A25)),VLOOKUP(A25,Studies!A:BR,4,FALSE),"")</f>
        <v>with Perpetrator (Rifampicin)</v>
      </c>
      <c r="E25" s="120" t="str">
        <f>IF(AND(A25&lt;&gt;"",ISNUMBER(A25)),VLOOKUP(A25,Studies!A:BR,5,FALSE),"")</f>
        <v>Midazolam</v>
      </c>
      <c r="F25" s="48" t="s">
        <v>158</v>
      </c>
      <c r="G25" s="122">
        <f>IF(AND(A25&lt;&gt;"",ISNUMBER(A25)),VLOOKUP(A25,Studies!A:BR,13,FALSE),"")</f>
        <v>0</v>
      </c>
      <c r="I25" s="122" t="str">
        <f>IF(AND(A25&lt;&gt;"",ISNUMBER(A25)),VLOOKUP(A25,Studies!A:BR,6,FALSE),"")</f>
        <v>Plasma</v>
      </c>
      <c r="AJ25" s="36"/>
      <c r="AK25" s="36"/>
      <c r="AL25" s="36"/>
      <c r="AM25" s="36"/>
    </row>
    <row r="26" spans="1:39" x14ac:dyDescent="0.2">
      <c r="A26" s="36">
        <v>223</v>
      </c>
      <c r="B26" s="112" t="str">
        <f>IF(AND(A26&lt;&gt;"",ISNUMBER(A26)),VLOOKUP(A26,Studies!A:BR,2,FALSE),"")</f>
        <v>Gurley 2008a</v>
      </c>
      <c r="C26" s="112" t="str">
        <f>IF(AND(A26&lt;&gt;"",ISNUMBER(A26)),VLOOKUP(A26,Studies!A:BR,3,FALSE),"")</f>
        <v>https://www.ncbi.nlm.nih.gov/pubmed/17495878</v>
      </c>
      <c r="D26" s="112" t="str">
        <f>IF(AND(A26&lt;&gt;"",ISNUMBER(A26)),VLOOKUP(A26,Studies!A:BR,4,FALSE),"")</f>
        <v>with Perpetrator (Clarithomycin)</v>
      </c>
      <c r="E26" s="120" t="str">
        <f>IF(AND(A26&lt;&gt;"",ISNUMBER(A26)),VLOOKUP(A26,Studies!A:BR,5,FALSE),"")</f>
        <v>Midazolam</v>
      </c>
      <c r="F26" s="48" t="s">
        <v>555</v>
      </c>
      <c r="G26" s="122">
        <f>IF(AND(A26&lt;&gt;"",ISNUMBER(A26)),VLOOKUP(A26,Studies!A:BR,13,FALSE),"")</f>
        <v>0</v>
      </c>
      <c r="I26" s="122" t="str">
        <f>IF(AND(A26&lt;&gt;"",ISNUMBER(A26)),VLOOKUP(A26,Studies!A:BR,6,FALSE),"")</f>
        <v>Plasma</v>
      </c>
      <c r="AJ26" s="36"/>
      <c r="AK26" s="36"/>
      <c r="AL26" s="36"/>
      <c r="AM26" s="36"/>
    </row>
    <row r="27" spans="1:39" x14ac:dyDescent="0.2">
      <c r="A27" s="36">
        <v>227</v>
      </c>
      <c r="B27" s="112" t="str">
        <f>IF(AND(A27&lt;&gt;"",ISNUMBER(A27)),VLOOKUP(A27,Studies!A:BR,2,FALSE),"")</f>
        <v>Gurley 2008b</v>
      </c>
      <c r="C27" s="112" t="str">
        <f>IF(AND(A27&lt;&gt;"",ISNUMBER(A27)),VLOOKUP(A27,Studies!A:BR,3,FALSE),"")</f>
        <v>https://www.ncbi.nlm.nih.gov/pubmed/18214850</v>
      </c>
      <c r="D27" s="112" t="str">
        <f>IF(AND(A27&lt;&gt;"",ISNUMBER(A27)),VLOOKUP(A27,Studies!A:BR,4,FALSE),"")</f>
        <v>with Perpetrator (Rifampicin)</v>
      </c>
      <c r="E27" s="120" t="str">
        <f>IF(AND(A27&lt;&gt;"",ISNUMBER(A27)),VLOOKUP(A27,Studies!A:BR,5,FALSE),"")</f>
        <v>Digoxin</v>
      </c>
      <c r="F27" s="48" t="s">
        <v>158</v>
      </c>
      <c r="G27" s="122">
        <f>IF(AND(A27&lt;&gt;"",ISNUMBER(A27)),VLOOKUP(A27,Studies!A:BR,13,FALSE),"")</f>
        <v>0</v>
      </c>
      <c r="I27" s="122" t="str">
        <f>IF(AND(A27&lt;&gt;"",ISNUMBER(A27)),VLOOKUP(A27,Studies!A:BR,6,FALSE),"")</f>
        <v>Serum</v>
      </c>
      <c r="AJ27" s="36"/>
      <c r="AK27" s="36"/>
      <c r="AL27" s="36"/>
      <c r="AM27" s="36"/>
    </row>
    <row r="28" spans="1:39" x14ac:dyDescent="0.2">
      <c r="A28" s="36">
        <v>229</v>
      </c>
      <c r="B28" s="112" t="str">
        <f>IF(AND(A28&lt;&gt;"",ISNUMBER(A28)),VLOOKUP(A28,Studies!A:BR,2,FALSE),"")</f>
        <v>Gurley 2008b</v>
      </c>
      <c r="C28" s="112" t="str">
        <f>IF(AND(A28&lt;&gt;"",ISNUMBER(A28)),VLOOKUP(A28,Studies!A:BR,3,FALSE),"")</f>
        <v>https://www.ncbi.nlm.nih.gov/pubmed/18214850</v>
      </c>
      <c r="D28" s="112" t="str">
        <f>IF(AND(A28&lt;&gt;"",ISNUMBER(A28)),VLOOKUP(A28,Studies!A:BR,4,FALSE),"")</f>
        <v>with Perpetrator (Clarithomycin)</v>
      </c>
      <c r="E28" s="120" t="str">
        <f>IF(AND(A28&lt;&gt;"",ISNUMBER(A28)),VLOOKUP(A28,Studies!A:BR,5,FALSE),"")</f>
        <v>Digoxin</v>
      </c>
      <c r="F28" s="48" t="s">
        <v>555</v>
      </c>
      <c r="G28" s="122">
        <f>IF(AND(A28&lt;&gt;"",ISNUMBER(A28)),VLOOKUP(A28,Studies!A:BR,13,FALSE),"")</f>
        <v>0</v>
      </c>
      <c r="I28" s="122" t="str">
        <f>IF(AND(A28&lt;&gt;"",ISNUMBER(A28)),VLOOKUP(A28,Studies!A:BR,6,FALSE),"")</f>
        <v>Serum</v>
      </c>
      <c r="AJ28" s="36"/>
      <c r="AK28" s="36"/>
      <c r="AL28" s="36"/>
      <c r="AM28" s="36"/>
    </row>
    <row r="29" spans="1:39" x14ac:dyDescent="0.2">
      <c r="A29" s="36">
        <v>280</v>
      </c>
      <c r="B29" s="112" t="str">
        <f>IF(AND(A29&lt;&gt;"",ISNUMBER(A29)),VLOOKUP(A29,Studies!A:BR,2,FALSE),"")</f>
        <v>Kharasch 2004</v>
      </c>
      <c r="C29" s="112" t="str">
        <f>IF(AND(A29&lt;&gt;"",ISNUMBER(A29)),VLOOKUP(A29,Studies!A:BR,3,FALSE),"")</f>
        <v>https://www.ncbi.nlm.nih.gov/pubmed/15536460</v>
      </c>
      <c r="D29" s="112" t="str">
        <f>IF(AND(A29&lt;&gt;"",ISNUMBER(A29)),VLOOKUP(A29,Studies!A:BR,4,FALSE),"")</f>
        <v>iv with Perpetrator (Rifampicin)</v>
      </c>
      <c r="E29" s="120" t="str">
        <f>IF(AND(A29&lt;&gt;"",ISNUMBER(A29)),VLOOKUP(A29,Studies!A:BR,5,FALSE),"")</f>
        <v>Midazolam</v>
      </c>
      <c r="F29" s="48" t="s">
        <v>158</v>
      </c>
      <c r="G29" s="122">
        <f>IF(AND(A29&lt;&gt;"",ISNUMBER(A29)),VLOOKUP(A29,Studies!A:BR,13,FALSE),"")</f>
        <v>0</v>
      </c>
      <c r="I29" s="122" t="str">
        <f>IF(AND(A29&lt;&gt;"",ISNUMBER(A29)),VLOOKUP(A29,Studies!A:BR,6,FALSE),"")</f>
        <v>Plasma</v>
      </c>
      <c r="AJ29" s="36"/>
      <c r="AK29" s="36"/>
      <c r="AL29" s="36"/>
      <c r="AM29" s="36"/>
    </row>
    <row r="30" spans="1:39" x14ac:dyDescent="0.2">
      <c r="A30" s="36">
        <v>283</v>
      </c>
      <c r="B30" s="112" t="str">
        <f>IF(AND(A30&lt;&gt;"",ISNUMBER(A30)),VLOOKUP(A30,Studies!A:BR,2,FALSE),"")</f>
        <v>Kharasch 2004</v>
      </c>
      <c r="C30" s="112" t="str">
        <f>IF(AND(A30&lt;&gt;"",ISNUMBER(A30)),VLOOKUP(A30,Studies!A:BR,3,FALSE),"")</f>
        <v>https://www.ncbi.nlm.nih.gov/pubmed/15536460</v>
      </c>
      <c r="D30" s="112" t="str">
        <f>IF(AND(A30&lt;&gt;"",ISNUMBER(A30)),VLOOKUP(A30,Studies!A:BR,4,FALSE),"")</f>
        <v>iv with Perpetrator (Rifampicin)</v>
      </c>
      <c r="E30" s="120" t="str">
        <f>IF(AND(A30&lt;&gt;"",ISNUMBER(A30)),VLOOKUP(A30,Studies!A:BR,5,FALSE),"")</f>
        <v>Alfentanil</v>
      </c>
      <c r="F30" s="48" t="s">
        <v>158</v>
      </c>
      <c r="G30" s="122">
        <f>IF(AND(A30&lt;&gt;"",ISNUMBER(A30)),VLOOKUP(A30,Studies!A:BR,13,FALSE),"")</f>
        <v>0</v>
      </c>
      <c r="I30" s="122" t="str">
        <f>IF(AND(A30&lt;&gt;"",ISNUMBER(A30)),VLOOKUP(A30,Studies!A:BR,6,FALSE),"")</f>
        <v>Plasma</v>
      </c>
      <c r="AJ30" s="36"/>
      <c r="AK30" s="36"/>
      <c r="AL30" s="36"/>
      <c r="AM30" s="36"/>
    </row>
    <row r="31" spans="1:39" x14ac:dyDescent="0.2">
      <c r="A31" s="36">
        <v>286</v>
      </c>
      <c r="B31" s="112" t="str">
        <f>IF(AND(A31&lt;&gt;"",ISNUMBER(A31)),VLOOKUP(A31,Studies!A:BR,2,FALSE),"")</f>
        <v>Kharasch 2004</v>
      </c>
      <c r="C31" s="112" t="str">
        <f>IF(AND(A31&lt;&gt;"",ISNUMBER(A31)),VLOOKUP(A31,Studies!A:BR,3,FALSE),"")</f>
        <v>https://www.ncbi.nlm.nih.gov/pubmed/15536460</v>
      </c>
      <c r="D31" s="112" t="str">
        <f>IF(AND(A31&lt;&gt;"",ISNUMBER(A31)),VLOOKUP(A31,Studies!A:BR,4,FALSE),"")</f>
        <v>po #1 with Perpetrator (Rifampicin)</v>
      </c>
      <c r="E31" s="120" t="str">
        <f>IF(AND(A31&lt;&gt;"",ISNUMBER(A31)),VLOOKUP(A31,Studies!A:BR,5,FALSE),"")</f>
        <v>Midazolam</v>
      </c>
      <c r="F31" s="48" t="s">
        <v>158</v>
      </c>
      <c r="G31" s="122">
        <f>IF(AND(A31&lt;&gt;"",ISNUMBER(A31)),VLOOKUP(A31,Studies!A:BR,13,FALSE),"")</f>
        <v>0</v>
      </c>
      <c r="I31" s="122" t="str">
        <f>IF(AND(A31&lt;&gt;"",ISNUMBER(A31)),VLOOKUP(A31,Studies!A:BR,6,FALSE),"")</f>
        <v>Plasma</v>
      </c>
      <c r="AJ31" s="36"/>
      <c r="AK31" s="36"/>
      <c r="AL31" s="36"/>
      <c r="AM31" s="36"/>
    </row>
    <row r="32" spans="1:39" x14ac:dyDescent="0.2">
      <c r="A32" s="36">
        <v>288</v>
      </c>
      <c r="B32" s="112" t="str">
        <f>IF(AND(A32&lt;&gt;"",ISNUMBER(A32)),VLOOKUP(A32,Studies!A:BR,2,FALSE),"")</f>
        <v>Kharasch 2004</v>
      </c>
      <c r="C32" s="112" t="str">
        <f>IF(AND(A32&lt;&gt;"",ISNUMBER(A32)),VLOOKUP(A32,Studies!A:BR,3,FALSE),"")</f>
        <v>https://www.ncbi.nlm.nih.gov/pubmed/15536460</v>
      </c>
      <c r="D32" s="112" t="str">
        <f>IF(AND(A32&lt;&gt;"",ISNUMBER(A32)),VLOOKUP(A32,Studies!A:BR,4,FALSE),"")</f>
        <v>po #1 (60 µg/kg) with Perpetrator (Rifampicin)</v>
      </c>
      <c r="E32" s="120" t="str">
        <f>IF(AND(A32&lt;&gt;"",ISNUMBER(A32)),VLOOKUP(A32,Studies!A:BR,5,FALSE),"")</f>
        <v>Alfentanil</v>
      </c>
      <c r="F32" s="48" t="s">
        <v>158</v>
      </c>
      <c r="G32" s="122">
        <f>IF(AND(A32&lt;&gt;"",ISNUMBER(A32)),VLOOKUP(A32,Studies!A:BR,13,FALSE),"")</f>
        <v>0</v>
      </c>
      <c r="I32" s="122" t="str">
        <f>IF(AND(A32&lt;&gt;"",ISNUMBER(A32)),VLOOKUP(A32,Studies!A:BR,6,FALSE),"")</f>
        <v>Plasma</v>
      </c>
      <c r="AJ32" s="36"/>
      <c r="AK32" s="36"/>
      <c r="AL32" s="36"/>
      <c r="AM32" s="36"/>
    </row>
    <row r="33" spans="1:39" x14ac:dyDescent="0.2">
      <c r="A33" s="36">
        <v>292</v>
      </c>
      <c r="B33" s="112" t="str">
        <f>IF(AND(A33&lt;&gt;"",ISNUMBER(A33)),VLOOKUP(A33,Studies!A:BR,2,FALSE),"")</f>
        <v>Kharasch 2004</v>
      </c>
      <c r="C33" s="112" t="str">
        <f>IF(AND(A33&lt;&gt;"",ISNUMBER(A33)),VLOOKUP(A33,Studies!A:BR,3,FALSE),"")</f>
        <v>https://www.ncbi.nlm.nih.gov/pubmed/15536460</v>
      </c>
      <c r="D33" s="112" t="str">
        <f>IF(AND(A33&lt;&gt;"",ISNUMBER(A33)),VLOOKUP(A33,Studies!A:BR,4,FALSE),"")</f>
        <v>po #2 (23 µg/kg) with Perpetrator (Rifampicin)</v>
      </c>
      <c r="E33" s="120" t="str">
        <f>IF(AND(A33&lt;&gt;"",ISNUMBER(A33)),VLOOKUP(A33,Studies!A:BR,5,FALSE),"")</f>
        <v>Alfentanil</v>
      </c>
      <c r="F33" s="48" t="s">
        <v>158</v>
      </c>
      <c r="G33" s="122">
        <f>IF(AND(A33&lt;&gt;"",ISNUMBER(A33)),VLOOKUP(A33,Studies!A:BR,13,FALSE),"")</f>
        <v>0</v>
      </c>
      <c r="I33" s="122" t="str">
        <f>IF(AND(A33&lt;&gt;"",ISNUMBER(A33)),VLOOKUP(A33,Studies!A:BR,6,FALSE),"")</f>
        <v>Plasma</v>
      </c>
      <c r="AJ33" s="36"/>
      <c r="AK33" s="36"/>
      <c r="AL33" s="36"/>
      <c r="AM33" s="36"/>
    </row>
    <row r="34" spans="1:39" x14ac:dyDescent="0.2">
      <c r="A34" s="36">
        <v>294</v>
      </c>
      <c r="B34" s="112" t="str">
        <f>IF(AND(A34&lt;&gt;"",ISNUMBER(A34)),VLOOKUP(A34,Studies!A:BR,2,FALSE),"")</f>
        <v>Kharasch 2011</v>
      </c>
      <c r="C34" s="112" t="str">
        <f>IF(AND(A34&lt;&gt;"",ISNUMBER(A34)),VLOOKUP(A34,Studies!A:BR,3,FALSE),"")</f>
        <v>https://www.ncbi.nlm.nih.gov/pubmed/21562488</v>
      </c>
      <c r="D34" s="112" t="str">
        <f>IF(AND(A34&lt;&gt;"",ISNUMBER(A34)),VLOOKUP(A34,Studies!A:BR,4,FALSE),"")</f>
        <v>iv with Perpetrator (Rifampicin @ 5 mg)</v>
      </c>
      <c r="E34" s="120" t="str">
        <f>IF(AND(A34&lt;&gt;"",ISNUMBER(A34)),VLOOKUP(A34,Studies!A:BR,5,FALSE),"")</f>
        <v>Midazolam</v>
      </c>
      <c r="F34" s="48" t="s">
        <v>158</v>
      </c>
      <c r="G34" s="122">
        <f>IF(AND(A34&lt;&gt;"",ISNUMBER(A34)),VLOOKUP(A34,Studies!A:BR,13,FALSE),"")</f>
        <v>0</v>
      </c>
      <c r="I34" s="122" t="str">
        <f>IF(AND(A34&lt;&gt;"",ISNUMBER(A34)),VLOOKUP(A34,Studies!A:BR,6,FALSE),"")</f>
        <v>Plasma</v>
      </c>
      <c r="R34" s="44">
        <v>0</v>
      </c>
      <c r="S34" s="45" t="s">
        <v>318</v>
      </c>
      <c r="T34" s="46">
        <v>108</v>
      </c>
      <c r="U34" s="47" t="s">
        <v>318</v>
      </c>
      <c r="AJ34" s="36"/>
      <c r="AK34" s="36"/>
      <c r="AL34" s="36"/>
      <c r="AM34" s="36"/>
    </row>
    <row r="35" spans="1:39" x14ac:dyDescent="0.2">
      <c r="A35" s="36">
        <v>295</v>
      </c>
      <c r="B35" s="112" t="str">
        <f>IF(AND(A35&lt;&gt;"",ISNUMBER(A35)),VLOOKUP(A35,Studies!A:BR,2,FALSE),"")</f>
        <v>Kharasch 2011</v>
      </c>
      <c r="C35" s="112" t="str">
        <f>IF(AND(A35&lt;&gt;"",ISNUMBER(A35)),VLOOKUP(A35,Studies!A:BR,3,FALSE),"")</f>
        <v>https://www.ncbi.nlm.nih.gov/pubmed/21562488</v>
      </c>
      <c r="D35" s="112" t="str">
        <f>IF(AND(A35&lt;&gt;"",ISNUMBER(A35)),VLOOKUP(A35,Studies!A:BR,4,FALSE),"")</f>
        <v>iv with Perpetrator (Rifampicin @ 10 mg)</v>
      </c>
      <c r="E35" s="120" t="str">
        <f>IF(AND(A35&lt;&gt;"",ISNUMBER(A35)),VLOOKUP(A35,Studies!A:BR,5,FALSE),"")</f>
        <v>Midazolam</v>
      </c>
      <c r="F35" s="48" t="s">
        <v>158</v>
      </c>
      <c r="G35" s="122">
        <f>IF(AND(A35&lt;&gt;"",ISNUMBER(A35)),VLOOKUP(A35,Studies!A:BR,13,FALSE),"")</f>
        <v>0</v>
      </c>
      <c r="I35" s="122" t="str">
        <f>IF(AND(A35&lt;&gt;"",ISNUMBER(A35)),VLOOKUP(A35,Studies!A:BR,6,FALSE),"")</f>
        <v>Plasma</v>
      </c>
      <c r="R35" s="44">
        <v>0</v>
      </c>
      <c r="S35" s="45" t="s">
        <v>318</v>
      </c>
      <c r="T35" s="46">
        <v>108</v>
      </c>
      <c r="U35" s="47" t="s">
        <v>318</v>
      </c>
      <c r="AJ35" s="36"/>
      <c r="AK35" s="36"/>
      <c r="AL35" s="36"/>
      <c r="AM35" s="36"/>
    </row>
    <row r="36" spans="1:39" x14ac:dyDescent="0.2">
      <c r="A36" s="36">
        <v>296</v>
      </c>
      <c r="B36" s="112" t="str">
        <f>IF(AND(A36&lt;&gt;"",ISNUMBER(A36)),VLOOKUP(A36,Studies!A:BR,2,FALSE),"")</f>
        <v>Kharasch 2011</v>
      </c>
      <c r="C36" s="112" t="str">
        <f>IF(AND(A36&lt;&gt;"",ISNUMBER(A36)),VLOOKUP(A36,Studies!A:BR,3,FALSE),"")</f>
        <v>https://www.ncbi.nlm.nih.gov/pubmed/21562488</v>
      </c>
      <c r="D36" s="112" t="str">
        <f>IF(AND(A36&lt;&gt;"",ISNUMBER(A36)),VLOOKUP(A36,Studies!A:BR,4,FALSE),"")</f>
        <v>iv with Perpetrator (Rifampicin @ 25 mg)</v>
      </c>
      <c r="E36" s="120" t="str">
        <f>IF(AND(A36&lt;&gt;"",ISNUMBER(A36)),VLOOKUP(A36,Studies!A:BR,5,FALSE),"")</f>
        <v>Midazolam</v>
      </c>
      <c r="F36" s="48" t="s">
        <v>158</v>
      </c>
      <c r="G36" s="122">
        <f>IF(AND(A36&lt;&gt;"",ISNUMBER(A36)),VLOOKUP(A36,Studies!A:BR,13,FALSE),"")</f>
        <v>0</v>
      </c>
      <c r="I36" s="122" t="str">
        <f>IF(AND(A36&lt;&gt;"",ISNUMBER(A36)),VLOOKUP(A36,Studies!A:BR,6,FALSE),"")</f>
        <v>Plasma</v>
      </c>
      <c r="R36" s="44">
        <v>0</v>
      </c>
      <c r="S36" s="45" t="s">
        <v>318</v>
      </c>
      <c r="T36" s="46">
        <v>108</v>
      </c>
      <c r="U36" s="47" t="s">
        <v>318</v>
      </c>
      <c r="AJ36" s="36"/>
      <c r="AK36" s="36"/>
      <c r="AL36" s="36"/>
      <c r="AM36" s="36"/>
    </row>
    <row r="37" spans="1:39" x14ac:dyDescent="0.2">
      <c r="A37" s="36">
        <v>297</v>
      </c>
      <c r="B37" s="112" t="str">
        <f>IF(AND(A37&lt;&gt;"",ISNUMBER(A37)),VLOOKUP(A37,Studies!A:BR,2,FALSE),"")</f>
        <v>Kharasch 2011</v>
      </c>
      <c r="C37" s="112" t="str">
        <f>IF(AND(A37&lt;&gt;"",ISNUMBER(A37)),VLOOKUP(A37,Studies!A:BR,3,FALSE),"")</f>
        <v>https://www.ncbi.nlm.nih.gov/pubmed/21562488</v>
      </c>
      <c r="D37" s="112" t="str">
        <f>IF(AND(A37&lt;&gt;"",ISNUMBER(A37)),VLOOKUP(A37,Studies!A:BR,4,FALSE),"")</f>
        <v>iv with Perpetrator (Rifampicin @ 75 mg)</v>
      </c>
      <c r="E37" s="120" t="str">
        <f>IF(AND(A37&lt;&gt;"",ISNUMBER(A37)),VLOOKUP(A37,Studies!A:BR,5,FALSE),"")</f>
        <v>Midazolam</v>
      </c>
      <c r="F37" s="48" t="s">
        <v>158</v>
      </c>
      <c r="G37" s="122">
        <f>IF(AND(A37&lt;&gt;"",ISNUMBER(A37)),VLOOKUP(A37,Studies!A:BR,13,FALSE),"")</f>
        <v>0</v>
      </c>
      <c r="I37" s="122" t="str">
        <f>IF(AND(A37&lt;&gt;"",ISNUMBER(A37)),VLOOKUP(A37,Studies!A:BR,6,FALSE),"")</f>
        <v>Plasma</v>
      </c>
      <c r="R37" s="44">
        <v>0</v>
      </c>
      <c r="S37" s="45" t="s">
        <v>318</v>
      </c>
      <c r="T37" s="46">
        <v>108</v>
      </c>
      <c r="U37" s="47" t="s">
        <v>318</v>
      </c>
      <c r="AJ37" s="36"/>
      <c r="AK37" s="36"/>
      <c r="AL37" s="36"/>
      <c r="AM37" s="36"/>
    </row>
    <row r="38" spans="1:39" x14ac:dyDescent="0.2">
      <c r="A38" s="36">
        <v>299</v>
      </c>
      <c r="B38" s="112" t="str">
        <f>IF(AND(A38&lt;&gt;"",ISNUMBER(A38)),VLOOKUP(A38,Studies!A:BR,2,FALSE),"")</f>
        <v>Kharasch 2011</v>
      </c>
      <c r="C38" s="112" t="str">
        <f>IF(AND(A38&lt;&gt;"",ISNUMBER(A38)),VLOOKUP(A38,Studies!A:BR,3,FALSE),"")</f>
        <v>https://www.ncbi.nlm.nih.gov/pubmed/21562488</v>
      </c>
      <c r="D38" s="112" t="str">
        <f>IF(AND(A38&lt;&gt;"",ISNUMBER(A38)),VLOOKUP(A38,Studies!A:BR,4,FALSE),"")</f>
        <v>iv with Perpetrator (Rifampicin @ 5 mg)</v>
      </c>
      <c r="E38" s="120" t="str">
        <f>IF(AND(A38&lt;&gt;"",ISNUMBER(A38)),VLOOKUP(A38,Studies!A:BR,5,FALSE),"")</f>
        <v>Alfentanil</v>
      </c>
      <c r="F38" s="48" t="s">
        <v>158</v>
      </c>
      <c r="G38" s="122">
        <f>IF(AND(A38&lt;&gt;"",ISNUMBER(A38)),VLOOKUP(A38,Studies!A:BR,13,FALSE),"")</f>
        <v>0</v>
      </c>
      <c r="I38" s="122" t="str">
        <f>IF(AND(A38&lt;&gt;"",ISNUMBER(A38)),VLOOKUP(A38,Studies!A:BR,6,FALSE),"")</f>
        <v>Plasma</v>
      </c>
      <c r="R38" s="44">
        <v>0</v>
      </c>
      <c r="S38" s="45" t="s">
        <v>318</v>
      </c>
      <c r="T38" s="46">
        <v>109</v>
      </c>
      <c r="U38" s="47" t="s">
        <v>318</v>
      </c>
      <c r="AJ38" s="36"/>
      <c r="AK38" s="36"/>
      <c r="AL38" s="36"/>
      <c r="AM38" s="36"/>
    </row>
    <row r="39" spans="1:39" x14ac:dyDescent="0.2">
      <c r="A39" s="36">
        <v>300</v>
      </c>
      <c r="B39" s="112" t="str">
        <f>IF(AND(A39&lt;&gt;"",ISNUMBER(A39)),VLOOKUP(A39,Studies!A:BR,2,FALSE),"")</f>
        <v>Kharasch 2011</v>
      </c>
      <c r="C39" s="112" t="str">
        <f>IF(AND(A39&lt;&gt;"",ISNUMBER(A39)),VLOOKUP(A39,Studies!A:BR,3,FALSE),"")</f>
        <v>https://www.ncbi.nlm.nih.gov/pubmed/21562488</v>
      </c>
      <c r="D39" s="112" t="str">
        <f>IF(AND(A39&lt;&gt;"",ISNUMBER(A39)),VLOOKUP(A39,Studies!A:BR,4,FALSE),"")</f>
        <v>iv with Perpetrator (Rifampicin @ 10 mg)</v>
      </c>
      <c r="E39" s="120" t="str">
        <f>IF(AND(A39&lt;&gt;"",ISNUMBER(A39)),VLOOKUP(A39,Studies!A:BR,5,FALSE),"")</f>
        <v>Alfentanil</v>
      </c>
      <c r="F39" s="48" t="s">
        <v>158</v>
      </c>
      <c r="G39" s="122">
        <f>IF(AND(A39&lt;&gt;"",ISNUMBER(A39)),VLOOKUP(A39,Studies!A:BR,13,FALSE),"")</f>
        <v>0</v>
      </c>
      <c r="I39" s="122" t="str">
        <f>IF(AND(A39&lt;&gt;"",ISNUMBER(A39)),VLOOKUP(A39,Studies!A:BR,6,FALSE),"")</f>
        <v>Plasma</v>
      </c>
      <c r="R39" s="44">
        <v>0</v>
      </c>
      <c r="S39" s="45" t="s">
        <v>318</v>
      </c>
      <c r="T39" s="46">
        <v>109</v>
      </c>
      <c r="U39" s="47" t="s">
        <v>318</v>
      </c>
      <c r="AJ39" s="36"/>
      <c r="AK39" s="36"/>
      <c r="AL39" s="36"/>
      <c r="AM39" s="36"/>
    </row>
    <row r="40" spans="1:39" x14ac:dyDescent="0.2">
      <c r="A40" s="36">
        <v>301</v>
      </c>
      <c r="B40" s="112" t="str">
        <f>IF(AND(A40&lt;&gt;"",ISNUMBER(A40)),VLOOKUP(A40,Studies!A:BR,2,FALSE),"")</f>
        <v>Kharasch 2011</v>
      </c>
      <c r="C40" s="112" t="str">
        <f>IF(AND(A40&lt;&gt;"",ISNUMBER(A40)),VLOOKUP(A40,Studies!A:BR,3,FALSE),"")</f>
        <v>https://www.ncbi.nlm.nih.gov/pubmed/21562488</v>
      </c>
      <c r="D40" s="112" t="str">
        <f>IF(AND(A40&lt;&gt;"",ISNUMBER(A40)),VLOOKUP(A40,Studies!A:BR,4,FALSE),"")</f>
        <v>iv with Perpetrator (Rifampicin @ 25 mg)</v>
      </c>
      <c r="E40" s="120" t="str">
        <f>IF(AND(A40&lt;&gt;"",ISNUMBER(A40)),VLOOKUP(A40,Studies!A:BR,5,FALSE),"")</f>
        <v>Alfentanil</v>
      </c>
      <c r="F40" s="48" t="s">
        <v>158</v>
      </c>
      <c r="G40" s="122">
        <f>IF(AND(A40&lt;&gt;"",ISNUMBER(A40)),VLOOKUP(A40,Studies!A:BR,13,FALSE),"")</f>
        <v>0</v>
      </c>
      <c r="I40" s="122" t="str">
        <f>IF(AND(A40&lt;&gt;"",ISNUMBER(A40)),VLOOKUP(A40,Studies!A:BR,6,FALSE),"")</f>
        <v>Plasma</v>
      </c>
      <c r="R40" s="44">
        <v>0</v>
      </c>
      <c r="S40" s="45" t="s">
        <v>318</v>
      </c>
      <c r="T40" s="46">
        <v>109</v>
      </c>
      <c r="U40" s="47" t="s">
        <v>318</v>
      </c>
      <c r="AJ40" s="36"/>
      <c r="AK40" s="36"/>
      <c r="AL40" s="36"/>
      <c r="AM40" s="36"/>
    </row>
    <row r="41" spans="1:39" x14ac:dyDescent="0.2">
      <c r="A41" s="36">
        <v>302</v>
      </c>
      <c r="B41" s="112" t="str">
        <f>IF(AND(A41&lt;&gt;"",ISNUMBER(A41)),VLOOKUP(A41,Studies!A:BR,2,FALSE),"")</f>
        <v>Kharasch 2011</v>
      </c>
      <c r="C41" s="112" t="str">
        <f>IF(AND(A41&lt;&gt;"",ISNUMBER(A41)),VLOOKUP(A41,Studies!A:BR,3,FALSE),"")</f>
        <v>https://www.ncbi.nlm.nih.gov/pubmed/21562488</v>
      </c>
      <c r="D41" s="112" t="str">
        <f>IF(AND(A41&lt;&gt;"",ISNUMBER(A41)),VLOOKUP(A41,Studies!A:BR,4,FALSE),"")</f>
        <v>iv with Perpetrator (Rifampicin @ 75 mg)</v>
      </c>
      <c r="E41" s="120" t="str">
        <f>IF(AND(A41&lt;&gt;"",ISNUMBER(A41)),VLOOKUP(A41,Studies!A:BR,5,FALSE),"")</f>
        <v>Alfentanil</v>
      </c>
      <c r="F41" s="48" t="s">
        <v>158</v>
      </c>
      <c r="G41" s="122">
        <f>IF(AND(A41&lt;&gt;"",ISNUMBER(A41)),VLOOKUP(A41,Studies!A:BR,13,FALSE),"")</f>
        <v>0</v>
      </c>
      <c r="I41" s="122" t="str">
        <f>IF(AND(A41&lt;&gt;"",ISNUMBER(A41)),VLOOKUP(A41,Studies!A:BR,6,FALSE),"")</f>
        <v>Plasma</v>
      </c>
      <c r="R41" s="44">
        <v>0</v>
      </c>
      <c r="S41" s="45" t="s">
        <v>318</v>
      </c>
      <c r="T41" s="46">
        <v>109</v>
      </c>
      <c r="U41" s="47" t="s">
        <v>318</v>
      </c>
      <c r="AJ41" s="36"/>
      <c r="AK41" s="36"/>
      <c r="AL41" s="36"/>
      <c r="AM41" s="36"/>
    </row>
    <row r="42" spans="1:39" x14ac:dyDescent="0.2">
      <c r="A42" s="36">
        <v>304</v>
      </c>
      <c r="B42" s="112" t="str">
        <f>IF(AND(A42&lt;&gt;"",ISNUMBER(A42)),VLOOKUP(A42,Studies!A:BR,2,FALSE),"")</f>
        <v>Kharasch 2011</v>
      </c>
      <c r="C42" s="112" t="str">
        <f>IF(AND(A42&lt;&gt;"",ISNUMBER(A42)),VLOOKUP(A42,Studies!A:BR,3,FALSE),"")</f>
        <v>https://www.ncbi.nlm.nih.gov/pubmed/21562488</v>
      </c>
      <c r="D42" s="112" t="str">
        <f>IF(AND(A42&lt;&gt;"",ISNUMBER(A42)),VLOOKUP(A42,Studies!A:BR,4,FALSE),"")</f>
        <v>po with Perpetrator (Rifampicin @ 5 mg)</v>
      </c>
      <c r="E42" s="120" t="str">
        <f>IF(AND(A42&lt;&gt;"",ISNUMBER(A42)),VLOOKUP(A42,Studies!A:BR,5,FALSE),"")</f>
        <v>Midazolam</v>
      </c>
      <c r="F42" s="48" t="s">
        <v>158</v>
      </c>
      <c r="G42" s="122">
        <f>IF(AND(A42&lt;&gt;"",ISNUMBER(A42)),VLOOKUP(A42,Studies!A:BR,13,FALSE),"")</f>
        <v>0</v>
      </c>
      <c r="I42" s="122" t="str">
        <f>IF(AND(A42&lt;&gt;"",ISNUMBER(A42)),VLOOKUP(A42,Studies!A:BR,6,FALSE),"")</f>
        <v>Plasma</v>
      </c>
      <c r="R42" s="44">
        <v>0</v>
      </c>
      <c r="S42" s="45" t="s">
        <v>318</v>
      </c>
      <c r="T42" s="46">
        <v>132</v>
      </c>
      <c r="U42" s="47" t="s">
        <v>318</v>
      </c>
      <c r="AJ42" s="36"/>
      <c r="AK42" s="36"/>
      <c r="AL42" s="36"/>
      <c r="AM42" s="36"/>
    </row>
    <row r="43" spans="1:39" x14ac:dyDescent="0.2">
      <c r="A43" s="36">
        <v>305</v>
      </c>
      <c r="B43" s="112" t="str">
        <f>IF(AND(A43&lt;&gt;"",ISNUMBER(A43)),VLOOKUP(A43,Studies!A:BR,2,FALSE),"")</f>
        <v>Kharasch 2011</v>
      </c>
      <c r="C43" s="112" t="str">
        <f>IF(AND(A43&lt;&gt;"",ISNUMBER(A43)),VLOOKUP(A43,Studies!A:BR,3,FALSE),"")</f>
        <v>https://www.ncbi.nlm.nih.gov/pubmed/21562488</v>
      </c>
      <c r="D43" s="112" t="str">
        <f>IF(AND(A43&lt;&gt;"",ISNUMBER(A43)),VLOOKUP(A43,Studies!A:BR,4,FALSE),"")</f>
        <v>po with Perpetrator (Rifampicin @ 10 mg)</v>
      </c>
      <c r="E43" s="120" t="str">
        <f>IF(AND(A43&lt;&gt;"",ISNUMBER(A43)),VLOOKUP(A43,Studies!A:BR,5,FALSE),"")</f>
        <v>Midazolam</v>
      </c>
      <c r="F43" s="48" t="s">
        <v>158</v>
      </c>
      <c r="G43" s="122">
        <f>IF(AND(A43&lt;&gt;"",ISNUMBER(A43)),VLOOKUP(A43,Studies!A:BR,13,FALSE),"")</f>
        <v>0</v>
      </c>
      <c r="I43" s="122" t="str">
        <f>IF(AND(A43&lt;&gt;"",ISNUMBER(A43)),VLOOKUP(A43,Studies!A:BR,6,FALSE),"")</f>
        <v>Plasma</v>
      </c>
      <c r="R43" s="44">
        <v>0</v>
      </c>
      <c r="S43" s="45" t="s">
        <v>318</v>
      </c>
      <c r="T43" s="46">
        <v>132</v>
      </c>
      <c r="U43" s="47" t="s">
        <v>318</v>
      </c>
      <c r="AJ43" s="36"/>
      <c r="AK43" s="36"/>
      <c r="AL43" s="36"/>
      <c r="AM43" s="36"/>
    </row>
    <row r="44" spans="1:39" x14ac:dyDescent="0.2">
      <c r="A44" s="36">
        <v>306</v>
      </c>
      <c r="B44" s="112" t="str">
        <f>IF(AND(A44&lt;&gt;"",ISNUMBER(A44)),VLOOKUP(A44,Studies!A:BR,2,FALSE),"")</f>
        <v>Kharasch 2011</v>
      </c>
      <c r="C44" s="112" t="str">
        <f>IF(AND(A44&lt;&gt;"",ISNUMBER(A44)),VLOOKUP(A44,Studies!A:BR,3,FALSE),"")</f>
        <v>https://www.ncbi.nlm.nih.gov/pubmed/21562488</v>
      </c>
      <c r="D44" s="112" t="str">
        <f>IF(AND(A44&lt;&gt;"",ISNUMBER(A44)),VLOOKUP(A44,Studies!A:BR,4,FALSE),"")</f>
        <v>po with Perpetrator (Rifampicin @ 25 mg)</v>
      </c>
      <c r="E44" s="120" t="str">
        <f>IF(AND(A44&lt;&gt;"",ISNUMBER(A44)),VLOOKUP(A44,Studies!A:BR,5,FALSE),"")</f>
        <v>Midazolam</v>
      </c>
      <c r="F44" s="48" t="s">
        <v>158</v>
      </c>
      <c r="G44" s="122">
        <f>IF(AND(A44&lt;&gt;"",ISNUMBER(A44)),VLOOKUP(A44,Studies!A:BR,13,FALSE),"")</f>
        <v>0</v>
      </c>
      <c r="I44" s="122" t="str">
        <f>IF(AND(A44&lt;&gt;"",ISNUMBER(A44)),VLOOKUP(A44,Studies!A:BR,6,FALSE),"")</f>
        <v>Plasma</v>
      </c>
      <c r="R44" s="44">
        <v>0</v>
      </c>
      <c r="S44" s="45" t="s">
        <v>318</v>
      </c>
      <c r="T44" s="46">
        <v>132</v>
      </c>
      <c r="U44" s="47" t="s">
        <v>318</v>
      </c>
      <c r="AJ44" s="36"/>
      <c r="AK44" s="36"/>
      <c r="AL44" s="36"/>
      <c r="AM44" s="36"/>
    </row>
    <row r="45" spans="1:39" x14ac:dyDescent="0.2">
      <c r="A45" s="36">
        <v>307</v>
      </c>
      <c r="B45" s="112" t="str">
        <f>IF(AND(A45&lt;&gt;"",ISNUMBER(A45)),VLOOKUP(A45,Studies!A:BR,2,FALSE),"")</f>
        <v>Kharasch 2011</v>
      </c>
      <c r="C45" s="112" t="str">
        <f>IF(AND(A45&lt;&gt;"",ISNUMBER(A45)),VLOOKUP(A45,Studies!A:BR,3,FALSE),"")</f>
        <v>https://www.ncbi.nlm.nih.gov/pubmed/21562488</v>
      </c>
      <c r="D45" s="112" t="str">
        <f>IF(AND(A45&lt;&gt;"",ISNUMBER(A45)),VLOOKUP(A45,Studies!A:BR,4,FALSE),"")</f>
        <v>po with Perpetrator (Rifampicin @ 75 mg)</v>
      </c>
      <c r="E45" s="120" t="str">
        <f>IF(AND(A45&lt;&gt;"",ISNUMBER(A45)),VLOOKUP(A45,Studies!A:BR,5,FALSE),"")</f>
        <v>Midazolam</v>
      </c>
      <c r="F45" s="48" t="s">
        <v>158</v>
      </c>
      <c r="G45" s="122">
        <f>IF(AND(A45&lt;&gt;"",ISNUMBER(A45)),VLOOKUP(A45,Studies!A:BR,13,FALSE),"")</f>
        <v>0</v>
      </c>
      <c r="I45" s="122" t="str">
        <f>IF(AND(A45&lt;&gt;"",ISNUMBER(A45)),VLOOKUP(A45,Studies!A:BR,6,FALSE),"")</f>
        <v>Plasma</v>
      </c>
      <c r="R45" s="44">
        <v>0</v>
      </c>
      <c r="S45" s="45" t="s">
        <v>318</v>
      </c>
      <c r="T45" s="46">
        <v>132</v>
      </c>
      <c r="U45" s="47" t="s">
        <v>318</v>
      </c>
      <c r="AJ45" s="36"/>
      <c r="AK45" s="36"/>
      <c r="AL45" s="36"/>
      <c r="AM45" s="36"/>
    </row>
    <row r="46" spans="1:39" x14ac:dyDescent="0.2">
      <c r="A46" s="36">
        <v>309</v>
      </c>
      <c r="B46" s="112" t="str">
        <f>IF(AND(A46&lt;&gt;"",ISNUMBER(A46)),VLOOKUP(A46,Studies!A:BR,2,FALSE),"")</f>
        <v>Kharasch 2011</v>
      </c>
      <c r="C46" s="112" t="str">
        <f>IF(AND(A46&lt;&gt;"",ISNUMBER(A46)),VLOOKUP(A46,Studies!A:BR,3,FALSE),"")</f>
        <v>https://www.ncbi.nlm.nih.gov/pubmed/21562488</v>
      </c>
      <c r="D46" s="112" t="str">
        <f>IF(AND(A46&lt;&gt;"",ISNUMBER(A46)),VLOOKUP(A46,Studies!A:BR,4,FALSE),"")</f>
        <v>po with Perpetrator (Rifampicin @ 5 mg)</v>
      </c>
      <c r="E46" s="120" t="str">
        <f>IF(AND(A46&lt;&gt;"",ISNUMBER(A46)),VLOOKUP(A46,Studies!A:BR,5,FALSE),"")</f>
        <v>Alfentanil</v>
      </c>
      <c r="F46" s="48" t="s">
        <v>158</v>
      </c>
      <c r="G46" s="122">
        <f>IF(AND(A46&lt;&gt;"",ISNUMBER(A46)),VLOOKUP(A46,Studies!A:BR,13,FALSE),"")</f>
        <v>0</v>
      </c>
      <c r="I46" s="122" t="str">
        <f>IF(AND(A46&lt;&gt;"",ISNUMBER(A46)),VLOOKUP(A46,Studies!A:BR,6,FALSE),"")</f>
        <v>Plasma</v>
      </c>
      <c r="R46" s="44">
        <v>0</v>
      </c>
      <c r="S46" s="45" t="s">
        <v>318</v>
      </c>
      <c r="T46" s="46">
        <v>133</v>
      </c>
      <c r="U46" s="47" t="s">
        <v>318</v>
      </c>
      <c r="AJ46" s="36"/>
      <c r="AK46" s="36"/>
      <c r="AL46" s="36"/>
      <c r="AM46" s="36"/>
    </row>
    <row r="47" spans="1:39" x14ac:dyDescent="0.2">
      <c r="A47" s="36">
        <v>310</v>
      </c>
      <c r="B47" s="112" t="str">
        <f>IF(AND(A47&lt;&gt;"",ISNUMBER(A47)),VLOOKUP(A47,Studies!A:BR,2,FALSE),"")</f>
        <v>Kharasch 2011</v>
      </c>
      <c r="C47" s="112" t="str">
        <f>IF(AND(A47&lt;&gt;"",ISNUMBER(A47)),VLOOKUP(A47,Studies!A:BR,3,FALSE),"")</f>
        <v>https://www.ncbi.nlm.nih.gov/pubmed/21562488</v>
      </c>
      <c r="D47" s="112" t="str">
        <f>IF(AND(A47&lt;&gt;"",ISNUMBER(A47)),VLOOKUP(A47,Studies!A:BR,4,FALSE),"")</f>
        <v>po with Perpetrator (Rifampicin @ 10 mg)</v>
      </c>
      <c r="E47" s="120" t="str">
        <f>IF(AND(A47&lt;&gt;"",ISNUMBER(A47)),VLOOKUP(A47,Studies!A:BR,5,FALSE),"")</f>
        <v>Alfentanil</v>
      </c>
      <c r="F47" s="48" t="s">
        <v>158</v>
      </c>
      <c r="G47" s="122">
        <f>IF(AND(A47&lt;&gt;"",ISNUMBER(A47)),VLOOKUP(A47,Studies!A:BR,13,FALSE),"")</f>
        <v>0</v>
      </c>
      <c r="I47" s="122" t="str">
        <f>IF(AND(A47&lt;&gt;"",ISNUMBER(A47)),VLOOKUP(A47,Studies!A:BR,6,FALSE),"")</f>
        <v>Plasma</v>
      </c>
      <c r="R47" s="44">
        <v>0</v>
      </c>
      <c r="S47" s="45" t="s">
        <v>318</v>
      </c>
      <c r="T47" s="46">
        <v>133</v>
      </c>
      <c r="U47" s="47" t="s">
        <v>318</v>
      </c>
      <c r="AJ47" s="36"/>
      <c r="AK47" s="36"/>
      <c r="AL47" s="36"/>
      <c r="AM47" s="36"/>
    </row>
    <row r="48" spans="1:39" x14ac:dyDescent="0.2">
      <c r="A48" s="36">
        <v>311</v>
      </c>
      <c r="B48" s="112" t="str">
        <f>IF(AND(A48&lt;&gt;"",ISNUMBER(A48)),VLOOKUP(A48,Studies!A:BR,2,FALSE),"")</f>
        <v>Kharasch 2011</v>
      </c>
      <c r="C48" s="112" t="str">
        <f>IF(AND(A48&lt;&gt;"",ISNUMBER(A48)),VLOOKUP(A48,Studies!A:BR,3,FALSE),"")</f>
        <v>https://www.ncbi.nlm.nih.gov/pubmed/21562488</v>
      </c>
      <c r="D48" s="112" t="str">
        <f>IF(AND(A48&lt;&gt;"",ISNUMBER(A48)),VLOOKUP(A48,Studies!A:BR,4,FALSE),"")</f>
        <v>po with Perpetrator (Rifampicin @ 25 mg)</v>
      </c>
      <c r="E48" s="120" t="str">
        <f>IF(AND(A48&lt;&gt;"",ISNUMBER(A48)),VLOOKUP(A48,Studies!A:BR,5,FALSE),"")</f>
        <v>Alfentanil</v>
      </c>
      <c r="F48" s="48" t="s">
        <v>158</v>
      </c>
      <c r="G48" s="122">
        <f>IF(AND(A48&lt;&gt;"",ISNUMBER(A48)),VLOOKUP(A48,Studies!A:BR,13,FALSE),"")</f>
        <v>0</v>
      </c>
      <c r="I48" s="122" t="str">
        <f>IF(AND(A48&lt;&gt;"",ISNUMBER(A48)),VLOOKUP(A48,Studies!A:BR,6,FALSE),"")</f>
        <v>Plasma</v>
      </c>
      <c r="R48" s="44">
        <v>0</v>
      </c>
      <c r="S48" s="45" t="s">
        <v>318</v>
      </c>
      <c r="T48" s="46">
        <v>133</v>
      </c>
      <c r="U48" s="47" t="s">
        <v>318</v>
      </c>
      <c r="AJ48" s="36"/>
      <c r="AK48" s="36"/>
      <c r="AL48" s="36"/>
      <c r="AM48" s="36"/>
    </row>
    <row r="49" spans="1:39" x14ac:dyDescent="0.2">
      <c r="A49" s="36">
        <v>312</v>
      </c>
      <c r="B49" s="112" t="str">
        <f>IF(AND(A49&lt;&gt;"",ISNUMBER(A49)),VLOOKUP(A49,Studies!A:BR,2,FALSE),"")</f>
        <v>Kharasch 2011</v>
      </c>
      <c r="C49" s="112" t="str">
        <f>IF(AND(A49&lt;&gt;"",ISNUMBER(A49)),VLOOKUP(A49,Studies!A:BR,3,FALSE),"")</f>
        <v>https://www.ncbi.nlm.nih.gov/pubmed/21562488</v>
      </c>
      <c r="D49" s="112" t="str">
        <f>IF(AND(A49&lt;&gt;"",ISNUMBER(A49)),VLOOKUP(A49,Studies!A:BR,4,FALSE),"")</f>
        <v>po with Perpetrator (Rifampicin @ 75 mg)</v>
      </c>
      <c r="E49" s="120" t="str">
        <f>IF(AND(A49&lt;&gt;"",ISNUMBER(A49)),VLOOKUP(A49,Studies!A:BR,5,FALSE),"")</f>
        <v>Alfentanil</v>
      </c>
      <c r="F49" s="48" t="s">
        <v>158</v>
      </c>
      <c r="G49" s="122">
        <f>IF(AND(A49&lt;&gt;"",ISNUMBER(A49)),VLOOKUP(A49,Studies!A:BR,13,FALSE),"")</f>
        <v>0</v>
      </c>
      <c r="I49" s="122" t="str">
        <f>IF(AND(A49&lt;&gt;"",ISNUMBER(A49)),VLOOKUP(A49,Studies!A:BR,6,FALSE),"")</f>
        <v>Plasma</v>
      </c>
      <c r="R49" s="44">
        <v>0</v>
      </c>
      <c r="S49" s="45" t="s">
        <v>318</v>
      </c>
      <c r="T49" s="46">
        <v>133</v>
      </c>
      <c r="U49" s="47" t="s">
        <v>318</v>
      </c>
      <c r="AJ49" s="36"/>
      <c r="AK49" s="36"/>
      <c r="AL49" s="36"/>
      <c r="AM49" s="36"/>
    </row>
    <row r="50" spans="1:39" x14ac:dyDescent="0.2">
      <c r="A50" s="36">
        <v>342</v>
      </c>
      <c r="B50" s="112" t="str">
        <f>IF(AND(A50&lt;&gt;"",ISNUMBER(A50)),VLOOKUP(A50,Studies!A:BR,2,FALSE),"")</f>
        <v>Link 2008</v>
      </c>
      <c r="C50" s="112" t="str">
        <f>IF(AND(A50&lt;&gt;"",ISNUMBER(A50)),VLOOKUP(A50,Studies!A:BR,3,FALSE),"")</f>
        <v>https://www.ncbi.nlm.nih.gov/pubmed/18537963</v>
      </c>
      <c r="D50" s="112" t="str">
        <f>IF(AND(A50&lt;&gt;"",ISNUMBER(A50)),VLOOKUP(A50,Studies!A:BR,4,FALSE),"")</f>
        <v>iv with Perpetrator (Rifampicin)</v>
      </c>
      <c r="E50" s="120" t="str">
        <f>IF(AND(A50&lt;&gt;"",ISNUMBER(A50)),VLOOKUP(A50,Studies!A:BR,5,FALSE),"")</f>
        <v>Midazolam</v>
      </c>
      <c r="F50" s="48" t="s">
        <v>158</v>
      </c>
      <c r="G50" s="122">
        <f>IF(AND(A50&lt;&gt;"",ISNUMBER(A50)),VLOOKUP(A50,Studies!A:BR,13,FALSE),"")</f>
        <v>0</v>
      </c>
      <c r="I50" s="122" t="str">
        <f>IF(AND(A50&lt;&gt;"",ISNUMBER(A50)),VLOOKUP(A50,Studies!A:BR,6,FALSE),"")</f>
        <v>Plasma</v>
      </c>
      <c r="W50" s="36" t="s">
        <v>562</v>
      </c>
      <c r="AJ50" s="36"/>
      <c r="AK50" s="36"/>
      <c r="AL50" s="36"/>
      <c r="AM50" s="36"/>
    </row>
    <row r="51" spans="1:39" x14ac:dyDescent="0.2">
      <c r="A51" s="36">
        <v>344</v>
      </c>
      <c r="B51" s="112" t="str">
        <f>IF(AND(A51&lt;&gt;"",ISNUMBER(A51)),VLOOKUP(A51,Studies!A:BR,2,FALSE),"")</f>
        <v>Link 2008</v>
      </c>
      <c r="C51" s="112" t="str">
        <f>IF(AND(A51&lt;&gt;"",ISNUMBER(A51)),VLOOKUP(A51,Studies!A:BR,3,FALSE),"")</f>
        <v>https://www.ncbi.nlm.nih.gov/pubmed/18537963</v>
      </c>
      <c r="D51" s="112" t="str">
        <f>IF(AND(A51&lt;&gt;"",ISNUMBER(A51)),VLOOKUP(A51,Studies!A:BR,4,FALSE),"")</f>
        <v>po with Perpetrator (Rifampicin)</v>
      </c>
      <c r="E51" s="120" t="str">
        <f>IF(AND(A51&lt;&gt;"",ISNUMBER(A51)),VLOOKUP(A51,Studies!A:BR,5,FALSE),"")</f>
        <v>Midazolam</v>
      </c>
      <c r="F51" s="48" t="s">
        <v>158</v>
      </c>
      <c r="G51" s="122">
        <f>IF(AND(A51&lt;&gt;"",ISNUMBER(A51)),VLOOKUP(A51,Studies!A:BR,13,FALSE),"")</f>
        <v>0</v>
      </c>
      <c r="I51" s="122" t="str">
        <f>IF(AND(A51&lt;&gt;"",ISNUMBER(A51)),VLOOKUP(A51,Studies!A:BR,6,FALSE),"")</f>
        <v>Plasma</v>
      </c>
      <c r="W51" s="36" t="s">
        <v>562</v>
      </c>
      <c r="AJ51" s="36"/>
      <c r="AK51" s="36"/>
      <c r="AL51" s="36"/>
      <c r="AM51" s="36"/>
    </row>
    <row r="52" spans="1:39" x14ac:dyDescent="0.2">
      <c r="A52" s="36">
        <v>392</v>
      </c>
      <c r="B52" s="112" t="str">
        <f>IF(AND(A52&lt;&gt;"",ISNUMBER(A52)),VLOOKUP(A52,Studies!A:BR,2,FALSE),"")</f>
        <v>Reitman 2011</v>
      </c>
      <c r="C52" s="112" t="str">
        <f>IF(AND(A52&lt;&gt;"",ISNUMBER(A52)),VLOOKUP(A52,Studies!A:BR,3,FALSE),"")</f>
        <v>https://www.ncbi.nlm.nih.gov/pubmed/21191377</v>
      </c>
      <c r="D52" s="112" t="str">
        <f>IF(AND(A52&lt;&gt;"",ISNUMBER(A52)),VLOOKUP(A52,Studies!A:BR,4,FALSE),"")</f>
        <v>Week 0 after Perpetrator (Rifampicin)</v>
      </c>
      <c r="E52" s="120" t="str">
        <f>IF(AND(A52&lt;&gt;"",ISNUMBER(A52)),VLOOKUP(A52,Studies!A:BR,5,FALSE),"")</f>
        <v>Midazolam</v>
      </c>
      <c r="F52" s="48" t="s">
        <v>158</v>
      </c>
      <c r="G52" s="122">
        <f>IF(AND(A52&lt;&gt;"",ISNUMBER(A52)),VLOOKUP(A52,Studies!A:BR,13,FALSE),"")</f>
        <v>0</v>
      </c>
      <c r="I52" s="122" t="str">
        <f>IF(AND(A52&lt;&gt;"",ISNUMBER(A52)),VLOOKUP(A52,Studies!A:BR,6,FALSE),"")</f>
        <v>Plasma</v>
      </c>
      <c r="W52" s="36" t="s">
        <v>562</v>
      </c>
      <c r="AJ52" s="36"/>
      <c r="AK52" s="36"/>
      <c r="AL52" s="36"/>
      <c r="AM52" s="36"/>
    </row>
    <row r="53" spans="1:39" x14ac:dyDescent="0.2">
      <c r="A53" s="36">
        <v>393</v>
      </c>
      <c r="B53" s="112" t="str">
        <f>IF(AND(A53&lt;&gt;"",ISNUMBER(A53)),VLOOKUP(A53,Studies!A:BR,2,FALSE),"")</f>
        <v>Reitman 2011</v>
      </c>
      <c r="C53" s="112" t="str">
        <f>IF(AND(A53&lt;&gt;"",ISNUMBER(A53)),VLOOKUP(A53,Studies!A:BR,3,FALSE),"")</f>
        <v>https://www.ncbi.nlm.nih.gov/pubmed/21191377</v>
      </c>
      <c r="D53" s="112" t="str">
        <f>IF(AND(A53&lt;&gt;"",ISNUMBER(A53)),VLOOKUP(A53,Studies!A:BR,4,FALSE),"")</f>
        <v>Week 1 after Perpetrator (Rifampicin)</v>
      </c>
      <c r="E53" s="120" t="str">
        <f>IF(AND(A53&lt;&gt;"",ISNUMBER(A53)),VLOOKUP(A53,Studies!A:BR,5,FALSE),"")</f>
        <v>Midazolam</v>
      </c>
      <c r="F53" s="48" t="s">
        <v>158</v>
      </c>
      <c r="G53" s="122">
        <f>IF(AND(A53&lt;&gt;"",ISNUMBER(A53)),VLOOKUP(A53,Studies!A:BR,13,FALSE),"")</f>
        <v>0</v>
      </c>
      <c r="I53" s="122" t="str">
        <f>IF(AND(A53&lt;&gt;"",ISNUMBER(A53)),VLOOKUP(A53,Studies!A:BR,6,FALSE),"")</f>
        <v>Plasma</v>
      </c>
      <c r="W53" s="36" t="s">
        <v>562</v>
      </c>
      <c r="AJ53" s="36"/>
      <c r="AK53" s="36"/>
      <c r="AL53" s="36"/>
      <c r="AM53" s="36"/>
    </row>
    <row r="54" spans="1:39" x14ac:dyDescent="0.2">
      <c r="A54" s="36">
        <v>394</v>
      </c>
      <c r="B54" s="112" t="str">
        <f>IF(AND(A54&lt;&gt;"",ISNUMBER(A54)),VLOOKUP(A54,Studies!A:BR,2,FALSE),"")</f>
        <v>Reitman 2011</v>
      </c>
      <c r="C54" s="112" t="str">
        <f>IF(AND(A54&lt;&gt;"",ISNUMBER(A54)),VLOOKUP(A54,Studies!A:BR,3,FALSE),"")</f>
        <v>https://www.ncbi.nlm.nih.gov/pubmed/21191377</v>
      </c>
      <c r="D54" s="112" t="str">
        <f>IF(AND(A54&lt;&gt;"",ISNUMBER(A54)),VLOOKUP(A54,Studies!A:BR,4,FALSE),"")</f>
        <v>Week 2 after Perpetrator (Rifampicin)</v>
      </c>
      <c r="E54" s="120" t="str">
        <f>IF(AND(A54&lt;&gt;"",ISNUMBER(A54)),VLOOKUP(A54,Studies!A:BR,5,FALSE),"")</f>
        <v>Midazolam</v>
      </c>
      <c r="F54" s="48" t="s">
        <v>158</v>
      </c>
      <c r="G54" s="122">
        <f>IF(AND(A54&lt;&gt;"",ISNUMBER(A54)),VLOOKUP(A54,Studies!A:BR,13,FALSE),"")</f>
        <v>0</v>
      </c>
      <c r="I54" s="122" t="str">
        <f>IF(AND(A54&lt;&gt;"",ISNUMBER(A54)),VLOOKUP(A54,Studies!A:BR,6,FALSE),"")</f>
        <v>Plasma</v>
      </c>
      <c r="W54" s="36" t="s">
        <v>562</v>
      </c>
      <c r="AJ54" s="36"/>
      <c r="AK54" s="36"/>
      <c r="AL54" s="36"/>
      <c r="AM54" s="36"/>
    </row>
    <row r="55" spans="1:39" x14ac:dyDescent="0.2">
      <c r="A55" s="36">
        <v>397</v>
      </c>
      <c r="B55" s="112" t="str">
        <f>IF(AND(A55&lt;&gt;"",ISNUMBER(A55)),VLOOKUP(A55,Studies!A:BR,2,FALSE),"")</f>
        <v>Reitman 2011</v>
      </c>
      <c r="C55" s="112" t="str">
        <f>IF(AND(A55&lt;&gt;"",ISNUMBER(A55)),VLOOKUP(A55,Studies!A:BR,3,FALSE),"")</f>
        <v>https://www.ncbi.nlm.nih.gov/pubmed/21191377</v>
      </c>
      <c r="D55" s="112" t="str">
        <f>IF(AND(A55&lt;&gt;"",ISNUMBER(A55)),VLOOKUP(A55,Studies!A:BR,4,FALSE),"")</f>
        <v>Week 1 after Perpetrator (Rifampicin)</v>
      </c>
      <c r="E55" s="120" t="str">
        <f>IF(AND(A55&lt;&gt;"",ISNUMBER(A55)),VLOOKUP(A55,Studies!A:BR,5,FALSE),"")</f>
        <v>Digoxin</v>
      </c>
      <c r="F55" s="48" t="s">
        <v>158</v>
      </c>
      <c r="G55" s="122">
        <f>IF(AND(A55&lt;&gt;"",ISNUMBER(A55)),VLOOKUP(A55,Studies!A:BR,13,FALSE),"")</f>
        <v>0</v>
      </c>
      <c r="I55" s="122" t="str">
        <f>IF(AND(A55&lt;&gt;"",ISNUMBER(A55)),VLOOKUP(A55,Studies!A:BR,6,FALSE),"")</f>
        <v>Plasma</v>
      </c>
      <c r="W55" s="36" t="s">
        <v>562</v>
      </c>
      <c r="AJ55" s="36"/>
      <c r="AK55" s="36"/>
      <c r="AL55" s="36"/>
      <c r="AM55" s="36"/>
    </row>
    <row r="56" spans="1:39" x14ac:dyDescent="0.2">
      <c r="A56" s="36">
        <v>398</v>
      </c>
      <c r="B56" s="112" t="str">
        <f>IF(AND(A56&lt;&gt;"",ISNUMBER(A56)),VLOOKUP(A56,Studies!A:BR,2,FALSE),"")</f>
        <v>Reitman 2011</v>
      </c>
      <c r="C56" s="112" t="str">
        <f>IF(AND(A56&lt;&gt;"",ISNUMBER(A56)),VLOOKUP(A56,Studies!A:BR,3,FALSE),"")</f>
        <v>https://www.ncbi.nlm.nih.gov/pubmed/21191377</v>
      </c>
      <c r="D56" s="112" t="str">
        <f>IF(AND(A56&lt;&gt;"",ISNUMBER(A56)),VLOOKUP(A56,Studies!A:BR,4,FALSE),"")</f>
        <v>Week 2 after Perpetrator (Rifampicin)</v>
      </c>
      <c r="E56" s="120" t="str">
        <f>IF(AND(A56&lt;&gt;"",ISNUMBER(A56)),VLOOKUP(A56,Studies!A:BR,5,FALSE),"")</f>
        <v>Digoxin</v>
      </c>
      <c r="F56" s="48" t="s">
        <v>158</v>
      </c>
      <c r="G56" s="122">
        <f>IF(AND(A56&lt;&gt;"",ISNUMBER(A56)),VLOOKUP(A56,Studies!A:BR,13,FALSE),"")</f>
        <v>0</v>
      </c>
      <c r="I56" s="122" t="str">
        <f>IF(AND(A56&lt;&gt;"",ISNUMBER(A56)),VLOOKUP(A56,Studies!A:BR,6,FALSE),"")</f>
        <v>Plasma</v>
      </c>
      <c r="W56" s="36" t="s">
        <v>562</v>
      </c>
      <c r="AJ56" s="36"/>
      <c r="AK56" s="36"/>
      <c r="AL56" s="36"/>
      <c r="AM56" s="36"/>
    </row>
    <row r="57" spans="1:39" x14ac:dyDescent="0.2">
      <c r="A57" s="36">
        <v>399</v>
      </c>
      <c r="B57" s="112" t="str">
        <f>IF(AND(A57&lt;&gt;"",ISNUMBER(A57)),VLOOKUP(A57,Studies!A:BR,2,FALSE),"")</f>
        <v>Reitman 2011</v>
      </c>
      <c r="C57" s="112" t="str">
        <f>IF(AND(A57&lt;&gt;"",ISNUMBER(A57)),VLOOKUP(A57,Studies!A:BR,3,FALSE),"")</f>
        <v>https://www.ncbi.nlm.nih.gov/pubmed/21191377</v>
      </c>
      <c r="D57" s="112" t="str">
        <f>IF(AND(A57&lt;&gt;"",ISNUMBER(A57)),VLOOKUP(A57,Studies!A:BR,4,FALSE),"")</f>
        <v>Week 4 after Perpetrator (Rifampicin)</v>
      </c>
      <c r="E57" s="120" t="str">
        <f>IF(AND(A57&lt;&gt;"",ISNUMBER(A57)),VLOOKUP(A57,Studies!A:BR,5,FALSE),"")</f>
        <v>Digoxin</v>
      </c>
      <c r="F57" s="48" t="s">
        <v>158</v>
      </c>
      <c r="G57" s="122">
        <f>IF(AND(A57&lt;&gt;"",ISNUMBER(A57)),VLOOKUP(A57,Studies!A:BR,13,FALSE),"")</f>
        <v>0</v>
      </c>
      <c r="I57" s="122" t="str">
        <f>IF(AND(A57&lt;&gt;"",ISNUMBER(A57)),VLOOKUP(A57,Studies!A:BR,6,FALSE),"")</f>
        <v>Plasma</v>
      </c>
      <c r="W57" s="36" t="s">
        <v>562</v>
      </c>
      <c r="AJ57" s="36"/>
      <c r="AK57" s="36"/>
      <c r="AL57" s="36"/>
      <c r="AM57" s="36"/>
    </row>
    <row r="58" spans="1:39" x14ac:dyDescent="0.2">
      <c r="A58" s="36">
        <v>389</v>
      </c>
      <c r="B58" s="112" t="str">
        <f>IF(AND(A58&lt;&gt;"",ISNUMBER(A58)),VLOOKUP(A58,Studies!A:BR,2,FALSE),"")</f>
        <v>Phimmasone 2001</v>
      </c>
      <c r="C58" s="112" t="str">
        <f>IF(AND(A58&lt;&gt;"",ISNUMBER(A58)),VLOOKUP(A58,Studies!A:BR,3,FALSE),"")</f>
        <v>https://www.ncbi.nlm.nih.gov/pubmed/11753266</v>
      </c>
      <c r="D58" s="112" t="str">
        <f>IF(AND(A58&lt;&gt;"",ISNUMBER(A58)),VLOOKUP(A58,Studies!A:BR,4,FALSE),"")</f>
        <v>with Perpetrator (Rifampicin)</v>
      </c>
      <c r="E58" s="120" t="str">
        <f>IF(AND(A58&lt;&gt;"",ISNUMBER(A58)),VLOOKUP(A58,Studies!A:BR,5,FALSE),"")</f>
        <v>Midazolam</v>
      </c>
      <c r="F58" s="48" t="s">
        <v>158</v>
      </c>
      <c r="G58" s="122">
        <f>IF(AND(A58&lt;&gt;"",ISNUMBER(A58)),VLOOKUP(A58,Studies!A:BR,13,FALSE),"")</f>
        <v>0</v>
      </c>
      <c r="I58" s="122" t="str">
        <f>IF(AND(A58&lt;&gt;"",ISNUMBER(A58)),VLOOKUP(A58,Studies!A:BR,6,FALSE),"")</f>
        <v>Plasma</v>
      </c>
      <c r="AJ58" s="36"/>
      <c r="AK58" s="36"/>
      <c r="AL58" s="36"/>
      <c r="AM58" s="36"/>
    </row>
    <row r="59" spans="1:39" x14ac:dyDescent="0.2">
      <c r="A59" s="36">
        <v>422</v>
      </c>
      <c r="B59" s="112" t="str">
        <f>IF(AND(A59&lt;&gt;"",ISNUMBER(A59)),VLOOKUP(A59,Studies!A:BR,2,FALSE),"")</f>
        <v>Szalat 2007</v>
      </c>
      <c r="C59" s="112" t="str">
        <f>IF(AND(A59&lt;&gt;"",ISNUMBER(A59)),VLOOKUP(A59,Studies!A:BR,3,FALSE),"")</f>
        <v>https://www.ncbi.nlm.nih.gov/pubmed/17553741</v>
      </c>
      <c r="D59" s="112" t="str">
        <f>IF(AND(A59&lt;&gt;"",ISNUMBER(A59)),VLOOKUP(A59,Studies!A:BR,4,FALSE),"")</f>
        <v>with Perpetrator (Rifampicin)</v>
      </c>
      <c r="E59" s="120" t="str">
        <f>IF(AND(A59&lt;&gt;"",ISNUMBER(A59)),VLOOKUP(A59,Studies!A:BR,5,FALSE),"")</f>
        <v>Midazolam</v>
      </c>
      <c r="F59" s="48" t="s">
        <v>158</v>
      </c>
      <c r="G59" s="122">
        <f>IF(AND(A59&lt;&gt;"",ISNUMBER(A59)),VLOOKUP(A59,Studies!A:BR,13,FALSE),"")</f>
        <v>0</v>
      </c>
      <c r="I59" s="122" t="str">
        <f>IF(AND(A59&lt;&gt;"",ISNUMBER(A59)),VLOOKUP(A59,Studies!A:BR,6,FALSE),"")</f>
        <v>Plasma</v>
      </c>
      <c r="AJ59" s="36"/>
      <c r="AK59" s="36"/>
      <c r="AL59" s="36"/>
      <c r="AM59" s="36"/>
    </row>
    <row r="60" spans="1:39" x14ac:dyDescent="0.2">
      <c r="A60" s="36">
        <v>191</v>
      </c>
      <c r="B60" s="112" t="str">
        <f>IF(AND(A60&lt;&gt;"",ISNUMBER(A60)),VLOOKUP(A60,Studies!A:BR,2,FALSE),"")</f>
        <v>Greiner 1999</v>
      </c>
      <c r="C60" s="112" t="str">
        <f>IF(AND(A60&lt;&gt;"",ISNUMBER(A60)),VLOOKUP(A60,Studies!A:BR,3,FALSE),"")</f>
        <v>https://www.ncbi.nlm.nih.gov/pubmed/10411543</v>
      </c>
      <c r="D60" s="112" t="str">
        <f>IF(AND(A60&lt;&gt;"",ISNUMBER(A60)),VLOOKUP(A60,Studies!A:BR,4,FALSE),"")</f>
        <v>po with Perpetrator (Rifampicin)</v>
      </c>
      <c r="E60" s="120" t="str">
        <f>IF(AND(A60&lt;&gt;"",ISNUMBER(A60)),VLOOKUP(A60,Studies!A:BR,5,FALSE),"")</f>
        <v>Digoxin</v>
      </c>
      <c r="F60" s="48" t="s">
        <v>158</v>
      </c>
      <c r="G60" s="122">
        <f>IF(AND(A60&lt;&gt;"",ISNUMBER(A60)),VLOOKUP(A60,Studies!A:BR,13,FALSE),"")</f>
        <v>0</v>
      </c>
      <c r="I60" s="122" t="str">
        <f>IF(AND(A60&lt;&gt;"",ISNUMBER(A60)),VLOOKUP(A60,Studies!A:BR,6,FALSE),"")</f>
        <v>Plasma</v>
      </c>
      <c r="AJ60" s="36"/>
      <c r="AK60" s="36"/>
      <c r="AL60" s="36"/>
      <c r="AM60" s="36"/>
    </row>
    <row r="61" spans="1:39" x14ac:dyDescent="0.2">
      <c r="A61" s="36">
        <v>193</v>
      </c>
      <c r="B61" s="112" t="str">
        <f>IF(AND(A61&lt;&gt;"",ISNUMBER(A61)),VLOOKUP(A61,Studies!A:BR,2,FALSE),"")</f>
        <v>Greiner 1999</v>
      </c>
      <c r="C61" s="112" t="str">
        <f>IF(AND(A61&lt;&gt;"",ISNUMBER(A61)),VLOOKUP(A61,Studies!A:BR,3,FALSE),"")</f>
        <v>https://www.ncbi.nlm.nih.gov/pubmed/10411543</v>
      </c>
      <c r="D61" s="112" t="str">
        <f>IF(AND(A61&lt;&gt;"",ISNUMBER(A61)),VLOOKUP(A61,Studies!A:BR,4,FALSE),"")</f>
        <v>iv with Perpetrator (Rifampicin)</v>
      </c>
      <c r="E61" s="120" t="str">
        <f>IF(AND(A61&lt;&gt;"",ISNUMBER(A61)),VLOOKUP(A61,Studies!A:BR,5,FALSE),"")</f>
        <v>Digoxin</v>
      </c>
      <c r="F61" s="48" t="s">
        <v>158</v>
      </c>
      <c r="G61" s="122">
        <f>IF(AND(A61&lt;&gt;"",ISNUMBER(A61)),VLOOKUP(A61,Studies!A:BR,13,FALSE),"")</f>
        <v>0</v>
      </c>
      <c r="I61" s="122" t="str">
        <f>IF(AND(A61&lt;&gt;"",ISNUMBER(A61)),VLOOKUP(A61,Studies!A:BR,6,FALSE),"")</f>
        <v>Plasma</v>
      </c>
      <c r="X61" s="21">
        <v>10</v>
      </c>
      <c r="Y61" s="22">
        <f t="shared" ref="Y61:Y78" si="0">X61*0.9135071</f>
        <v>9.1350709999999999</v>
      </c>
      <c r="Z61" s="22" t="s">
        <v>52</v>
      </c>
      <c r="AA61" s="21" t="s">
        <v>53</v>
      </c>
      <c r="AB61" s="21">
        <v>0</v>
      </c>
      <c r="AC61" s="21" t="s">
        <v>54</v>
      </c>
      <c r="AD61" s="21" t="s">
        <v>497</v>
      </c>
      <c r="AE61" s="23" t="s">
        <v>55</v>
      </c>
      <c r="AF61" s="23" t="s">
        <v>56</v>
      </c>
      <c r="AG61" s="23"/>
      <c r="AH61" s="24">
        <v>120</v>
      </c>
      <c r="AI61" s="24"/>
      <c r="AJ61" s="36"/>
      <c r="AK61" s="36"/>
      <c r="AL61" s="36"/>
      <c r="AM61" s="36"/>
    </row>
    <row r="62" spans="1:39" x14ac:dyDescent="0.2">
      <c r="A62" s="36">
        <v>337</v>
      </c>
      <c r="B62" s="112" t="str">
        <f>IF(AND(A62&lt;&gt;"",ISNUMBER(A62)),VLOOKUP(A62,Studies!A:BR,2,FALSE),"")</f>
        <v>Larsen 2007</v>
      </c>
      <c r="C62" s="112" t="str">
        <f>IF(AND(A62&lt;&gt;"",ISNUMBER(A62)),VLOOKUP(A62,Studies!A:BR,3,FALSE),"")</f>
        <v>https://www.ncbi.nlm.nih.gov/pubmed/17365992</v>
      </c>
      <c r="D62" s="112" t="str">
        <f>IF(AND(A62&lt;&gt;"",ISNUMBER(A62)),VLOOKUP(A62,Studies!A:BR,4,FALSE),"")</f>
        <v>with Perpetrator (Rifampicin)</v>
      </c>
      <c r="E62" s="120" t="str">
        <f>IF(AND(A62&lt;&gt;"",ISNUMBER(A62)),VLOOKUP(A62,Studies!A:BR,5,FALSE),"")</f>
        <v>Digoxin</v>
      </c>
      <c r="F62" s="48" t="s">
        <v>158</v>
      </c>
      <c r="G62" s="122">
        <f>IF(AND(A62&lt;&gt;"",ISNUMBER(A62)),VLOOKUP(A62,Studies!A:BR,13,FALSE),"")</f>
        <v>0</v>
      </c>
      <c r="I62" s="122" t="str">
        <f>IF(AND(A62&lt;&gt;"",ISNUMBER(A62)),VLOOKUP(A62,Studies!A:BR,6,FALSE),"")</f>
        <v>Serum</v>
      </c>
      <c r="X62" s="21">
        <v>10</v>
      </c>
      <c r="Y62" s="22">
        <f t="shared" si="0"/>
        <v>9.1350709999999999</v>
      </c>
      <c r="Z62" s="22" t="s">
        <v>52</v>
      </c>
      <c r="AA62" s="21" t="s">
        <v>53</v>
      </c>
      <c r="AB62" s="21">
        <v>0</v>
      </c>
      <c r="AC62" s="21" t="s">
        <v>54</v>
      </c>
      <c r="AD62" s="21" t="s">
        <v>497</v>
      </c>
      <c r="AE62" s="23" t="s">
        <v>55</v>
      </c>
      <c r="AF62" s="23" t="s">
        <v>56</v>
      </c>
      <c r="AG62" s="23"/>
      <c r="AH62" s="24">
        <v>120</v>
      </c>
      <c r="AI62" s="24"/>
      <c r="AJ62" s="36"/>
      <c r="AK62" s="36"/>
      <c r="AL62" s="36"/>
      <c r="AM62" s="36"/>
    </row>
    <row r="63" spans="1:39" x14ac:dyDescent="0.2">
      <c r="A63" s="36">
        <v>338</v>
      </c>
      <c r="B63" s="112" t="str">
        <f>IF(AND(A63&lt;&gt;"",ISNUMBER(A63)),VLOOKUP(A63,Studies!A:BR,2,FALSE),"")</f>
        <v>Larsen 2007</v>
      </c>
      <c r="C63" s="112" t="str">
        <f>IF(AND(A63&lt;&gt;"",ISNUMBER(A63)),VLOOKUP(A63,Studies!A:BR,3,FALSE),"")</f>
        <v>https://www.ncbi.nlm.nih.gov/pubmed/17365992</v>
      </c>
      <c r="D63" s="112" t="str">
        <f>IF(AND(A63&lt;&gt;"",ISNUMBER(A63)),VLOOKUP(A63,Studies!A:BR,4,FALSE),"")</f>
        <v>with Perpetrator (Ketoconazole)</v>
      </c>
      <c r="E63" s="120" t="str">
        <f>IF(AND(A63&lt;&gt;"",ISNUMBER(A63)),VLOOKUP(A63,Studies!A:BR,5,FALSE),"")</f>
        <v>Digoxin</v>
      </c>
      <c r="F63" s="48" t="s">
        <v>554</v>
      </c>
      <c r="G63" s="122">
        <f>IF(AND(A63&lt;&gt;"",ISNUMBER(A63)),VLOOKUP(A63,Studies!A:BR,13,FALSE),"")</f>
        <v>0</v>
      </c>
      <c r="I63" s="122" t="str">
        <f>IF(AND(A63&lt;&gt;"",ISNUMBER(A63)),VLOOKUP(A63,Studies!A:BR,6,FALSE),"")</f>
        <v>Serum</v>
      </c>
      <c r="X63" s="21">
        <v>10</v>
      </c>
      <c r="Y63" s="22">
        <f t="shared" si="0"/>
        <v>9.1350709999999999</v>
      </c>
      <c r="Z63" s="22" t="s">
        <v>52</v>
      </c>
      <c r="AA63" s="21" t="s">
        <v>53</v>
      </c>
      <c r="AB63" s="21">
        <v>0</v>
      </c>
      <c r="AC63" s="21" t="s">
        <v>54</v>
      </c>
      <c r="AD63" s="21" t="s">
        <v>497</v>
      </c>
      <c r="AE63" s="23" t="s">
        <v>55</v>
      </c>
      <c r="AF63" s="23" t="s">
        <v>56</v>
      </c>
      <c r="AG63" s="23"/>
      <c r="AH63" s="24">
        <v>120</v>
      </c>
      <c r="AI63" s="24"/>
      <c r="AJ63" s="36"/>
      <c r="AK63" s="36"/>
      <c r="AL63" s="36"/>
      <c r="AM63" s="36"/>
    </row>
    <row r="64" spans="1:39" x14ac:dyDescent="0.2">
      <c r="A64" s="36">
        <v>314</v>
      </c>
      <c r="B64" s="112" t="str">
        <f>IF(AND(A64&lt;&gt;"",ISNUMBER(A64)),VLOOKUP(A64,Studies!A:BR,2,FALSE),"")</f>
        <v>Kirby 2012</v>
      </c>
      <c r="C64" s="112" t="str">
        <f>IF(AND(A64&lt;&gt;"",ISNUMBER(A64)),VLOOKUP(A64,Studies!A:BR,3,FALSE),"")</f>
        <v>https://www.ncbi.nlm.nih.gov/pubmed/22190694</v>
      </c>
      <c r="D64" s="112" t="str">
        <f>IF(AND(A64&lt;&gt;"",ISNUMBER(A64)),VLOOKUP(A64,Studies!A:BR,4,FALSE),"")</f>
        <v>Study 1 - Staggered Administration with RIF</v>
      </c>
      <c r="E64" s="120" t="str">
        <f>IF(AND(A64&lt;&gt;"",ISNUMBER(A64)),VLOOKUP(A64,Studies!A:BR,5,FALSE),"")</f>
        <v>Digoxin</v>
      </c>
      <c r="F64" s="48" t="s">
        <v>158</v>
      </c>
      <c r="G64" s="122">
        <f>IF(AND(A64&lt;&gt;"",ISNUMBER(A64)),VLOOKUP(A64,Studies!A:BR,13,FALSE),"")</f>
        <v>0</v>
      </c>
      <c r="I64" s="122" t="str">
        <f>IF(AND(A64&lt;&gt;"",ISNUMBER(A64)),VLOOKUP(A64,Studies!A:BR,6,FALSE),"")</f>
        <v>Plasma</v>
      </c>
      <c r="X64" s="21">
        <v>10</v>
      </c>
      <c r="Y64" s="22">
        <f t="shared" si="0"/>
        <v>9.1350709999999999</v>
      </c>
      <c r="Z64" s="22" t="s">
        <v>52</v>
      </c>
      <c r="AA64" s="21" t="s">
        <v>53</v>
      </c>
      <c r="AB64" s="21">
        <v>0</v>
      </c>
      <c r="AC64" s="21" t="s">
        <v>54</v>
      </c>
      <c r="AD64" s="21" t="s">
        <v>497</v>
      </c>
      <c r="AE64" s="23" t="s">
        <v>55</v>
      </c>
      <c r="AF64" s="23" t="s">
        <v>56</v>
      </c>
      <c r="AG64" s="23"/>
      <c r="AH64" s="24">
        <v>120</v>
      </c>
      <c r="AI64" s="24"/>
      <c r="AJ64" s="36"/>
      <c r="AK64" s="36"/>
      <c r="AL64" s="36"/>
      <c r="AM64" s="36"/>
    </row>
    <row r="65" spans="1:39" x14ac:dyDescent="0.2">
      <c r="A65" s="36">
        <v>316</v>
      </c>
      <c r="B65" s="112" t="str">
        <f>IF(AND(A65&lt;&gt;"",ISNUMBER(A65)),VLOOKUP(A65,Studies!A:BR,2,FALSE),"")</f>
        <v>Kirby 2012</v>
      </c>
      <c r="C65" s="112" t="str">
        <f>IF(AND(A65&lt;&gt;"",ISNUMBER(A65)),VLOOKUP(A65,Studies!A:BR,3,FALSE),"")</f>
        <v>https://www.ncbi.nlm.nih.gov/pubmed/22190694</v>
      </c>
      <c r="D65" s="112" t="str">
        <f>IF(AND(A65&lt;&gt;"",ISNUMBER(A65)),VLOOKUP(A65,Studies!A:BR,4,FALSE),"")</f>
        <v>Study 2 - Simultaneous Administration with RIF</v>
      </c>
      <c r="E65" s="120" t="str">
        <f>IF(AND(A65&lt;&gt;"",ISNUMBER(A65)),VLOOKUP(A65,Studies!A:BR,5,FALSE),"")</f>
        <v>Digoxin</v>
      </c>
      <c r="F65" s="48" t="s">
        <v>158</v>
      </c>
      <c r="G65" s="122">
        <f>IF(AND(A65&lt;&gt;"",ISNUMBER(A65)),VLOOKUP(A65,Studies!A:BR,13,FALSE),"")</f>
        <v>0</v>
      </c>
      <c r="I65" s="122" t="str">
        <f>IF(AND(A65&lt;&gt;"",ISNUMBER(A65)),VLOOKUP(A65,Studies!A:BR,6,FALSE),"")</f>
        <v>Plasma</v>
      </c>
      <c r="X65" s="21">
        <v>10</v>
      </c>
      <c r="Y65" s="22">
        <f t="shared" si="0"/>
        <v>9.1350709999999999</v>
      </c>
      <c r="Z65" s="22" t="s">
        <v>52</v>
      </c>
      <c r="AA65" s="21" t="s">
        <v>53</v>
      </c>
      <c r="AB65" s="21">
        <v>0</v>
      </c>
      <c r="AC65" s="21" t="s">
        <v>54</v>
      </c>
      <c r="AD65" s="21" t="s">
        <v>497</v>
      </c>
      <c r="AE65" s="23" t="s">
        <v>55</v>
      </c>
      <c r="AF65" s="23" t="s">
        <v>56</v>
      </c>
      <c r="AG65" s="23"/>
      <c r="AH65" s="24">
        <v>120</v>
      </c>
      <c r="AI65" s="24"/>
      <c r="AJ65" s="36"/>
      <c r="AK65" s="36"/>
      <c r="AL65" s="36"/>
      <c r="AM65" s="36"/>
    </row>
    <row r="66" spans="1:39" x14ac:dyDescent="0.2">
      <c r="A66" s="36">
        <v>271</v>
      </c>
      <c r="B66" s="112" t="str">
        <f>IF(AND(A66&lt;&gt;"",ISNUMBER(A66)),VLOOKUP(A66,Studies!A:BR,2,FALSE),"")</f>
        <v>Jalava 1997</v>
      </c>
      <c r="C66" s="112" t="str">
        <f>IF(AND(A66&lt;&gt;"",ISNUMBER(A66)),VLOOKUP(A66,Studies!A:BR,3,FALSE),"")</f>
        <v>https://www.ncbi.nlm.nih.gov/pubmed/9421099</v>
      </c>
      <c r="D66" s="112" t="str">
        <f>IF(AND(A66&lt;&gt;"",ISNUMBER(A66)),VLOOKUP(A66,Studies!A:BR,4,FALSE),"")</f>
        <v>po with Perpetrator (Itraconazole)</v>
      </c>
      <c r="E66" s="120" t="str">
        <f>IF(AND(A66&lt;&gt;"",ISNUMBER(A66)),VLOOKUP(A66,Studies!A:BR,5,FALSE),"")</f>
        <v>Digoxin</v>
      </c>
      <c r="F66" s="48" t="s">
        <v>142</v>
      </c>
      <c r="G66" s="122">
        <f>IF(AND(A66&lt;&gt;"",ISNUMBER(A66)),VLOOKUP(A66,Studies!A:BR,13,FALSE),"")</f>
        <v>0</v>
      </c>
      <c r="I66" s="122" t="str">
        <f>IF(AND(A66&lt;&gt;"",ISNUMBER(A66)),VLOOKUP(A66,Studies!A:BR,6,FALSE),"")</f>
        <v>Serum</v>
      </c>
      <c r="X66" s="21">
        <v>10</v>
      </c>
      <c r="Y66" s="22">
        <f t="shared" si="0"/>
        <v>9.1350709999999999</v>
      </c>
      <c r="Z66" s="22" t="s">
        <v>52</v>
      </c>
      <c r="AA66" s="21" t="s">
        <v>53</v>
      </c>
      <c r="AB66" s="21">
        <v>0</v>
      </c>
      <c r="AC66" s="21" t="s">
        <v>54</v>
      </c>
      <c r="AD66" s="21" t="s">
        <v>497</v>
      </c>
      <c r="AE66" s="23" t="s">
        <v>55</v>
      </c>
      <c r="AF66" s="23" t="s">
        <v>56</v>
      </c>
      <c r="AG66" s="23"/>
      <c r="AH66" s="24">
        <v>120</v>
      </c>
      <c r="AI66" s="24"/>
      <c r="AJ66" s="36"/>
      <c r="AK66" s="36"/>
      <c r="AL66" s="36"/>
      <c r="AM66" s="36"/>
    </row>
    <row r="67" spans="1:39" x14ac:dyDescent="0.2">
      <c r="A67" s="36">
        <v>173</v>
      </c>
      <c r="B67" s="112" t="str">
        <f>IF(AND(A67&lt;&gt;"",ISNUMBER(A67)),VLOOKUP(A67,Studies!A:BR,2,FALSE),"")</f>
        <v>Gorski 1998</v>
      </c>
      <c r="C67" s="112" t="str">
        <f>IF(AND(A67&lt;&gt;"",ISNUMBER(A67)),VLOOKUP(A67,Studies!A:BR,3,FALSE),"")</f>
        <v>https://www.ncbi.nlm.nih.gov/pubmed/9728893</v>
      </c>
      <c r="D67" s="112" t="str">
        <f>IF(AND(A67&lt;&gt;"",ISNUMBER(A67)),VLOOKUP(A67,Studies!A:BR,4,FALSE),"")</f>
        <v>po with Perpetrator (Clarithromycin)</v>
      </c>
      <c r="E67" s="120" t="str">
        <f>IF(AND(A67&lt;&gt;"",ISNUMBER(A67)),VLOOKUP(A67,Studies!A:BR,5,FALSE),"")</f>
        <v>Midazolam</v>
      </c>
      <c r="F67" s="48" t="s">
        <v>555</v>
      </c>
      <c r="G67" s="122">
        <f>IF(AND(A67&lt;&gt;"",ISNUMBER(A67)),VLOOKUP(A67,Studies!A:BR,13,FALSE),"")</f>
        <v>0</v>
      </c>
      <c r="I67" s="122" t="str">
        <f>IF(AND(A67&lt;&gt;"",ISNUMBER(A67)),VLOOKUP(A67,Studies!A:BR,6,FALSE),"")</f>
        <v>Whole Blood</v>
      </c>
      <c r="X67" s="21">
        <v>10</v>
      </c>
      <c r="Y67" s="22">
        <f t="shared" si="0"/>
        <v>9.1350709999999999</v>
      </c>
      <c r="Z67" s="22" t="s">
        <v>52</v>
      </c>
      <c r="AA67" s="21" t="s">
        <v>53</v>
      </c>
      <c r="AB67" s="21" t="s">
        <v>78</v>
      </c>
      <c r="AC67" s="21" t="s">
        <v>54</v>
      </c>
      <c r="AD67" s="21" t="s">
        <v>497</v>
      </c>
      <c r="AE67" s="23" t="s">
        <v>55</v>
      </c>
      <c r="AF67" s="23" t="s">
        <v>56</v>
      </c>
      <c r="AG67" s="23"/>
      <c r="AH67" s="24">
        <v>120</v>
      </c>
      <c r="AI67" s="24"/>
      <c r="AJ67" s="36"/>
      <c r="AK67" s="36"/>
      <c r="AL67" s="36"/>
      <c r="AM67" s="36"/>
    </row>
    <row r="68" spans="1:39" x14ac:dyDescent="0.2">
      <c r="A68" s="36">
        <v>175</v>
      </c>
      <c r="B68" s="112" t="str">
        <f>IF(AND(A68&lt;&gt;"",ISNUMBER(A68)),VLOOKUP(A68,Studies!A:BR,2,FALSE),"")</f>
        <v>Gorski 1998</v>
      </c>
      <c r="C68" s="112" t="str">
        <f>IF(AND(A68&lt;&gt;"",ISNUMBER(A68)),VLOOKUP(A68,Studies!A:BR,3,FALSE),"")</f>
        <v>https://www.ncbi.nlm.nih.gov/pubmed/9728893</v>
      </c>
      <c r="D68" s="112" t="str">
        <f>IF(AND(A68&lt;&gt;"",ISNUMBER(A68)),VLOOKUP(A68,Studies!A:BR,4,FALSE),"")</f>
        <v>iv with Perpetrator (Clarithromycin)</v>
      </c>
      <c r="E68" s="120" t="str">
        <f>IF(AND(A68&lt;&gt;"",ISNUMBER(A68)),VLOOKUP(A68,Studies!A:BR,5,FALSE),"")</f>
        <v>Midazolam</v>
      </c>
      <c r="F68" s="48" t="s">
        <v>555</v>
      </c>
      <c r="G68" s="122">
        <f>IF(AND(A68&lt;&gt;"",ISNUMBER(A68)),VLOOKUP(A68,Studies!A:BR,13,FALSE),"")</f>
        <v>0</v>
      </c>
      <c r="I68" s="122" t="str">
        <f>IF(AND(A68&lt;&gt;"",ISNUMBER(A68)),VLOOKUP(A68,Studies!A:BR,6,FALSE),"")</f>
        <v>Whole Blood</v>
      </c>
      <c r="X68" s="21">
        <v>10</v>
      </c>
      <c r="Y68" s="22">
        <f t="shared" si="0"/>
        <v>9.1350709999999999</v>
      </c>
      <c r="Z68" s="22" t="s">
        <v>52</v>
      </c>
      <c r="AA68" s="21" t="s">
        <v>53</v>
      </c>
      <c r="AB68" s="21" t="s">
        <v>78</v>
      </c>
      <c r="AC68" s="21" t="s">
        <v>54</v>
      </c>
      <c r="AD68" s="21" t="s">
        <v>497</v>
      </c>
      <c r="AE68" s="23" t="s">
        <v>55</v>
      </c>
      <c r="AF68" s="23" t="s">
        <v>56</v>
      </c>
      <c r="AG68" s="23"/>
      <c r="AH68" s="24">
        <v>120</v>
      </c>
      <c r="AI68" s="24"/>
      <c r="AJ68" s="36"/>
      <c r="AK68" s="36"/>
      <c r="AL68" s="36"/>
      <c r="AM68" s="36"/>
    </row>
    <row r="69" spans="1:39" x14ac:dyDescent="0.2">
      <c r="A69" s="36">
        <v>276</v>
      </c>
      <c r="B69" s="112" t="str">
        <f>IF(AND(A69&lt;&gt;"",ISNUMBER(A69)),VLOOKUP(A69,Studies!A:BR,2,FALSE),"")</f>
        <v>Kharasch 1997</v>
      </c>
      <c r="C69" s="112" t="str">
        <f>IF(AND(A69&lt;&gt;"",ISNUMBER(A69)),VLOOKUP(A69,Studies!A:BR,3,FALSE),"")</f>
        <v>https://www.ncbi.nlm.nih.gov/pubmed/9232132</v>
      </c>
      <c r="D69" s="112" t="str">
        <f>IF(AND(A69&lt;&gt;"",ISNUMBER(A69)),VLOOKUP(A69,Studies!A:BR,4,FALSE),"")</f>
        <v>po with Perpetrator (Rifampicin)</v>
      </c>
      <c r="E69" s="120" t="str">
        <f>IF(AND(A69&lt;&gt;"",ISNUMBER(A69)),VLOOKUP(A69,Studies!A:BR,5,FALSE),"")</f>
        <v>Midazolam</v>
      </c>
      <c r="F69" s="48" t="s">
        <v>158</v>
      </c>
      <c r="G69" s="122">
        <f>IF(AND(A69&lt;&gt;"",ISNUMBER(A69)),VLOOKUP(A69,Studies!A:BR,13,FALSE),"")</f>
        <v>0</v>
      </c>
      <c r="I69" s="122" t="str">
        <f>IF(AND(A69&lt;&gt;"",ISNUMBER(A69)),VLOOKUP(A69,Studies!A:BR,6,FALSE),"")</f>
        <v>Plasma</v>
      </c>
      <c r="X69" s="21">
        <v>10</v>
      </c>
      <c r="Y69" s="22">
        <f t="shared" si="0"/>
        <v>9.1350709999999999</v>
      </c>
      <c r="Z69" s="22" t="s">
        <v>52</v>
      </c>
      <c r="AA69" s="21" t="s">
        <v>53</v>
      </c>
      <c r="AB69" s="21" t="s">
        <v>78</v>
      </c>
      <c r="AC69" s="21" t="s">
        <v>54</v>
      </c>
      <c r="AD69" s="21" t="s">
        <v>497</v>
      </c>
      <c r="AE69" s="23" t="s">
        <v>55</v>
      </c>
      <c r="AF69" s="23" t="s">
        <v>56</v>
      </c>
      <c r="AG69" s="23"/>
      <c r="AH69" s="24">
        <v>120</v>
      </c>
      <c r="AI69" s="24"/>
      <c r="AJ69" s="36"/>
      <c r="AK69" s="36"/>
      <c r="AL69" s="36"/>
      <c r="AM69" s="36"/>
    </row>
    <row r="70" spans="1:39" x14ac:dyDescent="0.2">
      <c r="A70" s="36">
        <v>278</v>
      </c>
      <c r="B70" s="112" t="str">
        <f>IF(AND(A70&lt;&gt;"",ISNUMBER(A70)),VLOOKUP(A70,Studies!A:BR,2,FALSE),"")</f>
        <v>Kharasch 1997</v>
      </c>
      <c r="C70" s="112" t="str">
        <f>IF(AND(A70&lt;&gt;"",ISNUMBER(A70)),VLOOKUP(A70,Studies!A:BR,3,FALSE),"")</f>
        <v>https://www.ncbi.nlm.nih.gov/pubmed/9232132</v>
      </c>
      <c r="D70" s="112" t="str">
        <f>IF(AND(A70&lt;&gt;"",ISNUMBER(A70)),VLOOKUP(A70,Studies!A:BR,4,FALSE),"")</f>
        <v>po with Perpetrator (Rifampicin)</v>
      </c>
      <c r="E70" s="120" t="str">
        <f>IF(AND(A70&lt;&gt;"",ISNUMBER(A70)),VLOOKUP(A70,Studies!A:BR,5,FALSE),"")</f>
        <v>Alfentanil</v>
      </c>
      <c r="F70" s="48" t="s">
        <v>158</v>
      </c>
      <c r="G70" s="122">
        <f>IF(AND(A70&lt;&gt;"",ISNUMBER(A70)),VLOOKUP(A70,Studies!A:BR,13,FALSE),"")</f>
        <v>0</v>
      </c>
      <c r="I70" s="122" t="str">
        <f>IF(AND(A70&lt;&gt;"",ISNUMBER(A70)),VLOOKUP(A70,Studies!A:BR,6,FALSE),"")</f>
        <v>Plasma</v>
      </c>
      <c r="X70" s="21">
        <v>10</v>
      </c>
      <c r="Y70" s="22">
        <f t="shared" si="0"/>
        <v>9.1350709999999999</v>
      </c>
      <c r="Z70" s="22" t="s">
        <v>52</v>
      </c>
      <c r="AA70" s="21" t="s">
        <v>53</v>
      </c>
      <c r="AB70" s="21" t="s">
        <v>78</v>
      </c>
      <c r="AC70" s="21" t="s">
        <v>54</v>
      </c>
      <c r="AD70" s="21" t="s">
        <v>497</v>
      </c>
      <c r="AE70" s="23" t="s">
        <v>55</v>
      </c>
      <c r="AF70" s="23" t="s">
        <v>56</v>
      </c>
      <c r="AG70" s="23"/>
      <c r="AH70" s="24">
        <v>120</v>
      </c>
      <c r="AI70" s="24"/>
      <c r="AJ70" s="36"/>
      <c r="AK70" s="36"/>
      <c r="AL70" s="36"/>
      <c r="AM70" s="36"/>
    </row>
    <row r="71" spans="1:39" x14ac:dyDescent="0.2">
      <c r="A71" s="36">
        <v>377</v>
      </c>
      <c r="B71" s="112" t="str">
        <f>IF(AND(A71&lt;&gt;"",ISNUMBER(A71)),VLOOKUP(A71,Studies!A:BR,2,FALSE),"")</f>
        <v>Olkkola 1996</v>
      </c>
      <c r="C71" s="112" t="str">
        <f>IF(AND(A71&lt;&gt;"",ISNUMBER(A71)),VLOOKUP(A71,Studies!A:BR,3,FALSE),"")</f>
        <v>https://www.ncbi.nlm.nih.gov/pubmed/8623953</v>
      </c>
      <c r="D71" s="112" t="str">
        <f>IF(AND(A71&lt;&gt;"",ISNUMBER(A71)),VLOOKUP(A71,Studies!A:BR,4,FALSE),"")</f>
        <v>day 1 (po) with Perpetrator (Itraconazole)</v>
      </c>
      <c r="E71" s="120" t="str">
        <f>IF(AND(A71&lt;&gt;"",ISNUMBER(A71)),VLOOKUP(A71,Studies!A:BR,5,FALSE),"")</f>
        <v>Midazolam</v>
      </c>
      <c r="F71" s="48" t="s">
        <v>142</v>
      </c>
      <c r="G71" s="122">
        <f>IF(AND(A71&lt;&gt;"",ISNUMBER(A71)),VLOOKUP(A71,Studies!A:BR,13,FALSE),"")</f>
        <v>0</v>
      </c>
      <c r="I71" s="122" t="str">
        <f>IF(AND(A71&lt;&gt;"",ISNUMBER(A71)),VLOOKUP(A71,Studies!A:BR,6,FALSE),"")</f>
        <v>Plasma</v>
      </c>
      <c r="X71" s="21">
        <v>10</v>
      </c>
      <c r="Y71" s="22">
        <f t="shared" si="0"/>
        <v>9.1350709999999999</v>
      </c>
      <c r="Z71" s="22" t="s">
        <v>52</v>
      </c>
      <c r="AA71" s="21" t="s">
        <v>53</v>
      </c>
      <c r="AB71" s="21" t="s">
        <v>78</v>
      </c>
      <c r="AC71" s="21" t="s">
        <v>54</v>
      </c>
      <c r="AD71" s="21" t="s">
        <v>497</v>
      </c>
      <c r="AE71" s="23" t="s">
        <v>55</v>
      </c>
      <c r="AF71" s="23" t="s">
        <v>56</v>
      </c>
      <c r="AG71" s="23"/>
      <c r="AH71" s="24">
        <v>120</v>
      </c>
      <c r="AI71" s="24"/>
      <c r="AJ71" s="36"/>
      <c r="AK71" s="36"/>
      <c r="AL71" s="36"/>
      <c r="AM71" s="36"/>
    </row>
    <row r="72" spans="1:39" x14ac:dyDescent="0.2">
      <c r="A72" s="36">
        <v>378</v>
      </c>
      <c r="B72" s="112" t="str">
        <f>IF(AND(A72&lt;&gt;"",ISNUMBER(A72)),VLOOKUP(A72,Studies!A:BR,2,FALSE),"")</f>
        <v>Olkkola 1996</v>
      </c>
      <c r="C72" s="112" t="str">
        <f>IF(AND(A72&lt;&gt;"",ISNUMBER(A72)),VLOOKUP(A72,Studies!A:BR,3,FALSE),"")</f>
        <v>https://www.ncbi.nlm.nih.gov/pubmed/8623953</v>
      </c>
      <c r="D72" s="112" t="str">
        <f>IF(AND(A72&lt;&gt;"",ISNUMBER(A72)),VLOOKUP(A72,Studies!A:BR,4,FALSE),"")</f>
        <v>day 4 (iv) with Perpetrator (Itraconazole)</v>
      </c>
      <c r="E72" s="120" t="str">
        <f>IF(AND(A72&lt;&gt;"",ISNUMBER(A72)),VLOOKUP(A72,Studies!A:BR,5,FALSE),"")</f>
        <v>Midazolam</v>
      </c>
      <c r="F72" s="48" t="s">
        <v>142</v>
      </c>
      <c r="G72" s="122">
        <f>IF(AND(A72&lt;&gt;"",ISNUMBER(A72)),VLOOKUP(A72,Studies!A:BR,13,FALSE),"")</f>
        <v>0</v>
      </c>
      <c r="I72" s="122" t="str">
        <f>IF(AND(A72&lt;&gt;"",ISNUMBER(A72)),VLOOKUP(A72,Studies!A:BR,6,FALSE),"")</f>
        <v>Plasma</v>
      </c>
      <c r="X72" s="21">
        <v>10</v>
      </c>
      <c r="Y72" s="22">
        <f t="shared" si="0"/>
        <v>9.1350709999999999</v>
      </c>
      <c r="Z72" s="22" t="s">
        <v>52</v>
      </c>
      <c r="AA72" s="21" t="s">
        <v>53</v>
      </c>
      <c r="AB72" s="21" t="s">
        <v>78</v>
      </c>
      <c r="AC72" s="21" t="s">
        <v>54</v>
      </c>
      <c r="AD72" s="21" t="s">
        <v>497</v>
      </c>
      <c r="AE72" s="23" t="s">
        <v>55</v>
      </c>
      <c r="AF72" s="23" t="s">
        <v>56</v>
      </c>
      <c r="AG72" s="23"/>
      <c r="AH72" s="24">
        <v>120</v>
      </c>
      <c r="AI72" s="24"/>
      <c r="AJ72" s="36"/>
      <c r="AK72" s="36"/>
      <c r="AL72" s="36"/>
      <c r="AM72" s="36"/>
    </row>
    <row r="73" spans="1:39" x14ac:dyDescent="0.2">
      <c r="A73" s="36">
        <v>379</v>
      </c>
      <c r="B73" s="112" t="str">
        <f>IF(AND(A73&lt;&gt;"",ISNUMBER(A73)),VLOOKUP(A73,Studies!A:BR,2,FALSE),"")</f>
        <v>Olkkola 1996</v>
      </c>
      <c r="C73" s="112" t="str">
        <f>IF(AND(A73&lt;&gt;"",ISNUMBER(A73)),VLOOKUP(A73,Studies!A:BR,3,FALSE),"")</f>
        <v>https://www.ncbi.nlm.nih.gov/pubmed/8623953</v>
      </c>
      <c r="D73" s="112" t="str">
        <f>IF(AND(A73&lt;&gt;"",ISNUMBER(A73)),VLOOKUP(A73,Studies!A:BR,4,FALSE),"")</f>
        <v>day 6 (po) with Perpetrator (Itraconazole)</v>
      </c>
      <c r="E73" s="120" t="str">
        <f>IF(AND(A73&lt;&gt;"",ISNUMBER(A73)),VLOOKUP(A73,Studies!A:BR,5,FALSE),"")</f>
        <v>Midazolam</v>
      </c>
      <c r="F73" s="48" t="s">
        <v>142</v>
      </c>
      <c r="G73" s="122">
        <f>IF(AND(A73&lt;&gt;"",ISNUMBER(A73)),VLOOKUP(A73,Studies!A:BR,13,FALSE),"")</f>
        <v>0</v>
      </c>
      <c r="I73" s="122" t="str">
        <f>IF(AND(A73&lt;&gt;"",ISNUMBER(A73)),VLOOKUP(A73,Studies!A:BR,6,FALSE),"")</f>
        <v>Plasma</v>
      </c>
      <c r="X73" s="21">
        <v>10</v>
      </c>
      <c r="Y73" s="22">
        <f t="shared" si="0"/>
        <v>9.1350709999999999</v>
      </c>
      <c r="Z73" s="22" t="s">
        <v>52</v>
      </c>
      <c r="AA73" s="21" t="s">
        <v>53</v>
      </c>
      <c r="AB73" s="21" t="s">
        <v>78</v>
      </c>
      <c r="AC73" s="21" t="s">
        <v>54</v>
      </c>
      <c r="AD73" s="21" t="s">
        <v>497</v>
      </c>
      <c r="AE73" s="23" t="s">
        <v>55</v>
      </c>
      <c r="AF73" s="23" t="s">
        <v>56</v>
      </c>
      <c r="AG73" s="23"/>
      <c r="AH73" s="24">
        <v>120</v>
      </c>
      <c r="AI73" s="24"/>
      <c r="AJ73" s="36"/>
      <c r="AK73" s="36"/>
      <c r="AL73" s="36"/>
      <c r="AM73" s="36"/>
    </row>
    <row r="74" spans="1:39" x14ac:dyDescent="0.2">
      <c r="A74" s="36">
        <v>380</v>
      </c>
      <c r="B74" s="112" t="str">
        <f>IF(AND(A74&lt;&gt;"",ISNUMBER(A74)),VLOOKUP(A74,Studies!A:BR,2,FALSE),"")</f>
        <v>Olkkola 1996</v>
      </c>
      <c r="C74" s="112" t="str">
        <f>IF(AND(A74&lt;&gt;"",ISNUMBER(A74)),VLOOKUP(A74,Studies!A:BR,3,FALSE),"")</f>
        <v>https://www.ncbi.nlm.nih.gov/pubmed/8623953</v>
      </c>
      <c r="D74" s="112" t="str">
        <f>IF(AND(A74&lt;&gt;"",ISNUMBER(A74)),VLOOKUP(A74,Studies!A:BR,4,FALSE),"")</f>
        <v>day 1 (po) with Perpetrator (Fluconazole)</v>
      </c>
      <c r="E74" s="120" t="str">
        <f>IF(AND(A74&lt;&gt;"",ISNUMBER(A74)),VLOOKUP(A74,Studies!A:BR,5,FALSE),"")</f>
        <v>Midazolam</v>
      </c>
      <c r="F74" s="48" t="s">
        <v>831</v>
      </c>
      <c r="G74" s="122">
        <f>IF(AND(A74&lt;&gt;"",ISNUMBER(A74)),VLOOKUP(A74,Studies!A:BR,13,FALSE),"")</f>
        <v>0</v>
      </c>
      <c r="I74" s="122" t="str">
        <f>IF(AND(A74&lt;&gt;"",ISNUMBER(A74)),VLOOKUP(A74,Studies!A:BR,6,FALSE),"")</f>
        <v>Plasma</v>
      </c>
      <c r="X74" s="21">
        <v>10</v>
      </c>
      <c r="Y74" s="22">
        <f t="shared" si="0"/>
        <v>9.1350709999999999</v>
      </c>
      <c r="Z74" s="22" t="s">
        <v>52</v>
      </c>
      <c r="AA74" s="21" t="s">
        <v>53</v>
      </c>
      <c r="AB74" s="21" t="s">
        <v>86</v>
      </c>
      <c r="AC74" s="21" t="s">
        <v>54</v>
      </c>
      <c r="AD74" s="21" t="s">
        <v>497</v>
      </c>
      <c r="AE74" s="23" t="s">
        <v>55</v>
      </c>
      <c r="AF74" s="23" t="s">
        <v>56</v>
      </c>
      <c r="AG74" s="23"/>
      <c r="AH74" s="24">
        <v>120</v>
      </c>
      <c r="AI74" s="24"/>
      <c r="AJ74" s="36"/>
      <c r="AK74" s="36"/>
      <c r="AL74" s="36"/>
      <c r="AM74" s="36"/>
    </row>
    <row r="75" spans="1:39" x14ac:dyDescent="0.2">
      <c r="A75" s="36">
        <v>381</v>
      </c>
      <c r="B75" s="112" t="str">
        <f>IF(AND(A75&lt;&gt;"",ISNUMBER(A75)),VLOOKUP(A75,Studies!A:BR,2,FALSE),"")</f>
        <v>Olkkola 1996</v>
      </c>
      <c r="C75" s="112" t="str">
        <f>IF(AND(A75&lt;&gt;"",ISNUMBER(A75)),VLOOKUP(A75,Studies!A:BR,3,FALSE),"")</f>
        <v>https://www.ncbi.nlm.nih.gov/pubmed/8623953</v>
      </c>
      <c r="D75" s="112" t="str">
        <f>IF(AND(A75&lt;&gt;"",ISNUMBER(A75)),VLOOKUP(A75,Studies!A:BR,4,FALSE),"")</f>
        <v>day 4 (iv) with Perpetrator (Fluconazole)</v>
      </c>
      <c r="E75" s="120" t="str">
        <f>IF(AND(A75&lt;&gt;"",ISNUMBER(A75)),VLOOKUP(A75,Studies!A:BR,5,FALSE),"")</f>
        <v>Midazolam</v>
      </c>
      <c r="F75" s="48" t="s">
        <v>831</v>
      </c>
      <c r="G75" s="122">
        <f>IF(AND(A75&lt;&gt;"",ISNUMBER(A75)),VLOOKUP(A75,Studies!A:BR,13,FALSE),"")</f>
        <v>0</v>
      </c>
      <c r="I75" s="122" t="str">
        <f>IF(AND(A75&lt;&gt;"",ISNUMBER(A75)),VLOOKUP(A75,Studies!A:BR,6,FALSE),"")</f>
        <v>Plasma</v>
      </c>
      <c r="X75" s="21">
        <v>10</v>
      </c>
      <c r="Y75" s="22">
        <f t="shared" si="0"/>
        <v>9.1350709999999999</v>
      </c>
      <c r="Z75" s="22" t="s">
        <v>52</v>
      </c>
      <c r="AA75" s="21" t="s">
        <v>53</v>
      </c>
      <c r="AB75" s="21" t="s">
        <v>86</v>
      </c>
      <c r="AC75" s="21" t="s">
        <v>54</v>
      </c>
      <c r="AD75" s="21" t="s">
        <v>497</v>
      </c>
      <c r="AE75" s="23" t="s">
        <v>55</v>
      </c>
      <c r="AF75" s="23" t="s">
        <v>56</v>
      </c>
      <c r="AG75" s="23"/>
      <c r="AH75" s="24">
        <v>120</v>
      </c>
      <c r="AI75" s="24"/>
      <c r="AJ75" s="36"/>
      <c r="AK75" s="36"/>
      <c r="AL75" s="36"/>
      <c r="AM75" s="36"/>
    </row>
    <row r="76" spans="1:39" x14ac:dyDescent="0.2">
      <c r="A76" s="36">
        <v>382</v>
      </c>
      <c r="B76" s="112" t="str">
        <f>IF(AND(A76&lt;&gt;"",ISNUMBER(A76)),VLOOKUP(A76,Studies!A:BR,2,FALSE),"")</f>
        <v>Olkkola 1996</v>
      </c>
      <c r="C76" s="112" t="str">
        <f>IF(AND(A76&lt;&gt;"",ISNUMBER(A76)),VLOOKUP(A76,Studies!A:BR,3,FALSE),"")</f>
        <v>https://www.ncbi.nlm.nih.gov/pubmed/8623953</v>
      </c>
      <c r="D76" s="112" t="str">
        <f>IF(AND(A76&lt;&gt;"",ISNUMBER(A76)),VLOOKUP(A76,Studies!A:BR,4,FALSE),"")</f>
        <v>day 6 (po) with Perpetrator (Fluconazole)</v>
      </c>
      <c r="E76" s="120" t="str">
        <f>IF(AND(A76&lt;&gt;"",ISNUMBER(A76)),VLOOKUP(A76,Studies!A:BR,5,FALSE),"")</f>
        <v>Midazolam</v>
      </c>
      <c r="F76" s="48" t="s">
        <v>831</v>
      </c>
      <c r="G76" s="122">
        <f>IF(AND(A76&lt;&gt;"",ISNUMBER(A76)),VLOOKUP(A76,Studies!A:BR,13,FALSE),"")</f>
        <v>0</v>
      </c>
      <c r="I76" s="122" t="str">
        <f>IF(AND(A76&lt;&gt;"",ISNUMBER(A76)),VLOOKUP(A76,Studies!A:BR,6,FALSE),"")</f>
        <v>Plasma</v>
      </c>
      <c r="X76" s="21">
        <v>10</v>
      </c>
      <c r="Y76" s="22">
        <f t="shared" si="0"/>
        <v>9.1350709999999999</v>
      </c>
      <c r="Z76" s="22" t="s">
        <v>52</v>
      </c>
      <c r="AA76" s="21" t="s">
        <v>53</v>
      </c>
      <c r="AB76" s="21" t="s">
        <v>86</v>
      </c>
      <c r="AC76" s="21" t="s">
        <v>54</v>
      </c>
      <c r="AD76" s="21" t="s">
        <v>497</v>
      </c>
      <c r="AE76" s="23" t="s">
        <v>55</v>
      </c>
      <c r="AF76" s="23" t="s">
        <v>56</v>
      </c>
      <c r="AG76" s="23"/>
      <c r="AH76" s="24">
        <v>120</v>
      </c>
      <c r="AI76" s="24"/>
      <c r="AJ76" s="36"/>
      <c r="AK76" s="36"/>
      <c r="AL76" s="36"/>
      <c r="AM76" s="36"/>
    </row>
    <row r="77" spans="1:39" x14ac:dyDescent="0.2">
      <c r="A77" s="36">
        <v>370</v>
      </c>
      <c r="B77" s="112" t="str">
        <f>IF(AND(A77&lt;&gt;"",ISNUMBER(A77)),VLOOKUP(A77,Studies!A:BR,2,FALSE),"")</f>
        <v>Olkkola 1994</v>
      </c>
      <c r="C77" s="112" t="str">
        <f>IF(AND(A77&lt;&gt;"",ISNUMBER(A77)),VLOOKUP(A77,Studies!A:BR,3,FALSE),"")</f>
        <v>https://www.ncbi.nlm.nih.gov/pubmed/8181191</v>
      </c>
      <c r="D77" s="112" t="str">
        <f>IF(AND(A77&lt;&gt;"",ISNUMBER(A77)),VLOOKUP(A77,Studies!A:BR,4,FALSE),"")</f>
        <v>po with Perpetrator (Itraconazole)</v>
      </c>
      <c r="E77" s="120" t="str">
        <f>IF(AND(A77&lt;&gt;"",ISNUMBER(A77)),VLOOKUP(A77,Studies!A:BR,5,FALSE),"")</f>
        <v>Midazolam</v>
      </c>
      <c r="F77" s="48" t="s">
        <v>142</v>
      </c>
      <c r="G77" s="122">
        <f>IF(AND(A77&lt;&gt;"",ISNUMBER(A77)),VLOOKUP(A77,Studies!A:BR,13,FALSE),"")</f>
        <v>0</v>
      </c>
      <c r="I77" s="122" t="str">
        <f>IF(AND(A77&lt;&gt;"",ISNUMBER(A77)),VLOOKUP(A77,Studies!A:BR,6,FALSE),"")</f>
        <v>Plasma</v>
      </c>
      <c r="X77" s="21">
        <v>10</v>
      </c>
      <c r="Y77" s="22">
        <f t="shared" si="0"/>
        <v>9.1350709999999999</v>
      </c>
      <c r="Z77" s="22" t="s">
        <v>52</v>
      </c>
      <c r="AA77" s="21" t="s">
        <v>53</v>
      </c>
      <c r="AB77" s="21" t="s">
        <v>86</v>
      </c>
      <c r="AC77" s="21" t="s">
        <v>54</v>
      </c>
      <c r="AD77" s="21" t="s">
        <v>497</v>
      </c>
      <c r="AE77" s="23" t="s">
        <v>55</v>
      </c>
      <c r="AF77" s="23" t="s">
        <v>56</v>
      </c>
      <c r="AG77" s="23"/>
      <c r="AH77" s="24">
        <v>120</v>
      </c>
      <c r="AI77" s="24"/>
      <c r="AJ77" s="36"/>
      <c r="AK77" s="36"/>
      <c r="AL77" s="36"/>
      <c r="AM77" s="36"/>
    </row>
    <row r="78" spans="1:39" x14ac:dyDescent="0.2">
      <c r="A78" s="36">
        <v>371</v>
      </c>
      <c r="B78" s="112" t="str">
        <f>IF(AND(A78&lt;&gt;"",ISNUMBER(A78)),VLOOKUP(A78,Studies!A:BR,2,FALSE),"")</f>
        <v>Olkkola 1994</v>
      </c>
      <c r="C78" s="112" t="str">
        <f>IF(AND(A78&lt;&gt;"",ISNUMBER(A78)),VLOOKUP(A78,Studies!A:BR,3,FALSE),"")</f>
        <v>https://www.ncbi.nlm.nih.gov/pubmed/8181191</v>
      </c>
      <c r="D78" s="112" t="str">
        <f>IF(AND(A78&lt;&gt;"",ISNUMBER(A78)),VLOOKUP(A78,Studies!A:BR,4,FALSE),"")</f>
        <v>po with Perpetrator (Ketoconazole</v>
      </c>
      <c r="E78" s="120" t="str">
        <f>IF(AND(A78&lt;&gt;"",ISNUMBER(A78)),VLOOKUP(A78,Studies!A:BR,5,FALSE),"")</f>
        <v>Midazolam</v>
      </c>
      <c r="F78" s="48" t="s">
        <v>554</v>
      </c>
      <c r="G78" s="122">
        <f>IF(AND(A78&lt;&gt;"",ISNUMBER(A78)),VLOOKUP(A78,Studies!A:BR,13,FALSE),"")</f>
        <v>0</v>
      </c>
      <c r="I78" s="122" t="str">
        <f>IF(AND(A78&lt;&gt;"",ISNUMBER(A78)),VLOOKUP(A78,Studies!A:BR,6,FALSE),"")</f>
        <v>Plasma</v>
      </c>
      <c r="X78" s="21">
        <v>10</v>
      </c>
      <c r="Y78" s="22">
        <f t="shared" si="0"/>
        <v>9.1350709999999999</v>
      </c>
      <c r="Z78" s="22" t="s">
        <v>52</v>
      </c>
      <c r="AA78" s="21" t="s">
        <v>53</v>
      </c>
      <c r="AB78" s="21" t="s">
        <v>86</v>
      </c>
      <c r="AC78" s="21" t="s">
        <v>54</v>
      </c>
      <c r="AD78" s="21" t="s">
        <v>497</v>
      </c>
      <c r="AE78" s="23" t="s">
        <v>55</v>
      </c>
      <c r="AF78" s="23" t="s">
        <v>56</v>
      </c>
      <c r="AG78" s="23"/>
      <c r="AH78" s="24">
        <v>120</v>
      </c>
      <c r="AI78" s="24"/>
      <c r="AJ78" s="36"/>
      <c r="AK78" s="36"/>
      <c r="AL78" s="36"/>
      <c r="AM78" s="36"/>
    </row>
    <row r="79" spans="1:39" x14ac:dyDescent="0.2">
      <c r="A79" s="36">
        <v>366</v>
      </c>
      <c r="B79" s="112" t="str">
        <f>IF(AND(A79&lt;&gt;"",ISNUMBER(A79)),VLOOKUP(A79,Studies!A:BR,2,FALSE),"")</f>
        <v>Olkkola 1993</v>
      </c>
      <c r="C79" s="112" t="str">
        <f>IF(AND(A79&lt;&gt;"",ISNUMBER(A79)),VLOOKUP(A79,Studies!A:BR,3,FALSE),"")</f>
        <v>https://www.ncbi.nlm.nih.gov/pubmed/8453848</v>
      </c>
      <c r="D79" s="112" t="str">
        <f>IF(AND(A79&lt;&gt;"",ISNUMBER(A79)),VLOOKUP(A79,Studies!A:BR,4,FALSE),"")</f>
        <v>po with Perpetrator (Erythromycin)</v>
      </c>
      <c r="E79" s="120" t="str">
        <f>IF(AND(A79&lt;&gt;"",ISNUMBER(A79)),VLOOKUP(A79,Studies!A:BR,5,FALSE),"")</f>
        <v>Midazolam</v>
      </c>
      <c r="F79" s="48" t="s">
        <v>136</v>
      </c>
      <c r="G79" s="122">
        <f>IF(AND(A79&lt;&gt;"",ISNUMBER(A79)),VLOOKUP(A79,Studies!A:BR,13,FALSE),"")</f>
        <v>0</v>
      </c>
      <c r="I79" s="122" t="str">
        <f>IF(AND(A79&lt;&gt;"",ISNUMBER(A79)),VLOOKUP(A79,Studies!A:BR,6,FALSE),"")</f>
        <v>Plasma</v>
      </c>
      <c r="X79" s="28">
        <v>200</v>
      </c>
      <c r="Z79" s="34" t="s">
        <v>52</v>
      </c>
      <c r="AA79" s="28" t="s">
        <v>53</v>
      </c>
      <c r="AB79" s="28">
        <v>0</v>
      </c>
      <c r="AC79" s="28" t="s">
        <v>54</v>
      </c>
      <c r="AD79" s="28" t="s">
        <v>115</v>
      </c>
      <c r="AF79" s="29" t="s">
        <v>493</v>
      </c>
      <c r="AH79" s="29">
        <v>200</v>
      </c>
      <c r="AI79" s="29" t="s">
        <v>500</v>
      </c>
      <c r="AJ79" s="36"/>
      <c r="AK79" s="36"/>
      <c r="AL79" s="36"/>
      <c r="AM79" s="36"/>
    </row>
    <row r="80" spans="1:39" x14ac:dyDescent="0.2">
      <c r="A80" s="36">
        <v>368</v>
      </c>
      <c r="B80" s="112" t="str">
        <f>IF(AND(A80&lt;&gt;"",ISNUMBER(A80)),VLOOKUP(A80,Studies!A:BR,2,FALSE),"")</f>
        <v>Olkkola 1993</v>
      </c>
      <c r="C80" s="112" t="str">
        <f>IF(AND(A80&lt;&gt;"",ISNUMBER(A80)),VLOOKUP(A80,Studies!A:BR,3,FALSE),"")</f>
        <v>https://www.ncbi.nlm.nih.gov/pubmed/8453848</v>
      </c>
      <c r="D80" s="112" t="str">
        <f>IF(AND(A80&lt;&gt;"",ISNUMBER(A80)),VLOOKUP(A80,Studies!A:BR,4,FALSE),"")</f>
        <v>iv with Perpetrator (Erythromycin)</v>
      </c>
      <c r="E80" s="120" t="str">
        <f>IF(AND(A80&lt;&gt;"",ISNUMBER(A80)),VLOOKUP(A80,Studies!A:BR,5,FALSE),"")</f>
        <v>Midazolam</v>
      </c>
      <c r="F80" s="48" t="s">
        <v>136</v>
      </c>
      <c r="G80" s="122">
        <f>IF(AND(A80&lt;&gt;"",ISNUMBER(A80)),VLOOKUP(A80,Studies!A:BR,13,FALSE),"")</f>
        <v>0</v>
      </c>
      <c r="I80" s="122" t="str">
        <f>IF(AND(A80&lt;&gt;"",ISNUMBER(A80)),VLOOKUP(A80,Studies!A:BR,6,FALSE),"")</f>
        <v>Plasma</v>
      </c>
      <c r="X80" s="28">
        <v>200</v>
      </c>
      <c r="Z80" s="34" t="s">
        <v>52</v>
      </c>
      <c r="AA80" s="28" t="s">
        <v>53</v>
      </c>
      <c r="AB80" s="28">
        <v>0</v>
      </c>
      <c r="AC80" s="28" t="s">
        <v>54</v>
      </c>
      <c r="AD80" s="28" t="s">
        <v>115</v>
      </c>
      <c r="AF80" s="29" t="s">
        <v>493</v>
      </c>
      <c r="AH80" s="29">
        <v>200</v>
      </c>
      <c r="AI80" s="29" t="s">
        <v>500</v>
      </c>
      <c r="AJ80" s="36"/>
      <c r="AK80" s="36"/>
      <c r="AL80" s="36"/>
      <c r="AM80" s="36"/>
    </row>
    <row r="81" spans="1:39" x14ac:dyDescent="0.2">
      <c r="A81" s="36">
        <v>401</v>
      </c>
      <c r="B81" s="112" t="str">
        <f>IF(AND(A81&lt;&gt;"",ISNUMBER(A81)),VLOOKUP(A81,Studies!A:BR,2,FALSE),"")</f>
        <v>Saari 2006</v>
      </c>
      <c r="C81" s="112" t="str">
        <f>IF(AND(A81&lt;&gt;"",ISNUMBER(A81)),VLOOKUP(A81,Studies!A:BR,3,FALSE),"")</f>
        <v>https://www.ncbi.nlm.nih.gov/pubmed/16580904</v>
      </c>
      <c r="D81" s="112" t="str">
        <f>IF(AND(A81&lt;&gt;"",ISNUMBER(A81)),VLOOKUP(A81,Studies!A:BR,4,FALSE),"")</f>
        <v>po with Perpetrator (Voriconazole)</v>
      </c>
      <c r="E81" s="120" t="str">
        <f>IF(AND(A81&lt;&gt;"",ISNUMBER(A81)),VLOOKUP(A81,Studies!A:BR,5,FALSE),"")</f>
        <v>Midazolam</v>
      </c>
      <c r="F81" s="48" t="s">
        <v>842</v>
      </c>
      <c r="G81" s="122">
        <f>IF(AND(A81&lt;&gt;"",ISNUMBER(A81)),VLOOKUP(A81,Studies!A:BR,13,FALSE),"")</f>
        <v>0</v>
      </c>
      <c r="I81" s="122" t="str">
        <f>IF(AND(A81&lt;&gt;"",ISNUMBER(A81)),VLOOKUP(A81,Studies!A:BR,6,FALSE),"")</f>
        <v>Plasma</v>
      </c>
      <c r="X81" s="28">
        <v>200</v>
      </c>
      <c r="Z81" s="34" t="s">
        <v>52</v>
      </c>
      <c r="AA81" s="28" t="s">
        <v>53</v>
      </c>
      <c r="AB81" s="28">
        <v>0</v>
      </c>
      <c r="AC81" s="28" t="s">
        <v>54</v>
      </c>
      <c r="AD81" s="28" t="s">
        <v>115</v>
      </c>
      <c r="AF81" s="29" t="s">
        <v>493</v>
      </c>
      <c r="AH81" s="29">
        <v>200</v>
      </c>
      <c r="AI81" s="29" t="s">
        <v>500</v>
      </c>
      <c r="AJ81" s="36"/>
      <c r="AK81" s="36"/>
      <c r="AL81" s="36"/>
      <c r="AM81" s="36"/>
    </row>
    <row r="82" spans="1:39" x14ac:dyDescent="0.2">
      <c r="A82" s="36">
        <v>404</v>
      </c>
      <c r="B82" s="112" t="str">
        <f>IF(AND(A82&lt;&gt;"",ISNUMBER(A82)),VLOOKUP(A82,Studies!A:BR,2,FALSE),"")</f>
        <v>Saari 2006</v>
      </c>
      <c r="C82" s="112" t="str">
        <f>IF(AND(A82&lt;&gt;"",ISNUMBER(A82)),VLOOKUP(A82,Studies!A:BR,3,FALSE),"")</f>
        <v>https://www.ncbi.nlm.nih.gov/pubmed/16580904</v>
      </c>
      <c r="D82" s="112" t="str">
        <f>IF(AND(A82&lt;&gt;"",ISNUMBER(A82)),VLOOKUP(A82,Studies!A:BR,4,FALSE),"")</f>
        <v>iv with Perpetrator (Voriconazole)</v>
      </c>
      <c r="E82" s="120" t="str">
        <f>IF(AND(A82&lt;&gt;"",ISNUMBER(A82)),VLOOKUP(A82,Studies!A:BR,5,FALSE),"")</f>
        <v>Midazolam</v>
      </c>
      <c r="F82" s="48" t="s">
        <v>842</v>
      </c>
      <c r="G82" s="122">
        <f>IF(AND(A82&lt;&gt;"",ISNUMBER(A82)),VLOOKUP(A82,Studies!A:BR,13,FALSE),"")</f>
        <v>0</v>
      </c>
      <c r="I82" s="122" t="str">
        <f>IF(AND(A82&lt;&gt;"",ISNUMBER(A82)),VLOOKUP(A82,Studies!A:BR,6,FALSE),"")</f>
        <v>Plasma</v>
      </c>
      <c r="X82" s="28">
        <v>200</v>
      </c>
      <c r="Z82" s="34" t="s">
        <v>52</v>
      </c>
      <c r="AA82" s="28" t="s">
        <v>53</v>
      </c>
      <c r="AB82" s="28">
        <v>0</v>
      </c>
      <c r="AC82" s="28" t="s">
        <v>54</v>
      </c>
      <c r="AD82" s="28" t="s">
        <v>115</v>
      </c>
      <c r="AF82" s="29" t="s">
        <v>493</v>
      </c>
      <c r="AH82" s="29">
        <v>200</v>
      </c>
      <c r="AI82" s="29" t="s">
        <v>500</v>
      </c>
      <c r="AJ82" s="36"/>
      <c r="AK82" s="36"/>
      <c r="AL82" s="36"/>
      <c r="AM82" s="36"/>
    </row>
    <row r="83" spans="1:39" x14ac:dyDescent="0.2">
      <c r="A83" s="36">
        <v>420</v>
      </c>
      <c r="B83" s="112" t="str">
        <f>IF(AND(A83&lt;&gt;"",ISNUMBER(A83)),VLOOKUP(A83,Studies!A:BR,2,FALSE),"")</f>
        <v>Swart 2002</v>
      </c>
      <c r="C83" s="112" t="str">
        <f>IF(AND(A83&lt;&gt;"",ISNUMBER(A83)),VLOOKUP(A83,Studies!A:BR,3,FALSE),"")</f>
        <v xml:space="preserve">https://www.ncbi.nlm.nih.gov/pubmed/11851636 </v>
      </c>
      <c r="D83" s="112" t="str">
        <f>IF(AND(A83&lt;&gt;"",ISNUMBER(A83)),VLOOKUP(A83,Studies!A:BR,4,FALSE),"")</f>
        <v>day 10 Control with Perpetrator (Erythromycin)</v>
      </c>
      <c r="E83" s="120" t="str">
        <f>IF(AND(A83&lt;&gt;"",ISNUMBER(A83)),VLOOKUP(A83,Studies!A:BR,5,FALSE),"")</f>
        <v>Midazolam</v>
      </c>
      <c r="F83" s="48" t="s">
        <v>136</v>
      </c>
      <c r="G83" s="122">
        <f>IF(AND(A83&lt;&gt;"",ISNUMBER(A83)),VLOOKUP(A83,Studies!A:BR,13,FALSE),"")</f>
        <v>0</v>
      </c>
      <c r="I83" s="122" t="str">
        <f>IF(AND(A83&lt;&gt;"",ISNUMBER(A83)),VLOOKUP(A83,Studies!A:BR,6,FALSE),"")</f>
        <v>Plasma</v>
      </c>
      <c r="X83" s="28">
        <v>200</v>
      </c>
      <c r="Z83" s="34" t="s">
        <v>52</v>
      </c>
      <c r="AA83" s="28" t="s">
        <v>53</v>
      </c>
      <c r="AB83" s="21" t="s">
        <v>492</v>
      </c>
      <c r="AC83" s="28" t="s">
        <v>54</v>
      </c>
      <c r="AD83" s="28" t="s">
        <v>497</v>
      </c>
      <c r="AF83" s="29" t="s">
        <v>493</v>
      </c>
      <c r="AH83" s="29">
        <v>200</v>
      </c>
      <c r="AI83" s="29" t="s">
        <v>500</v>
      </c>
      <c r="AJ83" s="36"/>
      <c r="AK83" s="36"/>
      <c r="AL83" s="36"/>
      <c r="AM83" s="36"/>
    </row>
    <row r="84" spans="1:39" x14ac:dyDescent="0.2">
      <c r="A84" s="36">
        <v>354</v>
      </c>
      <c r="B84" s="112" t="str">
        <f>IF(AND(A84&lt;&gt;"",ISNUMBER(A84)),VLOOKUP(A84,Studies!A:BR,2,FALSE),"")</f>
        <v>Markert 2013</v>
      </c>
      <c r="C84" s="112" t="str">
        <f>IF(AND(A84&lt;&gt;"",ISNUMBER(A84)),VLOOKUP(A84,Studies!A:BR,3,FALSE),"")</f>
        <v>https://www.ncbi.nlm.nih.gov/pubmed/23748747</v>
      </c>
      <c r="D84" s="112" t="str">
        <f>IF(AND(A84&lt;&gt;"",ISNUMBER(A84)),VLOOKUP(A84,Studies!A:BR,4,FALSE),"")</f>
        <v>with Perpetrator (Clarithromycin)</v>
      </c>
      <c r="E84" s="120" t="str">
        <f>IF(AND(A84&lt;&gt;"",ISNUMBER(A84)),VLOOKUP(A84,Studies!A:BR,5,FALSE),"")</f>
        <v>Midazolam</v>
      </c>
      <c r="F84" s="48" t="s">
        <v>555</v>
      </c>
      <c r="G84" s="122">
        <f>IF(AND(A84&lt;&gt;"",ISNUMBER(A84)),VLOOKUP(A84,Studies!A:BR,13,FALSE),"")</f>
        <v>0</v>
      </c>
      <c r="I84" s="122" t="str">
        <f>IF(AND(A84&lt;&gt;"",ISNUMBER(A84)),VLOOKUP(A84,Studies!A:BR,6,FALSE),"")</f>
        <v>Plasma</v>
      </c>
      <c r="X84" s="28">
        <v>200</v>
      </c>
      <c r="Z84" s="34" t="s">
        <v>52</v>
      </c>
      <c r="AA84" s="28" t="s">
        <v>53</v>
      </c>
      <c r="AB84" s="21" t="s">
        <v>492</v>
      </c>
      <c r="AC84" s="28" t="s">
        <v>54</v>
      </c>
      <c r="AD84" s="28" t="s">
        <v>497</v>
      </c>
      <c r="AF84" s="29" t="s">
        <v>493</v>
      </c>
      <c r="AH84" s="29">
        <v>200</v>
      </c>
      <c r="AI84" s="29" t="s">
        <v>500</v>
      </c>
      <c r="AJ84" s="36"/>
      <c r="AK84" s="36"/>
      <c r="AL84" s="36"/>
      <c r="AM84" s="36"/>
    </row>
    <row r="85" spans="1:39" x14ac:dyDescent="0.2">
      <c r="A85" s="36">
        <v>362</v>
      </c>
      <c r="B85" s="112" t="str">
        <f>IF(AND(A85&lt;&gt;"",ISNUMBER(A85)),VLOOKUP(A85,Studies!A:BR,2,FALSE),"")</f>
        <v>Okudaira 2007</v>
      </c>
      <c r="C85" s="112" t="str">
        <f>IF(AND(A85&lt;&gt;"",ISNUMBER(A85)),VLOOKUP(A85,Studies!A:BR,3,FALSE),"")</f>
        <v>https://www.ncbi.nlm.nih.gov/pubmed/17585116</v>
      </c>
      <c r="D85" s="112" t="str">
        <f>IF(AND(A85&lt;&gt;"",ISNUMBER(A85)),VLOOKUP(A85,Studies!A:BR,4,FALSE),"")</f>
        <v>EM 2 with Perpetrator (Erythromycin)</v>
      </c>
      <c r="E85" s="120" t="str">
        <f>IF(AND(A85&lt;&gt;"",ISNUMBER(A85)),VLOOKUP(A85,Studies!A:BR,5,FALSE),"")</f>
        <v>Midazolam</v>
      </c>
      <c r="F85" s="48" t="s">
        <v>136</v>
      </c>
      <c r="G85" s="122">
        <f>IF(AND(A85&lt;&gt;"",ISNUMBER(A85)),VLOOKUP(A85,Studies!A:BR,13,FALSE),"")</f>
        <v>0</v>
      </c>
      <c r="I85" s="122" t="str">
        <f>IF(AND(A85&lt;&gt;"",ISNUMBER(A85)),VLOOKUP(A85,Studies!A:BR,6,FALSE),"")</f>
        <v>Plasma</v>
      </c>
      <c r="X85" s="28">
        <v>200</v>
      </c>
      <c r="Z85" s="34" t="s">
        <v>52</v>
      </c>
      <c r="AA85" s="28" t="s">
        <v>53</v>
      </c>
      <c r="AB85" s="28">
        <v>0</v>
      </c>
      <c r="AC85" s="28" t="s">
        <v>54</v>
      </c>
      <c r="AD85" s="28" t="s">
        <v>115</v>
      </c>
      <c r="AF85" s="29" t="s">
        <v>504</v>
      </c>
      <c r="AH85" s="29">
        <v>200</v>
      </c>
      <c r="AI85" s="29" t="s">
        <v>507</v>
      </c>
      <c r="AJ85" s="36"/>
      <c r="AK85" s="36"/>
      <c r="AL85" s="36"/>
      <c r="AM85" s="36"/>
    </row>
    <row r="86" spans="1:39" x14ac:dyDescent="0.2">
      <c r="A86" s="36">
        <v>363</v>
      </c>
      <c r="B86" s="112" t="str">
        <f>IF(AND(A86&lt;&gt;"",ISNUMBER(A86)),VLOOKUP(A86,Studies!A:BR,2,FALSE),"")</f>
        <v>Okudaira 2007</v>
      </c>
      <c r="C86" s="112" t="str">
        <f>IF(AND(A86&lt;&gt;"",ISNUMBER(A86)),VLOOKUP(A86,Studies!A:BR,3,FALSE),"")</f>
        <v>https://www.ncbi.nlm.nih.gov/pubmed/17585116</v>
      </c>
      <c r="D86" s="112" t="str">
        <f>IF(AND(A86&lt;&gt;"",ISNUMBER(A86)),VLOOKUP(A86,Studies!A:BR,4,FALSE),"")</f>
        <v>EM 4 with Perpetrator (Erythromycin)</v>
      </c>
      <c r="E86" s="120" t="str">
        <f>IF(AND(A86&lt;&gt;"",ISNUMBER(A86)),VLOOKUP(A86,Studies!A:BR,5,FALSE),"")</f>
        <v>Midazolam</v>
      </c>
      <c r="F86" s="48" t="s">
        <v>136</v>
      </c>
      <c r="G86" s="122">
        <f>IF(AND(A86&lt;&gt;"",ISNUMBER(A86)),VLOOKUP(A86,Studies!A:BR,13,FALSE),"")</f>
        <v>0</v>
      </c>
      <c r="I86" s="122" t="str">
        <f>IF(AND(A86&lt;&gt;"",ISNUMBER(A86)),VLOOKUP(A86,Studies!A:BR,6,FALSE),"")</f>
        <v>Plasma</v>
      </c>
      <c r="X86" s="28">
        <v>200</v>
      </c>
      <c r="Z86" s="34" t="s">
        <v>52</v>
      </c>
      <c r="AA86" s="28" t="s">
        <v>53</v>
      </c>
      <c r="AB86" s="28">
        <v>0</v>
      </c>
      <c r="AC86" s="28" t="s">
        <v>54</v>
      </c>
      <c r="AD86" s="28" t="s">
        <v>115</v>
      </c>
      <c r="AF86" s="29" t="s">
        <v>504</v>
      </c>
      <c r="AH86" s="29">
        <v>200</v>
      </c>
      <c r="AI86" s="29" t="s">
        <v>507</v>
      </c>
      <c r="AJ86" s="36"/>
      <c r="AK86" s="36"/>
      <c r="AL86" s="36"/>
      <c r="AM86" s="36"/>
    </row>
    <row r="87" spans="1:39" x14ac:dyDescent="0.2">
      <c r="A87" s="36">
        <v>364</v>
      </c>
      <c r="B87" s="112" t="str">
        <f>IF(AND(A87&lt;&gt;"",ISNUMBER(A87)),VLOOKUP(A87,Studies!A:BR,2,FALSE),"")</f>
        <v>Okudaira 2007</v>
      </c>
      <c r="C87" s="112" t="str">
        <f>IF(AND(A87&lt;&gt;"",ISNUMBER(A87)),VLOOKUP(A87,Studies!A:BR,3,FALSE),"")</f>
        <v>https://www.ncbi.nlm.nih.gov/pubmed/17585116</v>
      </c>
      <c r="D87" s="112" t="str">
        <f>IF(AND(A87&lt;&gt;"",ISNUMBER(A87)),VLOOKUP(A87,Studies!A:BR,4,FALSE),"")</f>
        <v>EM 7 with Perpetrator (Erythromycin)</v>
      </c>
      <c r="E87" s="120" t="str">
        <f>IF(AND(A87&lt;&gt;"",ISNUMBER(A87)),VLOOKUP(A87,Studies!A:BR,5,FALSE),"")</f>
        <v>Midazolam</v>
      </c>
      <c r="F87" s="48" t="s">
        <v>136</v>
      </c>
      <c r="G87" s="122">
        <f>IF(AND(A87&lt;&gt;"",ISNUMBER(A87)),VLOOKUP(A87,Studies!A:BR,13,FALSE),"")</f>
        <v>0</v>
      </c>
      <c r="I87" s="122" t="str">
        <f>IF(AND(A87&lt;&gt;"",ISNUMBER(A87)),VLOOKUP(A87,Studies!A:BR,6,FALSE),"")</f>
        <v>Plasma</v>
      </c>
      <c r="X87" s="28">
        <v>200</v>
      </c>
      <c r="Z87" s="34" t="s">
        <v>52</v>
      </c>
      <c r="AA87" s="28" t="s">
        <v>53</v>
      </c>
      <c r="AB87" s="28" t="s">
        <v>510</v>
      </c>
      <c r="AC87" s="28" t="s">
        <v>54</v>
      </c>
      <c r="AD87" s="28" t="s">
        <v>505</v>
      </c>
      <c r="AF87" s="29" t="s">
        <v>504</v>
      </c>
      <c r="AH87" s="29">
        <v>200</v>
      </c>
      <c r="AI87" s="29" t="s">
        <v>507</v>
      </c>
      <c r="AJ87" s="36"/>
      <c r="AK87" s="36"/>
      <c r="AL87" s="36"/>
      <c r="AM87" s="36"/>
    </row>
    <row r="88" spans="1:39" x14ac:dyDescent="0.2">
      <c r="A88" s="36">
        <v>424</v>
      </c>
      <c r="B88" s="112" t="str">
        <f>IF(AND(A88&lt;&gt;"",ISNUMBER(A88)),VLOOKUP(A88,Studies!A:BR,2,FALSE),"")</f>
        <v>Templeton 2010</v>
      </c>
      <c r="C88" s="112" t="str">
        <f>IF(AND(A88&lt;&gt;"",ISNUMBER(A88)),VLOOKUP(A88,Studies!A:BR,3,FALSE),"")</f>
        <v>https://www.ncbi.nlm.nih.gov/pubmed/20739919</v>
      </c>
      <c r="D88" s="112" t="str">
        <f>IF(AND(A88&lt;&gt;"",ISNUMBER(A88)),VLOOKUP(A88,Studies!A:BR,4,FALSE),"")</f>
        <v>with Perpetrator (Itraconazole @ 50 mg)</v>
      </c>
      <c r="E88" s="120" t="str">
        <f>IF(AND(A88&lt;&gt;"",ISNUMBER(A88)),VLOOKUP(A88,Studies!A:BR,5,FALSE),"")</f>
        <v>Midazolam</v>
      </c>
      <c r="F88" s="48" t="s">
        <v>142</v>
      </c>
      <c r="G88" s="122">
        <f>IF(AND(A88&lt;&gt;"",ISNUMBER(A88)),VLOOKUP(A88,Studies!A:BR,13,FALSE),"")</f>
        <v>0</v>
      </c>
      <c r="I88" s="122" t="str">
        <f>IF(AND(A88&lt;&gt;"",ISNUMBER(A88)),VLOOKUP(A88,Studies!A:BR,6,FALSE),"")</f>
        <v>Plasma</v>
      </c>
      <c r="X88" s="28">
        <v>200</v>
      </c>
      <c r="Z88" s="34" t="s">
        <v>52</v>
      </c>
      <c r="AA88" s="28" t="s">
        <v>53</v>
      </c>
      <c r="AB88" s="28" t="s">
        <v>510</v>
      </c>
      <c r="AC88" s="28" t="s">
        <v>54</v>
      </c>
      <c r="AD88" s="28" t="s">
        <v>505</v>
      </c>
      <c r="AF88" s="29" t="s">
        <v>504</v>
      </c>
      <c r="AH88" s="29">
        <v>200</v>
      </c>
      <c r="AI88" s="29" t="s">
        <v>507</v>
      </c>
      <c r="AJ88" s="36"/>
      <c r="AK88" s="36"/>
      <c r="AL88" s="36"/>
      <c r="AM88" s="36"/>
    </row>
    <row r="89" spans="1:39" x14ac:dyDescent="0.2">
      <c r="A89" s="36">
        <v>425</v>
      </c>
      <c r="B89" s="112" t="str">
        <f>IF(AND(A89&lt;&gt;"",ISNUMBER(A89)),VLOOKUP(A89,Studies!A:BR,2,FALSE),"")</f>
        <v>Templeton 2010</v>
      </c>
      <c r="C89" s="112" t="str">
        <f>IF(AND(A89&lt;&gt;"",ISNUMBER(A89)),VLOOKUP(A89,Studies!A:BR,3,FALSE),"")</f>
        <v>https://www.ncbi.nlm.nih.gov/pubmed/20739919</v>
      </c>
      <c r="D89" s="112" t="str">
        <f>IF(AND(A89&lt;&gt;"",ISNUMBER(A89)),VLOOKUP(A89,Studies!A:BR,4,FALSE),"")</f>
        <v>with Perpetrator (Itraconazole @ 200 mg)</v>
      </c>
      <c r="E89" s="120" t="str">
        <f>IF(AND(A89&lt;&gt;"",ISNUMBER(A89)),VLOOKUP(A89,Studies!A:BR,5,FALSE),"")</f>
        <v>Midazolam</v>
      </c>
      <c r="F89" s="48" t="s">
        <v>142</v>
      </c>
      <c r="G89" s="122">
        <f>IF(AND(A89&lt;&gt;"",ISNUMBER(A89)),VLOOKUP(A89,Studies!A:BR,13,FALSE),"")</f>
        <v>0</v>
      </c>
      <c r="I89" s="122" t="str">
        <f>IF(AND(A89&lt;&gt;"",ISNUMBER(A89)),VLOOKUP(A89,Studies!A:BR,6,FALSE),"")</f>
        <v>Plasma</v>
      </c>
      <c r="X89" s="28">
        <v>200</v>
      </c>
      <c r="Z89" s="34" t="s">
        <v>52</v>
      </c>
      <c r="AA89" s="28" t="s">
        <v>53</v>
      </c>
      <c r="AB89" s="28">
        <v>0</v>
      </c>
      <c r="AC89" s="28" t="s">
        <v>54</v>
      </c>
      <c r="AD89" s="28" t="s">
        <v>115</v>
      </c>
      <c r="AF89" s="29" t="s">
        <v>504</v>
      </c>
      <c r="AH89" s="29">
        <v>200</v>
      </c>
      <c r="AI89" s="29" t="s">
        <v>507</v>
      </c>
      <c r="AJ89" s="36"/>
      <c r="AK89" s="36"/>
      <c r="AL89" s="36"/>
      <c r="AM89" s="36"/>
    </row>
    <row r="90" spans="1:39" x14ac:dyDescent="0.2">
      <c r="A90" s="36">
        <v>426</v>
      </c>
      <c r="B90" s="112" t="str">
        <f>IF(AND(A90&lt;&gt;"",ISNUMBER(A90)),VLOOKUP(A90,Studies!A:BR,2,FALSE),"")</f>
        <v>Templeton 2010</v>
      </c>
      <c r="C90" s="112" t="str">
        <f>IF(AND(A90&lt;&gt;"",ISNUMBER(A90)),VLOOKUP(A90,Studies!A:BR,3,FALSE),"")</f>
        <v>https://www.ncbi.nlm.nih.gov/pubmed/20739919</v>
      </c>
      <c r="D90" s="112" t="str">
        <f>IF(AND(A90&lt;&gt;"",ISNUMBER(A90)),VLOOKUP(A90,Studies!A:BR,4,FALSE),"")</f>
        <v>with Perpetrator (Itraconazole @ 400 mg)</v>
      </c>
      <c r="E90" s="120" t="str">
        <f>IF(AND(A90&lt;&gt;"",ISNUMBER(A90)),VLOOKUP(A90,Studies!A:BR,5,FALSE),"")</f>
        <v>Midazolam</v>
      </c>
      <c r="F90" s="48" t="s">
        <v>142</v>
      </c>
      <c r="G90" s="122">
        <f>IF(AND(A90&lt;&gt;"",ISNUMBER(A90)),VLOOKUP(A90,Studies!A:BR,13,FALSE),"")</f>
        <v>0</v>
      </c>
      <c r="I90" s="122" t="str">
        <f>IF(AND(A90&lt;&gt;"",ISNUMBER(A90)),VLOOKUP(A90,Studies!A:BR,6,FALSE),"")</f>
        <v>Plasma</v>
      </c>
      <c r="X90" s="28">
        <v>200</v>
      </c>
      <c r="Z90" s="34" t="s">
        <v>52</v>
      </c>
      <c r="AA90" s="28" t="s">
        <v>53</v>
      </c>
      <c r="AB90" s="28">
        <v>0</v>
      </c>
      <c r="AC90" s="28" t="s">
        <v>54</v>
      </c>
      <c r="AD90" s="28" t="s">
        <v>115</v>
      </c>
      <c r="AF90" s="29" t="s">
        <v>504</v>
      </c>
      <c r="AH90" s="29">
        <v>200</v>
      </c>
      <c r="AI90" s="29" t="s">
        <v>507</v>
      </c>
      <c r="AJ90" s="36"/>
      <c r="AK90" s="36"/>
      <c r="AL90" s="36"/>
      <c r="AM90" s="36"/>
    </row>
    <row r="91" spans="1:39" x14ac:dyDescent="0.2">
      <c r="A91" s="36">
        <v>428</v>
      </c>
      <c r="B91" s="112" t="str">
        <f>IF(AND(A91&lt;&gt;"",ISNUMBER(A91)),VLOOKUP(A91,Studies!A:BR,2,FALSE),"")</f>
        <v>Tham 2006</v>
      </c>
      <c r="C91" s="112" t="str">
        <f>IF(AND(A91&lt;&gt;"",ISNUMBER(A91)),VLOOKUP(A91,Studies!A:BR,3,FALSE),"")</f>
        <v>https://www.ncbi.nlm.nih.gov/pubmed/16628140</v>
      </c>
      <c r="D91" s="112" t="str">
        <f>IF(AND(A91&lt;&gt;"",ISNUMBER(A91)),VLOOKUP(A91,Studies!A:BR,4,FALSE),"")</f>
        <v>with Perpetrator (Ketoconazole 50 mg)</v>
      </c>
      <c r="E91" s="120" t="str">
        <f>IF(AND(A91&lt;&gt;"",ISNUMBER(A91)),VLOOKUP(A91,Studies!A:BR,5,FALSE),"")</f>
        <v>Midazolam</v>
      </c>
      <c r="F91" s="48" t="s">
        <v>554</v>
      </c>
      <c r="G91" s="122">
        <f>IF(AND(A91&lt;&gt;"",ISNUMBER(A91)),VLOOKUP(A91,Studies!A:BR,13,FALSE),"")</f>
        <v>0</v>
      </c>
      <c r="I91" s="122" t="str">
        <f>IF(AND(A91&lt;&gt;"",ISNUMBER(A91)),VLOOKUP(A91,Studies!A:BR,6,FALSE),"")</f>
        <v>Plasma</v>
      </c>
      <c r="X91" s="28">
        <v>200</v>
      </c>
      <c r="Z91" s="34" t="s">
        <v>52</v>
      </c>
      <c r="AA91" s="28" t="s">
        <v>53</v>
      </c>
      <c r="AB91" s="28" t="s">
        <v>510</v>
      </c>
      <c r="AC91" s="28" t="s">
        <v>54</v>
      </c>
      <c r="AD91" s="28" t="s">
        <v>505</v>
      </c>
      <c r="AF91" s="29" t="s">
        <v>504</v>
      </c>
      <c r="AH91" s="29">
        <v>200</v>
      </c>
      <c r="AI91" s="29" t="s">
        <v>507</v>
      </c>
      <c r="AJ91" s="36"/>
      <c r="AK91" s="36"/>
      <c r="AL91" s="36"/>
      <c r="AM91" s="36"/>
    </row>
    <row r="92" spans="1:39" x14ac:dyDescent="0.2">
      <c r="A92" s="36">
        <v>50</v>
      </c>
      <c r="B92" s="112" t="str">
        <f>IF(AND(A92&lt;&gt;"",ISNUMBER(A92)),VLOOKUP(A92,Studies!A:BR,2,FALSE),"")</f>
        <v>Ahonen 1995</v>
      </c>
      <c r="C92" s="112" t="str">
        <f>IF(AND(A92&lt;&gt;"",ISNUMBER(A92)),VLOOKUP(A92,Studies!A:BR,3,FALSE),"")</f>
        <v>http://www.ncbi.nlm.nih.gov/pubmed/6138081</v>
      </c>
      <c r="D92" s="112" t="str">
        <f>IF(AND(A92&lt;&gt;"",ISNUMBER(A92)),VLOOKUP(A92,Studies!A:BR,4,FALSE),"")</f>
        <v>with Perpetrator (Itraconazole)</v>
      </c>
      <c r="E92" s="120" t="str">
        <f>IF(AND(A92&lt;&gt;"",ISNUMBER(A92)),VLOOKUP(A92,Studies!A:BR,5,FALSE),"")</f>
        <v>Midazolam</v>
      </c>
      <c r="F92" s="48" t="s">
        <v>142</v>
      </c>
      <c r="G92" s="122">
        <f>IF(AND(A92&lt;&gt;"",ISNUMBER(A92)),VLOOKUP(A92,Studies!A:BR,13,FALSE),"")</f>
        <v>0</v>
      </c>
      <c r="I92" s="122" t="str">
        <f>IF(AND(A92&lt;&gt;"",ISNUMBER(A92)),VLOOKUP(A92,Studies!A:BR,6,FALSE),"")</f>
        <v>Plasma</v>
      </c>
      <c r="X92" s="28">
        <v>200</v>
      </c>
      <c r="Z92" s="34" t="s">
        <v>52</v>
      </c>
      <c r="AA92" s="28" t="s">
        <v>53</v>
      </c>
      <c r="AB92" s="28" t="s">
        <v>510</v>
      </c>
      <c r="AC92" s="28" t="s">
        <v>54</v>
      </c>
      <c r="AD92" s="28" t="s">
        <v>505</v>
      </c>
      <c r="AF92" s="29" t="s">
        <v>504</v>
      </c>
      <c r="AH92" s="29">
        <v>200</v>
      </c>
      <c r="AI92" s="29" t="s">
        <v>507</v>
      </c>
      <c r="AJ92" s="36"/>
      <c r="AK92" s="36"/>
      <c r="AL92" s="36"/>
      <c r="AM92" s="36"/>
    </row>
    <row r="93" spans="1:39" x14ac:dyDescent="0.2">
      <c r="A93" s="36">
        <v>469</v>
      </c>
      <c r="B93" s="112" t="str">
        <f>IF(AND(A93&lt;&gt;"",ISNUMBER(A93)),VLOOKUP(A93,Studies!A:BR,2,FALSE),"")</f>
        <v>Yeates 1996</v>
      </c>
      <c r="C93" s="112" t="str">
        <f>IF(AND(A93&lt;&gt;"",ISNUMBER(A93)),VLOOKUP(A93,Studies!A:BR,3,FALSE),"")</f>
        <v>http://www.ncbi.nlm.nih.gov/pubmed/8880291</v>
      </c>
      <c r="D93" s="112" t="str">
        <f>IF(AND(A93&lt;&gt;"",ISNUMBER(A93)),VLOOKUP(A93,Studies!A:BR,4,FALSE),"")</f>
        <v>with Perpetrator (Clarithromycin)</v>
      </c>
      <c r="E93" s="120" t="str">
        <f>IF(AND(A93&lt;&gt;"",ISNUMBER(A93)),VLOOKUP(A93,Studies!A:BR,5,FALSE),"")</f>
        <v>Midazolam</v>
      </c>
      <c r="F93" s="48" t="s">
        <v>555</v>
      </c>
      <c r="G93" s="122">
        <f>IF(AND(A93&lt;&gt;"",ISNUMBER(A93)),VLOOKUP(A93,Studies!A:BR,13,FALSE),"")</f>
        <v>0</v>
      </c>
      <c r="I93" s="122" t="str">
        <f>IF(AND(A93&lt;&gt;"",ISNUMBER(A93)),VLOOKUP(A93,Studies!A:BR,6,FALSE),"")</f>
        <v>Plasma</v>
      </c>
      <c r="X93" s="28">
        <v>200</v>
      </c>
      <c r="Z93" s="34" t="s">
        <v>52</v>
      </c>
      <c r="AA93" s="28" t="s">
        <v>53</v>
      </c>
      <c r="AB93" s="28">
        <v>0</v>
      </c>
      <c r="AC93" s="28" t="s">
        <v>54</v>
      </c>
      <c r="AD93" s="28" t="s">
        <v>115</v>
      </c>
      <c r="AF93" s="29" t="s">
        <v>960</v>
      </c>
      <c r="AH93" s="29">
        <v>200</v>
      </c>
      <c r="AI93" s="29" t="s">
        <v>961</v>
      </c>
      <c r="AJ93" s="36"/>
      <c r="AK93" s="36"/>
      <c r="AL93" s="36"/>
      <c r="AM93" s="36"/>
    </row>
    <row r="94" spans="1:39" x14ac:dyDescent="0.2">
      <c r="A94" s="36">
        <v>471</v>
      </c>
      <c r="B94" s="112" t="str">
        <f>IF(AND(A94&lt;&gt;"",ISNUMBER(A94)),VLOOKUP(A94,Studies!A:BR,2,FALSE),"")</f>
        <v>Zimmermann 1996</v>
      </c>
      <c r="C94" s="112" t="str">
        <f>IF(AND(A94&lt;&gt;"",ISNUMBER(A94)),VLOOKUP(A94,Studies!A:BR,3,FALSE),"")</f>
        <v>https://www.ncbi.nlm.nih.gov/pubmed/8720318</v>
      </c>
      <c r="D94" s="112" t="str">
        <f>IF(AND(A94&lt;&gt;"",ISNUMBER(A94)),VLOOKUP(A94,Studies!A:BR,4,FALSE),"")</f>
        <v>with Perpetrator (Erythromycin)</v>
      </c>
      <c r="E94" s="120" t="str">
        <f>IF(AND(A94&lt;&gt;"",ISNUMBER(A94)),VLOOKUP(A94,Studies!A:BR,5,FALSE),"")</f>
        <v>Midazolam</v>
      </c>
      <c r="F94" s="48" t="s">
        <v>136</v>
      </c>
      <c r="G94" s="122">
        <f>IF(AND(A94&lt;&gt;"",ISNUMBER(A94)),VLOOKUP(A94,Studies!A:BR,13,FALSE),"")</f>
        <v>0</v>
      </c>
      <c r="I94" s="122" t="str">
        <f>IF(AND(A94&lt;&gt;"",ISNUMBER(A94)),VLOOKUP(A94,Studies!A:BR,6,FALSE),"")</f>
        <v>Plasma</v>
      </c>
      <c r="X94" s="28">
        <v>200</v>
      </c>
      <c r="Z94" s="34" t="s">
        <v>52</v>
      </c>
      <c r="AA94" s="28" t="s">
        <v>53</v>
      </c>
      <c r="AB94" s="28">
        <v>0</v>
      </c>
      <c r="AC94" s="28" t="s">
        <v>54</v>
      </c>
      <c r="AD94" s="28" t="s">
        <v>115</v>
      </c>
      <c r="AF94" s="29" t="s">
        <v>960</v>
      </c>
      <c r="AH94" s="29">
        <v>200</v>
      </c>
      <c r="AI94" s="29" t="s">
        <v>961</v>
      </c>
      <c r="AJ94" s="36"/>
      <c r="AK94" s="36"/>
      <c r="AL94" s="36"/>
      <c r="AM94" s="36"/>
    </row>
    <row r="95" spans="1:39" x14ac:dyDescent="0.2">
      <c r="G95" s="122" t="str">
        <f>IF(AND(A95&lt;&gt;"",ISNUMBER(A95)),VLOOKUP(A95,Studies!A:BR,13,FALSE),"")</f>
        <v/>
      </c>
      <c r="X95" s="28">
        <v>200</v>
      </c>
      <c r="Z95" s="34" t="s">
        <v>52</v>
      </c>
      <c r="AA95" s="28" t="s">
        <v>53</v>
      </c>
      <c r="AB95" s="28">
        <v>0</v>
      </c>
      <c r="AC95" s="28" t="s">
        <v>54</v>
      </c>
      <c r="AD95" s="28" t="s">
        <v>115</v>
      </c>
      <c r="AF95" s="29" t="s">
        <v>963</v>
      </c>
      <c r="AH95" s="29">
        <v>200</v>
      </c>
      <c r="AI95" s="29" t="s">
        <v>962</v>
      </c>
      <c r="AJ95" s="36"/>
      <c r="AK95" s="36"/>
      <c r="AL95" s="36"/>
      <c r="AM95" s="36"/>
    </row>
    <row r="96" spans="1:39" x14ac:dyDescent="0.2">
      <c r="G96" s="122" t="str">
        <f>IF(AND(A96&lt;&gt;"",ISNUMBER(A96)),VLOOKUP(A96,Studies!A:BR,13,FALSE),"")</f>
        <v/>
      </c>
      <c r="X96" s="28">
        <v>200</v>
      </c>
      <c r="Z96" s="34" t="s">
        <v>52</v>
      </c>
      <c r="AA96" s="28" t="s">
        <v>53</v>
      </c>
      <c r="AB96" s="28">
        <v>0</v>
      </c>
      <c r="AC96" s="28" t="s">
        <v>54</v>
      </c>
      <c r="AD96" s="28" t="s">
        <v>115</v>
      </c>
      <c r="AF96" s="29" t="s">
        <v>963</v>
      </c>
      <c r="AH96" s="29">
        <v>200</v>
      </c>
      <c r="AI96" s="29" t="s">
        <v>962</v>
      </c>
      <c r="AJ96" s="36"/>
      <c r="AK96" s="36"/>
      <c r="AL96" s="36"/>
      <c r="AM96" s="36"/>
    </row>
    <row r="97" spans="7:39" x14ac:dyDescent="0.2">
      <c r="G97" s="122" t="str">
        <f>IF(AND(A97&lt;&gt;"",ISNUMBER(A97)),VLOOKUP(A97,Studies!A:BR,13,FALSE),"")</f>
        <v/>
      </c>
      <c r="X97" s="28">
        <v>200</v>
      </c>
      <c r="Z97" s="34" t="s">
        <v>52</v>
      </c>
      <c r="AA97" s="28" t="s">
        <v>53</v>
      </c>
      <c r="AB97" s="28">
        <v>0</v>
      </c>
      <c r="AC97" s="28" t="s">
        <v>54</v>
      </c>
      <c r="AD97" s="28" t="s">
        <v>115</v>
      </c>
      <c r="AF97" s="29" t="s">
        <v>964</v>
      </c>
      <c r="AH97" s="29">
        <v>200</v>
      </c>
      <c r="AI97" s="29" t="s">
        <v>962</v>
      </c>
      <c r="AJ97" s="36"/>
      <c r="AK97" s="36"/>
      <c r="AL97" s="36"/>
      <c r="AM97" s="36"/>
    </row>
    <row r="98" spans="7:39" x14ac:dyDescent="0.2">
      <c r="G98" s="122" t="str">
        <f>IF(AND(A98&lt;&gt;"",ISNUMBER(A98)),VLOOKUP(A98,Studies!A:BR,13,FALSE),"")</f>
        <v/>
      </c>
      <c r="X98" s="28">
        <v>200</v>
      </c>
      <c r="Z98" s="34" t="s">
        <v>52</v>
      </c>
      <c r="AA98" s="28" t="s">
        <v>53</v>
      </c>
      <c r="AB98" s="28">
        <v>0</v>
      </c>
      <c r="AC98" s="28" t="s">
        <v>54</v>
      </c>
      <c r="AD98" s="28" t="s">
        <v>115</v>
      </c>
      <c r="AF98" s="29" t="s">
        <v>964</v>
      </c>
      <c r="AH98" s="29">
        <v>200</v>
      </c>
      <c r="AI98" s="29" t="s">
        <v>962</v>
      </c>
      <c r="AJ98" s="36"/>
      <c r="AK98" s="36"/>
      <c r="AL98" s="36"/>
      <c r="AM98" s="36"/>
    </row>
    <row r="99" spans="7:39" x14ac:dyDescent="0.2">
      <c r="G99" s="122" t="str">
        <f>IF(AND(A99&lt;&gt;"",ISNUMBER(A99)),VLOOKUP(A99,Studies!A:BR,13,FALSE),"")</f>
        <v/>
      </c>
      <c r="X99" s="28">
        <v>21</v>
      </c>
      <c r="Z99" s="34" t="s">
        <v>202</v>
      </c>
      <c r="AA99" s="28" t="s">
        <v>114</v>
      </c>
      <c r="AB99" s="28" t="s">
        <v>154</v>
      </c>
      <c r="AC99" s="28" t="s">
        <v>54</v>
      </c>
      <c r="AD99" s="28" t="s">
        <v>241</v>
      </c>
      <c r="AF99" s="29" t="s">
        <v>242</v>
      </c>
      <c r="AG99" s="30">
        <v>30</v>
      </c>
      <c r="AJ99" s="36"/>
      <c r="AK99" s="36"/>
      <c r="AL99" s="36"/>
      <c r="AM99" s="36"/>
    </row>
    <row r="100" spans="7:39" x14ac:dyDescent="0.2">
      <c r="G100" s="122" t="str">
        <f>IF(AND(A100&lt;&gt;"",ISNUMBER(A100)),VLOOKUP(A100,Studies!A:BR,13,FALSE),"")</f>
        <v/>
      </c>
      <c r="X100" s="28">
        <v>450</v>
      </c>
      <c r="Z100" s="34" t="s">
        <v>52</v>
      </c>
      <c r="AA100" s="28" t="s">
        <v>53</v>
      </c>
      <c r="AB100" s="28">
        <v>0</v>
      </c>
      <c r="AC100" s="28" t="s">
        <v>54</v>
      </c>
      <c r="AD100" s="28" t="s">
        <v>115</v>
      </c>
      <c r="AF100" s="29" t="s">
        <v>785</v>
      </c>
      <c r="AH100" s="29">
        <v>100</v>
      </c>
      <c r="AJ100" s="36"/>
      <c r="AK100" s="36"/>
      <c r="AL100" s="36"/>
      <c r="AM100" s="36"/>
    </row>
    <row r="101" spans="7:39" x14ac:dyDescent="0.2">
      <c r="G101" s="122" t="str">
        <f>IF(AND(A101&lt;&gt;"",ISNUMBER(A101)),VLOOKUP(A101,Studies!A:BR,13,FALSE),"")</f>
        <v/>
      </c>
      <c r="X101" s="28">
        <v>600</v>
      </c>
      <c r="Z101" s="34" t="s">
        <v>52</v>
      </c>
      <c r="AA101" s="28" t="s">
        <v>53</v>
      </c>
      <c r="AB101" s="28">
        <v>0</v>
      </c>
      <c r="AC101" s="28" t="s">
        <v>54</v>
      </c>
      <c r="AD101" s="28" t="s">
        <v>115</v>
      </c>
      <c r="AF101" s="29" t="s">
        <v>787</v>
      </c>
      <c r="AH101" s="29">
        <v>100</v>
      </c>
      <c r="AJ101" s="36"/>
      <c r="AK101" s="36"/>
      <c r="AL101" s="36"/>
      <c r="AM101" s="36"/>
    </row>
    <row r="102" spans="7:39" x14ac:dyDescent="0.2">
      <c r="G102" s="122" t="str">
        <f>IF(AND(A102&lt;&gt;"",ISNUMBER(A102)),VLOOKUP(A102,Studies!A:BR,13,FALSE),"")</f>
        <v/>
      </c>
      <c r="X102" s="28">
        <v>0.5</v>
      </c>
      <c r="Z102" s="34" t="s">
        <v>248</v>
      </c>
      <c r="AA102" s="28" t="s">
        <v>114</v>
      </c>
      <c r="AB102" s="28">
        <v>0</v>
      </c>
      <c r="AC102" s="28" t="s">
        <v>54</v>
      </c>
      <c r="AD102" s="28" t="s">
        <v>203</v>
      </c>
      <c r="AF102" s="29" t="s">
        <v>249</v>
      </c>
      <c r="AG102" s="30">
        <v>60</v>
      </c>
      <c r="AJ102" s="36"/>
      <c r="AK102" s="36"/>
      <c r="AL102" s="36"/>
      <c r="AM102" s="36"/>
    </row>
    <row r="103" spans="7:39" x14ac:dyDescent="0.2">
      <c r="G103" s="122" t="str">
        <f>IF(AND(A103&lt;&gt;"",ISNUMBER(A103)),VLOOKUP(A103,Studies!A:BR,13,FALSE),"")</f>
        <v/>
      </c>
      <c r="X103" s="28">
        <v>1</v>
      </c>
      <c r="Z103" s="34" t="s">
        <v>248</v>
      </c>
      <c r="AA103" s="28" t="s">
        <v>114</v>
      </c>
      <c r="AB103" s="28">
        <v>0</v>
      </c>
      <c r="AC103" s="28" t="s">
        <v>54</v>
      </c>
      <c r="AD103" s="28" t="s">
        <v>203</v>
      </c>
      <c r="AF103" s="29" t="s">
        <v>249</v>
      </c>
      <c r="AG103" s="30">
        <v>60</v>
      </c>
      <c r="AJ103" s="36"/>
      <c r="AK103" s="36"/>
      <c r="AL103" s="36"/>
      <c r="AM103" s="36"/>
    </row>
    <row r="123" spans="25:35" x14ac:dyDescent="0.2">
      <c r="Y123" s="22"/>
      <c r="Z123" s="22"/>
      <c r="AA123" s="21"/>
      <c r="AB123" s="21"/>
      <c r="AC123" s="21"/>
      <c r="AD123" s="21"/>
      <c r="AE123" s="23"/>
      <c r="AH123" s="30"/>
      <c r="AI123" s="30"/>
    </row>
    <row r="124" spans="25:35" x14ac:dyDescent="0.2">
      <c r="Y124" s="22"/>
      <c r="Z124" s="22"/>
      <c r="AA124" s="21"/>
      <c r="AB124" s="21"/>
      <c r="AC124" s="21"/>
      <c r="AD124" s="21"/>
      <c r="AE124" s="23"/>
      <c r="AH124" s="30"/>
      <c r="AI124" s="30"/>
    </row>
    <row r="125" spans="25:35" x14ac:dyDescent="0.2">
      <c r="Y125" s="22"/>
      <c r="Z125" s="22"/>
      <c r="AA125" s="21"/>
      <c r="AB125" s="21"/>
      <c r="AC125" s="21"/>
      <c r="AD125" s="21"/>
      <c r="AE125" s="23"/>
      <c r="AH125" s="30"/>
      <c r="AI125" s="30"/>
    </row>
    <row r="126" spans="25:35" x14ac:dyDescent="0.2">
      <c r="Y126" s="22"/>
      <c r="Z126" s="22"/>
      <c r="AA126" s="21"/>
      <c r="AB126" s="21"/>
      <c r="AC126" s="21"/>
      <c r="AD126" s="21"/>
      <c r="AE126" s="23"/>
      <c r="AH126" s="30"/>
      <c r="AI126" s="30"/>
    </row>
    <row r="127" spans="25:35" x14ac:dyDescent="0.2">
      <c r="Y127" s="22"/>
      <c r="Z127" s="22"/>
      <c r="AA127" s="21"/>
      <c r="AB127" s="21"/>
      <c r="AC127" s="21"/>
      <c r="AD127" s="21"/>
      <c r="AE127" s="23"/>
      <c r="AH127" s="30"/>
      <c r="AI127" s="30"/>
    </row>
    <row r="134" spans="24:35" x14ac:dyDescent="0.2">
      <c r="Y134" s="22"/>
      <c r="Z134" s="22"/>
      <c r="AE134" s="23"/>
      <c r="AG134" s="29"/>
      <c r="AH134" s="30"/>
      <c r="AI134" s="30"/>
    </row>
    <row r="135" spans="24:35" x14ac:dyDescent="0.2">
      <c r="AE135" s="23"/>
      <c r="AH135" s="30"/>
      <c r="AI135" s="30"/>
    </row>
    <row r="136" spans="24:35" x14ac:dyDescent="0.2">
      <c r="AE136" s="23"/>
      <c r="AH136" s="30"/>
      <c r="AI136" s="30"/>
    </row>
    <row r="137" spans="24:35" x14ac:dyDescent="0.2">
      <c r="AE137" s="23"/>
      <c r="AH137" s="30"/>
      <c r="AI137" s="30"/>
    </row>
    <row r="138" spans="24:35" x14ac:dyDescent="0.2">
      <c r="AE138" s="23"/>
      <c r="AH138" s="30"/>
      <c r="AI138" s="30"/>
    </row>
    <row r="139" spans="24:35" x14ac:dyDescent="0.2">
      <c r="AE139" s="23"/>
      <c r="AH139" s="30"/>
      <c r="AI139" s="30"/>
    </row>
    <row r="140" spans="24:35" x14ac:dyDescent="0.2">
      <c r="AE140" s="23"/>
      <c r="AH140" s="30"/>
      <c r="AI140" s="30"/>
    </row>
    <row r="141" spans="24:35" x14ac:dyDescent="0.2">
      <c r="AE141" s="23"/>
      <c r="AH141" s="30"/>
      <c r="AI141" s="30"/>
    </row>
    <row r="142" spans="24:35" x14ac:dyDescent="0.2">
      <c r="AE142" s="23"/>
      <c r="AH142" s="30"/>
      <c r="AI142" s="30"/>
    </row>
    <row r="143" spans="24:35" x14ac:dyDescent="0.2">
      <c r="AE143" s="23"/>
      <c r="AH143" s="30"/>
      <c r="AI143" s="30"/>
    </row>
    <row r="144" spans="24:35" x14ac:dyDescent="0.2">
      <c r="AE144" s="23"/>
      <c r="AH144" s="30"/>
      <c r="AI144" s="30"/>
    </row>
    <row r="145" spans="31:35" x14ac:dyDescent="0.2">
      <c r="AE145" s="23"/>
      <c r="AH145" s="30"/>
      <c r="AI145" s="30"/>
    </row>
    <row r="146" spans="31:35" x14ac:dyDescent="0.2">
      <c r="AE146" s="23"/>
      <c r="AH146" s="30"/>
      <c r="AI146" s="30"/>
    </row>
    <row r="147" spans="31:35" x14ac:dyDescent="0.2">
      <c r="AE147" s="23"/>
      <c r="AH147" s="30"/>
      <c r="AI147" s="30"/>
    </row>
    <row r="148" spans="31:35" x14ac:dyDescent="0.2">
      <c r="AE148" s="23"/>
      <c r="AH148" s="30"/>
      <c r="AI148" s="30"/>
    </row>
    <row r="149" spans="31:35" x14ac:dyDescent="0.2">
      <c r="AE149" s="23"/>
      <c r="AH149" s="30"/>
      <c r="AI149" s="30"/>
    </row>
    <row r="150" spans="31:35" x14ac:dyDescent="0.2">
      <c r="AE150" s="23"/>
      <c r="AH150" s="30"/>
      <c r="AI150" s="30"/>
    </row>
    <row r="151" spans="31:35" x14ac:dyDescent="0.2">
      <c r="AE151" s="23"/>
      <c r="AH151" s="30"/>
      <c r="AI151" s="30"/>
    </row>
    <row r="152" spans="31:35" x14ac:dyDescent="0.2">
      <c r="AE152" s="23"/>
      <c r="AH152" s="30"/>
      <c r="AI152" s="30"/>
    </row>
    <row r="153" spans="31:35" x14ac:dyDescent="0.2">
      <c r="AE153" s="23"/>
      <c r="AH153" s="30"/>
      <c r="AI153" s="30"/>
    </row>
    <row r="154" spans="31:35" x14ac:dyDescent="0.2">
      <c r="AE154" s="23"/>
      <c r="AH154" s="30"/>
      <c r="AI154" s="30"/>
    </row>
    <row r="165" spans="25:35" x14ac:dyDescent="0.2">
      <c r="Y165" s="22"/>
      <c r="Z165" s="22"/>
      <c r="AC165" s="21"/>
      <c r="AE165" s="23"/>
      <c r="AH165" s="30"/>
      <c r="AI165" s="30"/>
    </row>
    <row r="166" spans="25:35" x14ac:dyDescent="0.2">
      <c r="Y166" s="22"/>
      <c r="Z166" s="22"/>
      <c r="AC166" s="21"/>
      <c r="AE166" s="23"/>
      <c r="AH166" s="30"/>
      <c r="AI166" s="30"/>
    </row>
    <row r="167" spans="25:35" x14ac:dyDescent="0.2">
      <c r="Y167" s="22"/>
      <c r="Z167" s="22"/>
      <c r="AC167" s="21"/>
      <c r="AE167" s="23"/>
      <c r="AH167" s="30"/>
      <c r="AI167" s="30"/>
    </row>
    <row r="168" spans="25:35" x14ac:dyDescent="0.2">
      <c r="Y168" s="22"/>
      <c r="Z168" s="22"/>
      <c r="AC168" s="21"/>
      <c r="AH168" s="30"/>
      <c r="AI168" s="30"/>
    </row>
    <row r="169" spans="25:35" x14ac:dyDescent="0.2">
      <c r="Y169" s="22"/>
      <c r="Z169" s="22"/>
      <c r="AC169" s="21"/>
      <c r="AH169" s="30"/>
      <c r="AI169" s="30"/>
    </row>
    <row r="170" spans="25:35" x14ac:dyDescent="0.2">
      <c r="Y170" s="22"/>
      <c r="Z170" s="22"/>
      <c r="AC170" s="21"/>
      <c r="AE170" s="23"/>
      <c r="AH170" s="30"/>
      <c r="AI170" s="30"/>
    </row>
    <row r="171" spans="25:35" x14ac:dyDescent="0.2">
      <c r="Y171" s="22"/>
      <c r="Z171" s="22"/>
      <c r="AC171" s="21"/>
      <c r="AE171" s="23"/>
      <c r="AH171" s="30"/>
      <c r="AI171" s="30"/>
    </row>
    <row r="230" spans="25:35" x14ac:dyDescent="0.2">
      <c r="Y230" s="22"/>
      <c r="Z230" s="22"/>
      <c r="AC230" s="21"/>
      <c r="AE230" s="23"/>
      <c r="AH230" s="30"/>
      <c r="AI230" s="30"/>
    </row>
    <row r="231" spans="25:35" x14ac:dyDescent="0.2">
      <c r="Y231" s="22"/>
      <c r="Z231" s="22"/>
      <c r="AC231" s="21"/>
      <c r="AE231" s="23"/>
      <c r="AH231" s="30"/>
      <c r="AI231" s="30"/>
    </row>
    <row r="317" spans="25:35" x14ac:dyDescent="0.2">
      <c r="Y317" s="22"/>
      <c r="Z317" s="22"/>
      <c r="AC317" s="21"/>
      <c r="AE317" s="23"/>
      <c r="AH317" s="30"/>
      <c r="AI317" s="30"/>
    </row>
    <row r="318" spans="25:35" x14ac:dyDescent="0.2">
      <c r="Y318" s="22"/>
      <c r="Z318" s="22"/>
      <c r="AC318" s="21"/>
      <c r="AE318" s="23"/>
      <c r="AH318" s="30"/>
      <c r="AI318" s="30"/>
    </row>
    <row r="319" spans="25:35" x14ac:dyDescent="0.2">
      <c r="Y319" s="22"/>
      <c r="Z319" s="22"/>
      <c r="AC319" s="21"/>
      <c r="AE319" s="23"/>
      <c r="AH319" s="30"/>
      <c r="AI319" s="30"/>
    </row>
    <row r="320" spans="25:35" x14ac:dyDescent="0.2">
      <c r="Y320" s="22"/>
      <c r="Z320" s="22"/>
      <c r="AC320" s="21"/>
      <c r="AE320" s="23"/>
      <c r="AH320" s="30"/>
      <c r="AI320" s="30"/>
    </row>
    <row r="321" spans="25:35" x14ac:dyDescent="0.2">
      <c r="Y321" s="22"/>
      <c r="Z321" s="22"/>
      <c r="AB321" s="33"/>
      <c r="AC321" s="21"/>
      <c r="AE321" s="23"/>
      <c r="AH321" s="30"/>
      <c r="AI321" s="30"/>
    </row>
    <row r="322" spans="25:35" x14ac:dyDescent="0.2">
      <c r="Y322" s="22"/>
      <c r="Z322" s="22"/>
      <c r="AC322" s="21"/>
      <c r="AE322" s="23"/>
      <c r="AH322" s="30"/>
      <c r="AI322" s="30"/>
    </row>
    <row r="323" spans="25:35" x14ac:dyDescent="0.2">
      <c r="Y323" s="22"/>
      <c r="Z323" s="22"/>
      <c r="AC323" s="21"/>
      <c r="AE323" s="23"/>
      <c r="AH323" s="30"/>
      <c r="AI323" s="30"/>
    </row>
    <row r="324" spans="25:35" x14ac:dyDescent="0.2">
      <c r="Y324" s="22"/>
      <c r="Z324" s="22"/>
      <c r="AC324" s="21"/>
      <c r="AE324" s="23"/>
      <c r="AH324" s="30"/>
      <c r="AI324" s="30"/>
    </row>
    <row r="325" spans="25:35" x14ac:dyDescent="0.2">
      <c r="Y325" s="22"/>
      <c r="Z325" s="22"/>
      <c r="AC325" s="21"/>
      <c r="AE325" s="23"/>
      <c r="AH325" s="30"/>
      <c r="AI325" s="30"/>
    </row>
    <row r="326" spans="25:35" x14ac:dyDescent="0.2">
      <c r="Y326" s="22"/>
      <c r="Z326" s="22"/>
      <c r="AC326" s="21"/>
      <c r="AE326" s="23"/>
      <c r="AH326" s="30"/>
      <c r="AI326" s="30"/>
    </row>
    <row r="327" spans="25:35" x14ac:dyDescent="0.2">
      <c r="Y327" s="22"/>
      <c r="Z327" s="22"/>
      <c r="AC327" s="21"/>
      <c r="AE327" s="23"/>
      <c r="AH327" s="30"/>
      <c r="AI327" s="30"/>
    </row>
    <row r="328" spans="25:35" x14ac:dyDescent="0.2">
      <c r="Y328" s="22"/>
      <c r="Z328" s="22"/>
      <c r="AC328" s="21"/>
      <c r="AE328" s="23"/>
      <c r="AH328" s="30"/>
      <c r="AI328" s="30"/>
    </row>
    <row r="329" spans="25:35" x14ac:dyDescent="0.2">
      <c r="Y329" s="22"/>
      <c r="Z329" s="22"/>
      <c r="AC329" s="21"/>
      <c r="AE329" s="23"/>
      <c r="AH329" s="30"/>
      <c r="AI329" s="30"/>
    </row>
    <row r="330" spans="25:35" x14ac:dyDescent="0.2">
      <c r="Y330" s="22"/>
      <c r="Z330" s="22"/>
      <c r="AC330" s="21"/>
      <c r="AE330" s="23"/>
      <c r="AH330" s="30"/>
      <c r="AI330" s="30"/>
    </row>
    <row r="331" spans="25:35" x14ac:dyDescent="0.2">
      <c r="Y331" s="22"/>
      <c r="Z331" s="22"/>
      <c r="AC331" s="21"/>
      <c r="AE331" s="23"/>
      <c r="AH331" s="30"/>
      <c r="AI331" s="30"/>
    </row>
    <row r="332" spans="25:35" x14ac:dyDescent="0.2">
      <c r="Y332" s="22"/>
      <c r="Z332" s="22"/>
      <c r="AC332" s="21"/>
      <c r="AE332" s="23"/>
      <c r="AH332" s="30"/>
      <c r="AI332" s="30"/>
    </row>
    <row r="333" spans="25:35" x14ac:dyDescent="0.2">
      <c r="Y333" s="22"/>
      <c r="Z333" s="22"/>
      <c r="AC333" s="21"/>
      <c r="AE333" s="23"/>
      <c r="AH333" s="30"/>
      <c r="AI333" s="30"/>
    </row>
    <row r="334" spans="25:35" x14ac:dyDescent="0.2">
      <c r="Y334" s="22"/>
      <c r="Z334" s="22"/>
      <c r="AC334" s="21"/>
      <c r="AE334" s="23"/>
      <c r="AH334" s="30"/>
      <c r="AI334" s="30"/>
    </row>
    <row r="335" spans="25:35" x14ac:dyDescent="0.2">
      <c r="Y335" s="22"/>
      <c r="Z335" s="22"/>
      <c r="AC335" s="21"/>
      <c r="AE335" s="23"/>
      <c r="AH335" s="30"/>
      <c r="AI335" s="30"/>
    </row>
    <row r="339" spans="25:35" x14ac:dyDescent="0.2">
      <c r="Y339" s="22"/>
      <c r="Z339" s="22"/>
      <c r="AC339" s="21"/>
      <c r="AE339" s="23"/>
      <c r="AH339" s="30"/>
      <c r="AI339" s="30"/>
    </row>
    <row r="340" spans="25:35" x14ac:dyDescent="0.2">
      <c r="Y340" s="22"/>
      <c r="Z340" s="22"/>
      <c r="AC340" s="21"/>
      <c r="AE340" s="23"/>
      <c r="AH340" s="30"/>
      <c r="AI340" s="30"/>
    </row>
  </sheetData>
  <autoFilter ref="B1:V103"/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0" sqref="B20"/>
    </sheetView>
  </sheetViews>
  <sheetFormatPr baseColWidth="10" defaultColWidth="11" defaultRowHeight="14.25" x14ac:dyDescent="0.2"/>
  <cols>
    <col min="1" max="1" width="21.75" bestFit="1" customWidth="1"/>
    <col min="2" max="2" width="22.75" bestFit="1" customWidth="1"/>
  </cols>
  <sheetData>
    <row r="1" spans="1:2" ht="15" x14ac:dyDescent="0.25">
      <c r="A1" s="1" t="s">
        <v>378</v>
      </c>
      <c r="B1" s="1" t="s">
        <v>379</v>
      </c>
    </row>
    <row r="2" spans="1:2" x14ac:dyDescent="0.2">
      <c r="A2" s="80" t="s">
        <v>48</v>
      </c>
      <c r="B2" s="80">
        <v>385.512</v>
      </c>
    </row>
    <row r="3" spans="1:2" x14ac:dyDescent="0.2">
      <c r="A3" s="80" t="s">
        <v>142</v>
      </c>
      <c r="B3" s="80">
        <v>705.63300000000004</v>
      </c>
    </row>
    <row r="4" spans="1:2" x14ac:dyDescent="0.2">
      <c r="A4" s="80" t="s">
        <v>380</v>
      </c>
      <c r="B4" s="80">
        <v>721.63300000000004</v>
      </c>
    </row>
    <row r="5" spans="1:2" x14ac:dyDescent="0.2">
      <c r="A5" s="80" t="s">
        <v>381</v>
      </c>
      <c r="B5" s="80">
        <v>719.61699999999996</v>
      </c>
    </row>
    <row r="6" spans="1:2" x14ac:dyDescent="0.2">
      <c r="A6" s="80" t="s">
        <v>382</v>
      </c>
      <c r="B6" s="80">
        <v>649.52700000000004</v>
      </c>
    </row>
    <row r="7" spans="1:2" x14ac:dyDescent="0.2">
      <c r="A7" s="80" t="s">
        <v>136</v>
      </c>
      <c r="B7" s="80">
        <v>733.92700000000002</v>
      </c>
    </row>
    <row r="8" spans="1:2" x14ac:dyDescent="0.2">
      <c r="A8" s="80" t="s">
        <v>201</v>
      </c>
      <c r="B8" s="80">
        <v>588.6</v>
      </c>
    </row>
    <row r="9" spans="1:2" x14ac:dyDescent="0.2">
      <c r="A9" s="80" t="s">
        <v>383</v>
      </c>
      <c r="B9" s="80">
        <v>1449.3</v>
      </c>
    </row>
    <row r="10" spans="1:2" x14ac:dyDescent="0.2">
      <c r="A10" s="80" t="s">
        <v>384</v>
      </c>
      <c r="B10" s="80">
        <v>416.52</v>
      </c>
    </row>
    <row r="11" spans="1:2" x14ac:dyDescent="0.2">
      <c r="A11" s="80" t="s">
        <v>272</v>
      </c>
      <c r="B11" s="80">
        <v>386.6</v>
      </c>
    </row>
    <row r="12" spans="1:2" x14ac:dyDescent="0.2">
      <c r="A12" s="80" t="s">
        <v>385</v>
      </c>
      <c r="B12" s="80">
        <v>780.93</v>
      </c>
    </row>
    <row r="13" spans="1:2" x14ac:dyDescent="0.2">
      <c r="A13" s="80" t="s">
        <v>386</v>
      </c>
      <c r="B13" s="80">
        <v>178.27070000000001</v>
      </c>
    </row>
    <row r="14" spans="1:2" x14ac:dyDescent="0.2">
      <c r="A14" s="80" t="s">
        <v>387</v>
      </c>
      <c r="B14" s="80">
        <v>444.41629999999998</v>
      </c>
    </row>
    <row r="15" spans="1:2" x14ac:dyDescent="0.2">
      <c r="A15" s="80" t="s">
        <v>388</v>
      </c>
      <c r="B15" s="80">
        <v>853.92</v>
      </c>
    </row>
    <row r="16" spans="1:2" x14ac:dyDescent="0.2">
      <c r="A16" s="80" t="s">
        <v>389</v>
      </c>
      <c r="B16" s="80">
        <v>325.77</v>
      </c>
    </row>
    <row r="17" spans="1:2" x14ac:dyDescent="0.2">
      <c r="A17" t="s">
        <v>158</v>
      </c>
      <c r="B17">
        <v>822.94</v>
      </c>
    </row>
    <row r="18" spans="1:2" x14ac:dyDescent="0.2">
      <c r="A18" t="s">
        <v>944</v>
      </c>
      <c r="B18">
        <v>502.899</v>
      </c>
    </row>
    <row r="19" spans="1:2" x14ac:dyDescent="0.2">
      <c r="A19" t="s">
        <v>1109</v>
      </c>
      <c r="B19">
        <v>241.29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P6" sqref="P6"/>
    </sheetView>
  </sheetViews>
  <sheetFormatPr baseColWidth="10" defaultColWidth="11" defaultRowHeight="14.25" x14ac:dyDescent="0.2"/>
  <cols>
    <col min="5" max="6" width="14.125" style="80" customWidth="1"/>
    <col min="7" max="7" width="14.125" customWidth="1"/>
    <col min="8" max="9" width="14.125" style="80" customWidth="1"/>
  </cols>
  <sheetData>
    <row r="1" spans="1:16" ht="15" x14ac:dyDescent="0.25">
      <c r="A1" s="1" t="s">
        <v>390</v>
      </c>
      <c r="B1" s="80"/>
      <c r="C1" s="80"/>
      <c r="D1" s="80"/>
      <c r="E1" s="1" t="s">
        <v>391</v>
      </c>
      <c r="F1" s="1"/>
      <c r="H1" s="1"/>
      <c r="I1" s="1"/>
      <c r="J1" s="80"/>
      <c r="K1" s="80"/>
      <c r="L1" s="80"/>
      <c r="M1" s="80"/>
      <c r="N1" s="80"/>
    </row>
    <row r="2" spans="1:16" ht="15" x14ac:dyDescent="0.25">
      <c r="A2" s="1" t="s">
        <v>392</v>
      </c>
      <c r="B2" s="1" t="s">
        <v>322</v>
      </c>
      <c r="C2" s="1" t="s">
        <v>393</v>
      </c>
      <c r="D2" s="80"/>
      <c r="E2" s="1" t="s">
        <v>572</v>
      </c>
      <c r="F2" s="1" t="s">
        <v>573</v>
      </c>
      <c r="G2" s="1" t="s">
        <v>394</v>
      </c>
      <c r="H2" s="1" t="s">
        <v>395</v>
      </c>
      <c r="I2" s="1" t="s">
        <v>565</v>
      </c>
      <c r="J2" s="1" t="s">
        <v>396</v>
      </c>
      <c r="K2" s="1" t="s">
        <v>397</v>
      </c>
      <c r="L2" s="1" t="s">
        <v>398</v>
      </c>
      <c r="M2" s="1" t="s">
        <v>399</v>
      </c>
      <c r="N2" s="1" t="s">
        <v>350</v>
      </c>
      <c r="P2" s="1" t="s">
        <v>816</v>
      </c>
    </row>
    <row r="3" spans="1:16" x14ac:dyDescent="0.2">
      <c r="A3" s="80" t="s">
        <v>320</v>
      </c>
      <c r="B3" s="80" t="s">
        <v>322</v>
      </c>
      <c r="C3" s="80" t="s">
        <v>400</v>
      </c>
      <c r="D3" s="80"/>
      <c r="E3" s="80" t="s">
        <v>352</v>
      </c>
      <c r="F3" s="80" t="s">
        <v>352</v>
      </c>
      <c r="G3" s="80" t="s">
        <v>352</v>
      </c>
      <c r="H3" s="80" t="s">
        <v>352</v>
      </c>
      <c r="J3" s="80" t="s">
        <v>401</v>
      </c>
      <c r="K3" s="80" t="s">
        <v>401</v>
      </c>
      <c r="L3" s="80" t="s">
        <v>402</v>
      </c>
      <c r="M3" s="80" t="s">
        <v>402</v>
      </c>
      <c r="N3" s="80" t="s">
        <v>54</v>
      </c>
      <c r="P3" t="s">
        <v>69</v>
      </c>
    </row>
    <row r="4" spans="1:16" x14ac:dyDescent="0.2">
      <c r="A4" s="80" t="s">
        <v>403</v>
      </c>
      <c r="B4" s="80" t="s">
        <v>404</v>
      </c>
      <c r="C4" s="80" t="s">
        <v>329</v>
      </c>
      <c r="D4" s="80"/>
      <c r="E4" s="80" t="s">
        <v>405</v>
      </c>
      <c r="F4" s="80" t="s">
        <v>405</v>
      </c>
      <c r="G4" s="80" t="s">
        <v>405</v>
      </c>
      <c r="H4" s="80" t="s">
        <v>405</v>
      </c>
      <c r="J4" s="80" t="s">
        <v>406</v>
      </c>
      <c r="K4" s="80" t="s">
        <v>406</v>
      </c>
      <c r="L4" s="80" t="s">
        <v>333</v>
      </c>
      <c r="M4" s="80" t="s">
        <v>333</v>
      </c>
      <c r="N4" s="80" t="s">
        <v>338</v>
      </c>
      <c r="P4" t="s">
        <v>175</v>
      </c>
    </row>
    <row r="5" spans="1:16" x14ac:dyDescent="0.2">
      <c r="A5" s="80" t="s">
        <v>323</v>
      </c>
      <c r="B5" s="80"/>
      <c r="C5" s="80" t="s">
        <v>407</v>
      </c>
      <c r="D5" s="80"/>
      <c r="E5" s="80" t="s">
        <v>408</v>
      </c>
      <c r="F5" s="80" t="s">
        <v>408</v>
      </c>
      <c r="G5" s="80" t="s">
        <v>408</v>
      </c>
      <c r="H5" s="80" t="s">
        <v>408</v>
      </c>
      <c r="J5" s="80" t="s">
        <v>409</v>
      </c>
      <c r="K5" s="80" t="s">
        <v>409</v>
      </c>
      <c r="L5" s="80" t="s">
        <v>410</v>
      </c>
      <c r="M5" s="80" t="s">
        <v>410</v>
      </c>
      <c r="N5" s="80" t="s">
        <v>147</v>
      </c>
      <c r="P5" t="s">
        <v>815</v>
      </c>
    </row>
    <row r="6" spans="1:16" x14ac:dyDescent="0.2">
      <c r="A6" s="80" t="s">
        <v>411</v>
      </c>
      <c r="B6" s="80"/>
      <c r="C6" s="80" t="s">
        <v>412</v>
      </c>
      <c r="D6" s="80"/>
      <c r="E6" s="80" t="s">
        <v>413</v>
      </c>
      <c r="F6" s="80" t="s">
        <v>413</v>
      </c>
      <c r="G6" s="80" t="s">
        <v>413</v>
      </c>
      <c r="H6" s="80" t="s">
        <v>413</v>
      </c>
      <c r="J6" s="80" t="s">
        <v>414</v>
      </c>
      <c r="K6" s="80" t="s">
        <v>414</v>
      </c>
      <c r="L6" s="80" t="s">
        <v>342</v>
      </c>
      <c r="M6" s="80" t="s">
        <v>342</v>
      </c>
      <c r="N6" s="80"/>
    </row>
    <row r="7" spans="1:16" x14ac:dyDescent="0.2">
      <c r="A7" s="80" t="s">
        <v>415</v>
      </c>
      <c r="B7" s="80"/>
      <c r="C7" s="80"/>
      <c r="D7" s="80"/>
      <c r="E7" s="80" t="s">
        <v>416</v>
      </c>
      <c r="F7" s="80" t="s">
        <v>416</v>
      </c>
      <c r="G7" s="80" t="s">
        <v>416</v>
      </c>
      <c r="H7" s="80" t="s">
        <v>416</v>
      </c>
      <c r="J7" s="80" t="s">
        <v>417</v>
      </c>
      <c r="K7" s="80" t="s">
        <v>417</v>
      </c>
      <c r="L7" s="80" t="s">
        <v>328</v>
      </c>
      <c r="M7" s="80" t="s">
        <v>328</v>
      </c>
      <c r="N7" s="80"/>
    </row>
    <row r="8" spans="1:16" x14ac:dyDescent="0.2">
      <c r="A8" s="80" t="s">
        <v>418</v>
      </c>
      <c r="B8" s="80"/>
      <c r="C8" s="80"/>
      <c r="D8" s="80"/>
      <c r="E8" s="80" t="s">
        <v>419</v>
      </c>
      <c r="F8" s="80" t="s">
        <v>419</v>
      </c>
      <c r="G8" s="80" t="s">
        <v>419</v>
      </c>
      <c r="H8" s="80" t="s">
        <v>419</v>
      </c>
      <c r="J8" s="80" t="s">
        <v>420</v>
      </c>
      <c r="K8" s="80" t="s">
        <v>420</v>
      </c>
      <c r="L8" s="80" t="s">
        <v>421</v>
      </c>
      <c r="M8" s="80" t="s">
        <v>421</v>
      </c>
      <c r="N8" s="80"/>
    </row>
    <row r="9" spans="1:16" x14ac:dyDescent="0.2">
      <c r="A9" s="80"/>
      <c r="B9" s="80"/>
      <c r="C9" s="80"/>
      <c r="D9" s="80"/>
      <c r="E9" s="80" t="s">
        <v>422</v>
      </c>
      <c r="F9" s="80" t="s">
        <v>422</v>
      </c>
      <c r="G9" s="80" t="s">
        <v>422</v>
      </c>
      <c r="H9" s="80" t="s">
        <v>422</v>
      </c>
      <c r="J9" s="80" t="s">
        <v>423</v>
      </c>
      <c r="K9" s="80" t="s">
        <v>423</v>
      </c>
      <c r="L9" s="80" t="s">
        <v>424</v>
      </c>
      <c r="M9" s="80" t="s">
        <v>424</v>
      </c>
      <c r="N9" s="80"/>
    </row>
    <row r="10" spans="1:16" x14ac:dyDescent="0.2">
      <c r="A10" s="80"/>
      <c r="B10" s="80"/>
      <c r="C10" s="80"/>
      <c r="D10" s="80"/>
      <c r="E10" s="80" t="s">
        <v>425</v>
      </c>
      <c r="F10" s="80" t="s">
        <v>425</v>
      </c>
      <c r="G10" s="80" t="s">
        <v>425</v>
      </c>
      <c r="H10" s="80" t="s">
        <v>425</v>
      </c>
      <c r="J10" s="80" t="s">
        <v>426</v>
      </c>
      <c r="K10" s="80" t="s">
        <v>426</v>
      </c>
      <c r="L10" s="80" t="s">
        <v>427</v>
      </c>
      <c r="M10" s="80" t="s">
        <v>427</v>
      </c>
      <c r="N10" s="80"/>
    </row>
    <row r="11" spans="1:16" x14ac:dyDescent="0.2">
      <c r="A11" s="80"/>
      <c r="B11" s="80"/>
      <c r="C11" s="80"/>
      <c r="D11" s="80"/>
      <c r="E11" s="80" t="s">
        <v>428</v>
      </c>
      <c r="F11" s="80" t="s">
        <v>428</v>
      </c>
      <c r="G11" s="80" t="s">
        <v>428</v>
      </c>
      <c r="H11" s="80" t="s">
        <v>428</v>
      </c>
      <c r="J11" s="80" t="s">
        <v>429</v>
      </c>
      <c r="K11" s="80" t="s">
        <v>429</v>
      </c>
      <c r="L11" s="80"/>
      <c r="M11" s="80" t="s">
        <v>206</v>
      </c>
      <c r="N11" s="80"/>
    </row>
    <row r="12" spans="1:16" x14ac:dyDescent="0.2">
      <c r="A12" s="80"/>
      <c r="B12" s="80"/>
      <c r="C12" s="80"/>
      <c r="D12" s="80"/>
      <c r="E12" s="80" t="s">
        <v>353</v>
      </c>
      <c r="F12" s="80" t="s">
        <v>353</v>
      </c>
      <c r="G12" s="80" t="s">
        <v>353</v>
      </c>
      <c r="H12" s="80" t="s">
        <v>353</v>
      </c>
      <c r="J12" s="80" t="s">
        <v>430</v>
      </c>
      <c r="K12" s="80" t="s">
        <v>430</v>
      </c>
      <c r="L12" s="80"/>
      <c r="M12" s="80"/>
      <c r="N12" s="80"/>
    </row>
    <row r="13" spans="1:16" x14ac:dyDescent="0.2">
      <c r="A13" s="80"/>
      <c r="B13" s="80"/>
      <c r="C13" s="80"/>
      <c r="D13" s="80"/>
      <c r="E13" s="80" t="s">
        <v>321</v>
      </c>
      <c r="F13" s="80" t="s">
        <v>321</v>
      </c>
      <c r="G13" s="80" t="s">
        <v>321</v>
      </c>
      <c r="H13" s="80" t="s">
        <v>321</v>
      </c>
      <c r="J13" s="80" t="s">
        <v>319</v>
      </c>
      <c r="K13" s="80" t="s">
        <v>319</v>
      </c>
      <c r="L13" s="80"/>
      <c r="M13" s="80"/>
      <c r="N13" s="80"/>
    </row>
    <row r="14" spans="1:16" x14ac:dyDescent="0.2">
      <c r="A14" s="80"/>
      <c r="B14" s="80"/>
      <c r="C14" s="80"/>
      <c r="D14" s="80"/>
      <c r="E14" s="80" t="s">
        <v>327</v>
      </c>
      <c r="F14" s="80" t="s">
        <v>327</v>
      </c>
      <c r="G14" s="80" t="s">
        <v>327</v>
      </c>
      <c r="H14" s="80" t="s">
        <v>327</v>
      </c>
      <c r="J14" s="80" t="s">
        <v>347</v>
      </c>
      <c r="K14" s="80" t="s">
        <v>347</v>
      </c>
      <c r="L14" s="80"/>
      <c r="M14" s="80"/>
      <c r="N14" s="80"/>
    </row>
    <row r="15" spans="1:16" x14ac:dyDescent="0.2">
      <c r="A15" s="80"/>
      <c r="B15" s="80"/>
      <c r="C15" s="80"/>
      <c r="D15" s="80"/>
      <c r="E15" s="80" t="s">
        <v>431</v>
      </c>
      <c r="F15" s="80" t="s">
        <v>431</v>
      </c>
      <c r="G15" s="80" t="s">
        <v>431</v>
      </c>
      <c r="H15" s="80" t="s">
        <v>431</v>
      </c>
      <c r="J15" s="80" t="s">
        <v>432</v>
      </c>
      <c r="K15" s="80" t="s">
        <v>432</v>
      </c>
      <c r="L15" s="80"/>
      <c r="M15" s="80"/>
      <c r="N15" s="80"/>
    </row>
    <row r="16" spans="1:16" x14ac:dyDescent="0.2">
      <c r="A16" s="80"/>
      <c r="B16" s="80"/>
      <c r="C16" s="80"/>
      <c r="D16" s="80"/>
      <c r="E16" s="80" t="s">
        <v>433</v>
      </c>
      <c r="F16" s="80" t="s">
        <v>433</v>
      </c>
      <c r="G16" s="80" t="s">
        <v>433</v>
      </c>
      <c r="H16" s="80" t="s">
        <v>433</v>
      </c>
      <c r="J16" s="80" t="s">
        <v>434</v>
      </c>
      <c r="K16" s="80" t="s">
        <v>434</v>
      </c>
      <c r="L16" s="80"/>
      <c r="M16" s="80"/>
      <c r="N16" s="80"/>
    </row>
    <row r="17" spans="5:11" x14ac:dyDescent="0.2">
      <c r="E17" s="80" t="s">
        <v>435</v>
      </c>
      <c r="F17" s="80" t="s">
        <v>435</v>
      </c>
      <c r="G17" s="80" t="s">
        <v>435</v>
      </c>
      <c r="H17" s="80" t="s">
        <v>435</v>
      </c>
      <c r="J17" s="80" t="s">
        <v>436</v>
      </c>
      <c r="K17" s="80" t="s">
        <v>436</v>
      </c>
    </row>
    <row r="18" spans="5:11" x14ac:dyDescent="0.2">
      <c r="E18" s="80" t="s">
        <v>437</v>
      </c>
      <c r="F18" s="80" t="s">
        <v>437</v>
      </c>
      <c r="G18" s="80" t="s">
        <v>437</v>
      </c>
      <c r="H18" s="80" t="s">
        <v>437</v>
      </c>
      <c r="J18" s="80" t="s">
        <v>438</v>
      </c>
      <c r="K18" s="80" t="s">
        <v>438</v>
      </c>
    </row>
    <row r="19" spans="5:11" x14ac:dyDescent="0.2">
      <c r="E19" s="80" t="s">
        <v>439</v>
      </c>
      <c r="F19" s="80" t="s">
        <v>439</v>
      </c>
      <c r="G19" s="80" t="s">
        <v>439</v>
      </c>
      <c r="H19" s="80" t="s">
        <v>439</v>
      </c>
      <c r="J19" s="80" t="s">
        <v>440</v>
      </c>
      <c r="K19" s="80" t="s">
        <v>440</v>
      </c>
    </row>
    <row r="20" spans="5:11" x14ac:dyDescent="0.2">
      <c r="E20" s="80" t="s">
        <v>441</v>
      </c>
      <c r="F20" s="80" t="s">
        <v>441</v>
      </c>
      <c r="G20" s="80" t="s">
        <v>441</v>
      </c>
      <c r="H20" s="80" t="s">
        <v>441</v>
      </c>
      <c r="J20" s="80" t="s">
        <v>442</v>
      </c>
      <c r="K20" s="80" t="s">
        <v>442</v>
      </c>
    </row>
    <row r="21" spans="5:11" x14ac:dyDescent="0.2">
      <c r="E21" s="80" t="s">
        <v>443</v>
      </c>
      <c r="F21" s="80" t="s">
        <v>443</v>
      </c>
      <c r="G21" s="80" t="s">
        <v>443</v>
      </c>
      <c r="H21" s="80" t="s">
        <v>443</v>
      </c>
      <c r="J21" s="80" t="s">
        <v>444</v>
      </c>
      <c r="K21" s="80" t="s">
        <v>444</v>
      </c>
    </row>
    <row r="22" spans="5:11" x14ac:dyDescent="0.2">
      <c r="E22" s="80" t="s">
        <v>445</v>
      </c>
      <c r="F22" s="80" t="s">
        <v>445</v>
      </c>
      <c r="G22" s="80" t="s">
        <v>445</v>
      </c>
      <c r="H22" s="80" t="s">
        <v>445</v>
      </c>
      <c r="J22" s="80" t="s">
        <v>446</v>
      </c>
      <c r="K22" s="80" t="s">
        <v>446</v>
      </c>
    </row>
    <row r="23" spans="5:11" x14ac:dyDescent="0.2">
      <c r="E23" s="80" t="s">
        <v>447</v>
      </c>
      <c r="F23" s="80" t="s">
        <v>447</v>
      </c>
      <c r="G23" s="80" t="s">
        <v>447</v>
      </c>
      <c r="H23" s="80" t="s">
        <v>447</v>
      </c>
      <c r="J23" s="80" t="s">
        <v>448</v>
      </c>
      <c r="K23" s="80" t="s">
        <v>448</v>
      </c>
    </row>
    <row r="24" spans="5:11" x14ac:dyDescent="0.2">
      <c r="E24" s="80" t="s">
        <v>449</v>
      </c>
      <c r="F24" s="80" t="s">
        <v>449</v>
      </c>
      <c r="G24" s="80" t="s">
        <v>449</v>
      </c>
      <c r="H24" s="80" t="s">
        <v>449</v>
      </c>
      <c r="J24" s="80" t="s">
        <v>450</v>
      </c>
      <c r="K24" s="80" t="s">
        <v>450</v>
      </c>
    </row>
    <row r="25" spans="5:11" x14ac:dyDescent="0.2">
      <c r="E25" s="80" t="s">
        <v>451</v>
      </c>
      <c r="F25" s="80" t="s">
        <v>451</v>
      </c>
      <c r="G25" s="80" t="s">
        <v>451</v>
      </c>
      <c r="H25" s="80" t="s">
        <v>451</v>
      </c>
      <c r="J25" s="80" t="s">
        <v>452</v>
      </c>
      <c r="K25" s="80" t="s">
        <v>452</v>
      </c>
    </row>
    <row r="26" spans="5:11" x14ac:dyDescent="0.2">
      <c r="E26" s="80" t="s">
        <v>453</v>
      </c>
      <c r="F26" s="80" t="s">
        <v>453</v>
      </c>
      <c r="G26" s="80" t="s">
        <v>453</v>
      </c>
      <c r="H26" s="80" t="s">
        <v>453</v>
      </c>
      <c r="J26" s="80" t="s">
        <v>454</v>
      </c>
      <c r="K26" s="80" t="s">
        <v>454</v>
      </c>
    </row>
    <row r="27" spans="5:11" x14ac:dyDescent="0.2">
      <c r="E27" s="80" t="s">
        <v>52</v>
      </c>
      <c r="F27" s="80" t="s">
        <v>52</v>
      </c>
      <c r="G27" s="80"/>
      <c r="H27" s="80" t="s">
        <v>206</v>
      </c>
      <c r="J27" s="80" t="s">
        <v>455</v>
      </c>
      <c r="K27" s="80" t="s">
        <v>455</v>
      </c>
    </row>
    <row r="28" spans="5:11" x14ac:dyDescent="0.2">
      <c r="E28" s="80" t="s">
        <v>278</v>
      </c>
      <c r="F28" s="80" t="s">
        <v>278</v>
      </c>
      <c r="G28" s="80"/>
      <c r="J28" s="80" t="s">
        <v>456</v>
      </c>
      <c r="K28" s="80" t="s">
        <v>456</v>
      </c>
    </row>
    <row r="29" spans="5:11" x14ac:dyDescent="0.2">
      <c r="E29" s="80" t="s">
        <v>566</v>
      </c>
      <c r="F29" s="80" t="s">
        <v>566</v>
      </c>
      <c r="G29" s="80"/>
      <c r="J29" s="80" t="s">
        <v>457</v>
      </c>
      <c r="K29" s="80" t="s">
        <v>457</v>
      </c>
    </row>
    <row r="30" spans="5:11" x14ac:dyDescent="0.2">
      <c r="E30" s="80" t="s">
        <v>567</v>
      </c>
      <c r="F30" s="80" t="s">
        <v>567</v>
      </c>
      <c r="G30" s="80"/>
      <c r="J30" s="80" t="s">
        <v>458</v>
      </c>
      <c r="K30" s="80" t="s">
        <v>458</v>
      </c>
    </row>
    <row r="31" spans="5:11" x14ac:dyDescent="0.2">
      <c r="E31" s="80" t="s">
        <v>568</v>
      </c>
      <c r="F31" s="80" t="s">
        <v>568</v>
      </c>
      <c r="G31" s="80"/>
      <c r="J31" s="80" t="s">
        <v>459</v>
      </c>
      <c r="K31" s="80" t="s">
        <v>459</v>
      </c>
    </row>
    <row r="32" spans="5:11" x14ac:dyDescent="0.2">
      <c r="E32" s="80" t="s">
        <v>569</v>
      </c>
      <c r="F32" s="80" t="s">
        <v>569</v>
      </c>
      <c r="G32" s="80"/>
      <c r="J32" s="80" t="s">
        <v>460</v>
      </c>
      <c r="K32" s="80" t="s">
        <v>460</v>
      </c>
    </row>
    <row r="33" spans="5:11" x14ac:dyDescent="0.2">
      <c r="E33" s="80" t="s">
        <v>570</v>
      </c>
      <c r="F33" s="80" t="s">
        <v>570</v>
      </c>
      <c r="J33" s="80" t="s">
        <v>461</v>
      </c>
      <c r="K33" s="80" t="s">
        <v>461</v>
      </c>
    </row>
    <row r="34" spans="5:11" x14ac:dyDescent="0.2">
      <c r="E34" s="80" t="s">
        <v>571</v>
      </c>
      <c r="F34" s="80" t="s">
        <v>571</v>
      </c>
      <c r="J34" s="80" t="s">
        <v>462</v>
      </c>
      <c r="K34" s="80" t="s">
        <v>462</v>
      </c>
    </row>
    <row r="35" spans="5:11" x14ac:dyDescent="0.2">
      <c r="E35" s="80" t="s">
        <v>206</v>
      </c>
      <c r="F35" s="80" t="s">
        <v>206</v>
      </c>
      <c r="J35" s="80" t="s">
        <v>463</v>
      </c>
      <c r="K35" s="80" t="s">
        <v>463</v>
      </c>
    </row>
    <row r="36" spans="5:11" x14ac:dyDescent="0.2">
      <c r="J36" s="80" t="s">
        <v>464</v>
      </c>
      <c r="K36" s="80" t="s">
        <v>464</v>
      </c>
    </row>
    <row r="37" spans="5:11" x14ac:dyDescent="0.2">
      <c r="J37" s="80" t="s">
        <v>465</v>
      </c>
      <c r="K37" s="80" t="s">
        <v>465</v>
      </c>
    </row>
    <row r="38" spans="5:11" x14ac:dyDescent="0.2">
      <c r="J38" s="80" t="s">
        <v>466</v>
      </c>
      <c r="K38" s="80" t="s">
        <v>466</v>
      </c>
    </row>
    <row r="39" spans="5:11" x14ac:dyDescent="0.2">
      <c r="J39" s="80" t="s">
        <v>467</v>
      </c>
      <c r="K39" s="80" t="s">
        <v>467</v>
      </c>
    </row>
    <row r="40" spans="5:11" x14ac:dyDescent="0.2">
      <c r="J40" s="80" t="s">
        <v>468</v>
      </c>
      <c r="K40" s="80" t="s">
        <v>468</v>
      </c>
    </row>
    <row r="41" spans="5:11" x14ac:dyDescent="0.2">
      <c r="J41" s="80" t="s">
        <v>469</v>
      </c>
      <c r="K41" s="80" t="s">
        <v>469</v>
      </c>
    </row>
    <row r="42" spans="5:11" x14ac:dyDescent="0.2">
      <c r="J42" s="80" t="s">
        <v>470</v>
      </c>
      <c r="K42" s="80" t="s">
        <v>470</v>
      </c>
    </row>
    <row r="43" spans="5:11" x14ac:dyDescent="0.2">
      <c r="J43" s="80" t="s">
        <v>471</v>
      </c>
      <c r="K43" s="80" t="s">
        <v>471</v>
      </c>
    </row>
    <row r="44" spans="5:11" x14ac:dyDescent="0.2">
      <c r="J44" s="80" t="s">
        <v>472</v>
      </c>
      <c r="K44" s="80" t="s">
        <v>472</v>
      </c>
    </row>
    <row r="45" spans="5:11" x14ac:dyDescent="0.2">
      <c r="J45" s="80" t="s">
        <v>473</v>
      </c>
      <c r="K45" s="80" t="s">
        <v>473</v>
      </c>
    </row>
    <row r="46" spans="5:11" x14ac:dyDescent="0.2">
      <c r="J46" s="80" t="s">
        <v>474</v>
      </c>
      <c r="K46" s="80" t="s">
        <v>474</v>
      </c>
    </row>
    <row r="47" spans="5:11" x14ac:dyDescent="0.2">
      <c r="J47" s="80" t="s">
        <v>475</v>
      </c>
      <c r="K47" s="80" t="s">
        <v>475</v>
      </c>
    </row>
    <row r="48" spans="5:11" x14ac:dyDescent="0.2">
      <c r="J48" s="80" t="s">
        <v>476</v>
      </c>
      <c r="K48" s="80" t="s">
        <v>476</v>
      </c>
    </row>
    <row r="49" spans="10:13" x14ac:dyDescent="0.2">
      <c r="J49" s="80" t="s">
        <v>477</v>
      </c>
      <c r="K49" s="80" t="s">
        <v>477</v>
      </c>
      <c r="L49" s="80"/>
      <c r="M49" s="80"/>
    </row>
    <row r="50" spans="10:13" x14ac:dyDescent="0.2">
      <c r="J50" s="80" t="s">
        <v>478</v>
      </c>
      <c r="K50" s="80" t="s">
        <v>478</v>
      </c>
      <c r="L50" s="80"/>
      <c r="M50" s="80"/>
    </row>
    <row r="51" spans="10:13" x14ac:dyDescent="0.2">
      <c r="J51" s="80" t="s">
        <v>479</v>
      </c>
      <c r="K51" s="80" t="s">
        <v>479</v>
      </c>
      <c r="L51" s="80"/>
      <c r="M51" s="80"/>
    </row>
    <row r="52" spans="10:13" x14ac:dyDescent="0.2">
      <c r="J52" s="80" t="s">
        <v>406</v>
      </c>
      <c r="K52" s="80" t="s">
        <v>406</v>
      </c>
      <c r="L52" s="80"/>
      <c r="M52" s="80"/>
    </row>
    <row r="53" spans="10:13" x14ac:dyDescent="0.2">
      <c r="J53" s="80" t="s">
        <v>409</v>
      </c>
      <c r="K53" s="80" t="s">
        <v>409</v>
      </c>
      <c r="L53" s="80"/>
      <c r="M53" s="80"/>
    </row>
    <row r="54" spans="10:13" x14ac:dyDescent="0.2">
      <c r="J54" s="80" t="s">
        <v>414</v>
      </c>
      <c r="K54" s="80" t="s">
        <v>414</v>
      </c>
      <c r="L54" s="80"/>
      <c r="M54" s="80"/>
    </row>
    <row r="55" spans="10:13" x14ac:dyDescent="0.2">
      <c r="J55" s="80" t="s">
        <v>417</v>
      </c>
      <c r="K55" s="80" t="s">
        <v>417</v>
      </c>
      <c r="L55" s="80"/>
      <c r="M55" s="80"/>
    </row>
    <row r="56" spans="10:13" x14ac:dyDescent="0.2">
      <c r="J56" s="80" t="s">
        <v>420</v>
      </c>
      <c r="K56" s="80" t="s">
        <v>420</v>
      </c>
      <c r="L56" s="80"/>
      <c r="M56" s="80"/>
    </row>
    <row r="57" spans="10:13" x14ac:dyDescent="0.2">
      <c r="J57" s="80" t="s">
        <v>423</v>
      </c>
      <c r="K57" s="80" t="s">
        <v>423</v>
      </c>
      <c r="L57" s="80"/>
      <c r="M57" s="80"/>
    </row>
    <row r="58" spans="10:13" x14ac:dyDescent="0.2">
      <c r="J58" s="80" t="s">
        <v>426</v>
      </c>
      <c r="K58" s="80" t="s">
        <v>426</v>
      </c>
      <c r="L58" s="80"/>
      <c r="M58" s="80"/>
    </row>
    <row r="59" spans="10:13" x14ac:dyDescent="0.2">
      <c r="J59" s="80" t="s">
        <v>429</v>
      </c>
      <c r="K59" s="80" t="s">
        <v>429</v>
      </c>
      <c r="L59" s="80"/>
      <c r="M59" s="80"/>
    </row>
    <row r="60" spans="10:13" x14ac:dyDescent="0.2">
      <c r="J60" s="80" t="s">
        <v>430</v>
      </c>
      <c r="K60" s="80" t="s">
        <v>430</v>
      </c>
      <c r="L60" s="80"/>
      <c r="M60" s="80"/>
    </row>
    <row r="61" spans="10:13" x14ac:dyDescent="0.2">
      <c r="J61" s="80" t="s">
        <v>319</v>
      </c>
      <c r="K61" s="80" t="s">
        <v>319</v>
      </c>
      <c r="L61" s="80"/>
      <c r="M61" s="80"/>
    </row>
    <row r="62" spans="10:13" x14ac:dyDescent="0.2">
      <c r="J62" s="80" t="s">
        <v>347</v>
      </c>
      <c r="K62" s="80" t="s">
        <v>347</v>
      </c>
      <c r="L62" s="80"/>
      <c r="M62" s="80"/>
    </row>
    <row r="63" spans="10:13" x14ac:dyDescent="0.2">
      <c r="J63" s="80" t="s">
        <v>432</v>
      </c>
      <c r="K63" s="80" t="s">
        <v>432</v>
      </c>
      <c r="L63" s="80"/>
      <c r="M63" s="80"/>
    </row>
    <row r="64" spans="10:13" x14ac:dyDescent="0.2">
      <c r="J64" s="80" t="s">
        <v>434</v>
      </c>
      <c r="K64" s="80" t="s">
        <v>434</v>
      </c>
      <c r="L64" s="80"/>
      <c r="M64" s="80"/>
    </row>
    <row r="65" spans="10:13" x14ac:dyDescent="0.2">
      <c r="J65" s="80" t="s">
        <v>436</v>
      </c>
      <c r="K65" s="80" t="s">
        <v>436</v>
      </c>
      <c r="L65" s="80"/>
      <c r="M65" s="80"/>
    </row>
    <row r="66" spans="10:13" x14ac:dyDescent="0.2">
      <c r="J66" s="80" t="s">
        <v>438</v>
      </c>
      <c r="K66" s="80" t="s">
        <v>438</v>
      </c>
      <c r="L66" s="80"/>
      <c r="M66" s="80"/>
    </row>
    <row r="67" spans="10:13" x14ac:dyDescent="0.2">
      <c r="J67" s="80" t="s">
        <v>440</v>
      </c>
      <c r="K67" s="80" t="s">
        <v>440</v>
      </c>
      <c r="L67" s="80"/>
      <c r="M67" s="80"/>
    </row>
    <row r="68" spans="10:13" x14ac:dyDescent="0.2">
      <c r="J68" s="80" t="s">
        <v>442</v>
      </c>
      <c r="K68" s="80" t="s">
        <v>442</v>
      </c>
      <c r="L68" s="80"/>
      <c r="M68" s="80"/>
    </row>
    <row r="69" spans="10:13" x14ac:dyDescent="0.2">
      <c r="J69" s="80" t="s">
        <v>444</v>
      </c>
      <c r="K69" s="80" t="s">
        <v>444</v>
      </c>
      <c r="L69" s="80"/>
      <c r="M69" s="80"/>
    </row>
    <row r="70" spans="10:13" x14ac:dyDescent="0.2">
      <c r="J70" s="80" t="s">
        <v>446</v>
      </c>
      <c r="K70" s="80" t="s">
        <v>446</v>
      </c>
      <c r="L70" s="80"/>
      <c r="M70" s="80"/>
    </row>
    <row r="71" spans="10:13" x14ac:dyDescent="0.2">
      <c r="J71" s="80" t="s">
        <v>448</v>
      </c>
      <c r="K71" s="80" t="s">
        <v>448</v>
      </c>
      <c r="L71" s="80"/>
      <c r="M71" s="80"/>
    </row>
    <row r="72" spans="10:13" x14ac:dyDescent="0.2">
      <c r="J72" s="80" t="s">
        <v>450</v>
      </c>
      <c r="K72" s="80" t="s">
        <v>450</v>
      </c>
      <c r="L72" s="80"/>
      <c r="M72" s="80"/>
    </row>
    <row r="73" spans="10:13" x14ac:dyDescent="0.2">
      <c r="J73" s="80" t="s">
        <v>452</v>
      </c>
      <c r="K73" s="80" t="s">
        <v>452</v>
      </c>
      <c r="L73" s="80"/>
      <c r="M73" s="80"/>
    </row>
    <row r="74" spans="10:13" x14ac:dyDescent="0.2">
      <c r="J74" s="80" t="s">
        <v>454</v>
      </c>
      <c r="K74" s="80" t="s">
        <v>454</v>
      </c>
      <c r="L74" s="80"/>
      <c r="M74" s="80"/>
    </row>
    <row r="75" spans="10:13" x14ac:dyDescent="0.2">
      <c r="J75" s="80" t="s">
        <v>455</v>
      </c>
      <c r="K75" s="80" t="s">
        <v>455</v>
      </c>
      <c r="L75" s="80"/>
      <c r="M75" s="80"/>
    </row>
    <row r="76" spans="10:13" x14ac:dyDescent="0.2">
      <c r="J76" s="80" t="s">
        <v>456</v>
      </c>
      <c r="K76" s="80" t="s">
        <v>456</v>
      </c>
      <c r="L76" s="80"/>
      <c r="M76" s="80"/>
    </row>
    <row r="77" spans="10:13" x14ac:dyDescent="0.2">
      <c r="J77" s="80" t="s">
        <v>457</v>
      </c>
      <c r="K77" s="80" t="s">
        <v>457</v>
      </c>
      <c r="L77" s="80"/>
      <c r="M77" s="80"/>
    </row>
    <row r="78" spans="10:13" x14ac:dyDescent="0.2">
      <c r="J78" s="80" t="s">
        <v>458</v>
      </c>
      <c r="K78" s="80" t="s">
        <v>458</v>
      </c>
      <c r="L78" s="80"/>
      <c r="M78" s="80"/>
    </row>
    <row r="79" spans="10:13" x14ac:dyDescent="0.2">
      <c r="J79" s="80" t="s">
        <v>459</v>
      </c>
      <c r="K79" s="80" t="s">
        <v>459</v>
      </c>
      <c r="L79" s="80"/>
      <c r="M79" s="80"/>
    </row>
    <row r="80" spans="10:13" x14ac:dyDescent="0.2">
      <c r="J80" s="80" t="s">
        <v>460</v>
      </c>
      <c r="K80" s="80" t="s">
        <v>460</v>
      </c>
      <c r="L80" s="80"/>
      <c r="M80" s="80"/>
    </row>
    <row r="81" spans="10:13" x14ac:dyDescent="0.2">
      <c r="J81" s="80" t="s">
        <v>461</v>
      </c>
      <c r="K81" s="80" t="s">
        <v>461</v>
      </c>
      <c r="L81" s="80"/>
      <c r="M81" s="80"/>
    </row>
    <row r="82" spans="10:13" x14ac:dyDescent="0.2">
      <c r="J82" s="80" t="s">
        <v>462</v>
      </c>
      <c r="K82" s="80" t="s">
        <v>462</v>
      </c>
      <c r="L82" s="80"/>
      <c r="M82" s="80"/>
    </row>
    <row r="83" spans="10:13" x14ac:dyDescent="0.2">
      <c r="J83" s="80" t="s">
        <v>463</v>
      </c>
      <c r="K83" s="80" t="s">
        <v>463</v>
      </c>
      <c r="L83" s="80"/>
      <c r="M83" s="80"/>
    </row>
    <row r="84" spans="10:13" x14ac:dyDescent="0.2">
      <c r="J84" s="80" t="s">
        <v>464</v>
      </c>
      <c r="K84" s="80" t="s">
        <v>464</v>
      </c>
      <c r="L84" s="80"/>
      <c r="M84" s="80"/>
    </row>
    <row r="85" spans="10:13" x14ac:dyDescent="0.2">
      <c r="J85" s="80" t="s">
        <v>465</v>
      </c>
      <c r="K85" s="80" t="s">
        <v>465</v>
      </c>
      <c r="L85" s="80"/>
      <c r="M85" s="80"/>
    </row>
    <row r="86" spans="10:13" x14ac:dyDescent="0.2">
      <c r="J86" s="80" t="s">
        <v>466</v>
      </c>
      <c r="K86" s="80" t="s">
        <v>466</v>
      </c>
      <c r="L86" s="80"/>
      <c r="M86" s="80"/>
    </row>
    <row r="87" spans="10:13" x14ac:dyDescent="0.2">
      <c r="J87" s="80" t="s">
        <v>467</v>
      </c>
      <c r="K87" s="80" t="s">
        <v>467</v>
      </c>
      <c r="L87" s="80"/>
      <c r="M87" s="80"/>
    </row>
    <row r="88" spans="10:13" x14ac:dyDescent="0.2">
      <c r="J88" s="80" t="s">
        <v>468</v>
      </c>
      <c r="K88" s="80" t="s">
        <v>468</v>
      </c>
      <c r="L88" s="80"/>
      <c r="M88" s="80"/>
    </row>
    <row r="89" spans="10:13" x14ac:dyDescent="0.2">
      <c r="J89" s="80" t="s">
        <v>469</v>
      </c>
      <c r="K89" s="80" t="s">
        <v>469</v>
      </c>
      <c r="L89" s="80"/>
      <c r="M89" s="80"/>
    </row>
    <row r="90" spans="10:13" x14ac:dyDescent="0.2">
      <c r="J90" s="80" t="s">
        <v>470</v>
      </c>
      <c r="K90" s="80" t="s">
        <v>470</v>
      </c>
      <c r="L90" s="80"/>
      <c r="M90" s="80"/>
    </row>
    <row r="91" spans="10:13" x14ac:dyDescent="0.2">
      <c r="J91" s="80" t="s">
        <v>471</v>
      </c>
      <c r="K91" s="80" t="s">
        <v>471</v>
      </c>
      <c r="L91" s="80"/>
      <c r="M91" s="80"/>
    </row>
    <row r="92" spans="10:13" x14ac:dyDescent="0.2">
      <c r="J92" s="80" t="s">
        <v>472</v>
      </c>
      <c r="K92" s="80" t="s">
        <v>472</v>
      </c>
      <c r="L92" s="80"/>
      <c r="M92" s="80"/>
    </row>
    <row r="93" spans="10:13" x14ac:dyDescent="0.2">
      <c r="J93" s="80" t="s">
        <v>473</v>
      </c>
      <c r="K93" s="80" t="s">
        <v>473</v>
      </c>
      <c r="L93" s="80"/>
      <c r="M93" s="80"/>
    </row>
    <row r="94" spans="10:13" x14ac:dyDescent="0.2">
      <c r="J94" s="80" t="s">
        <v>474</v>
      </c>
      <c r="K94" s="80" t="s">
        <v>474</v>
      </c>
      <c r="L94" s="80"/>
      <c r="M94" s="80"/>
    </row>
    <row r="95" spans="10:13" x14ac:dyDescent="0.2">
      <c r="J95" s="80" t="s">
        <v>475</v>
      </c>
      <c r="K95" s="80" t="s">
        <v>475</v>
      </c>
      <c r="L95" s="80"/>
      <c r="M95" s="80"/>
    </row>
    <row r="96" spans="10:13" x14ac:dyDescent="0.2">
      <c r="J96" s="80" t="s">
        <v>476</v>
      </c>
      <c r="K96" s="80" t="s">
        <v>476</v>
      </c>
      <c r="L96" s="80"/>
      <c r="M96" s="80"/>
    </row>
    <row r="97" spans="10:13" x14ac:dyDescent="0.2">
      <c r="J97" s="80" t="s">
        <v>477</v>
      </c>
      <c r="K97" s="80" t="s">
        <v>477</v>
      </c>
      <c r="L97" s="80"/>
      <c r="M97" s="80"/>
    </row>
    <row r="98" spans="10:13" x14ac:dyDescent="0.2">
      <c r="J98" s="80" t="s">
        <v>478</v>
      </c>
      <c r="K98" s="80" t="s">
        <v>478</v>
      </c>
      <c r="L98" s="80"/>
      <c r="M98" s="80"/>
    </row>
    <row r="99" spans="10:13" x14ac:dyDescent="0.2">
      <c r="J99" s="80"/>
      <c r="K99" s="80" t="s">
        <v>206</v>
      </c>
      <c r="L99" s="80"/>
      <c r="M99" s="80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9"/>
  <sheetViews>
    <sheetView topLeftCell="A532" workbookViewId="0">
      <selection activeCell="A550" sqref="A550"/>
    </sheetView>
  </sheetViews>
  <sheetFormatPr baseColWidth="10" defaultRowHeight="14.25" x14ac:dyDescent="0.2"/>
  <cols>
    <col min="1" max="1" width="11" style="86"/>
    <col min="2" max="2" width="11" style="101"/>
    <col min="3" max="3" width="24.5" style="101" customWidth="1"/>
    <col min="4" max="4" width="44.625" style="101" bestFit="1" customWidth="1"/>
    <col min="5" max="5" width="19.625" style="101" bestFit="1" customWidth="1"/>
    <col min="6" max="6" width="99.5" style="86" customWidth="1"/>
    <col min="7" max="16384" width="11" style="86"/>
  </cols>
  <sheetData>
    <row r="1" spans="1:7" x14ac:dyDescent="0.2">
      <c r="A1" s="134" t="s">
        <v>11</v>
      </c>
      <c r="B1" s="99" t="s">
        <v>12</v>
      </c>
      <c r="C1" s="100" t="s">
        <v>17</v>
      </c>
      <c r="D1" s="99" t="s">
        <v>13</v>
      </c>
      <c r="E1" s="99" t="s">
        <v>292</v>
      </c>
      <c r="F1" s="85" t="s">
        <v>481</v>
      </c>
    </row>
    <row r="2" spans="1:7" x14ac:dyDescent="0.2">
      <c r="A2" s="135">
        <v>1</v>
      </c>
      <c r="B2" s="48" t="str">
        <f>IF(AND(A2&lt;&gt;"",ISNUMBER(A2)),VLOOKUP(A2,Studies!A:BR,2,FALSE),"")</f>
        <v>Acocella 1972a</v>
      </c>
      <c r="C2" s="48" t="str">
        <f>IF(AND(A2&lt;&gt;"",ISNUMBER(A2)),VLOOKUP(A2,Studies!A:BR,3,FALSE),"")</f>
        <v>https://doi.org/10.1007/BF00561755</v>
      </c>
      <c r="D2" s="48" t="str">
        <f>IF(AND(A2&lt;&gt;"",ISNUMBER(A2)),VLOOKUP(A2,Studies!A:BR,4,FALSE),"")</f>
        <v>day 1</v>
      </c>
      <c r="E2" s="48" t="str">
        <f>IF(AND(A2&lt;&gt;"",ISNUMBER(A2)),VLOOKUP(A2,Studies!A:BR,5,FALSE),"")</f>
        <v>Rifampicin</v>
      </c>
      <c r="F2" s="87" t="s">
        <v>158</v>
      </c>
    </row>
    <row r="3" spans="1:7" x14ac:dyDescent="0.2">
      <c r="A3" s="135">
        <v>2</v>
      </c>
      <c r="B3" s="48" t="str">
        <f>IF(AND(A3&lt;&gt;"",ISNUMBER(A3)),VLOOKUP(A3,Studies!A:BR,2,FALSE),"")</f>
        <v>Acocella 1972a</v>
      </c>
      <c r="C3" s="48" t="str">
        <f>IF(AND(A3&lt;&gt;"",ISNUMBER(A3)),VLOOKUP(A3,Studies!A:BR,3,FALSE),"")</f>
        <v>https://doi.org/10.1007/BF00561755</v>
      </c>
      <c r="D3" s="48" t="str">
        <f>IF(AND(A3&lt;&gt;"",ISNUMBER(A3)),VLOOKUP(A3,Studies!A:BR,4,FALSE),"")</f>
        <v>day 7</v>
      </c>
      <c r="E3" s="48" t="str">
        <f>IF(AND(A3&lt;&gt;"",ISNUMBER(A3)),VLOOKUP(A3,Studies!A:BR,5,FALSE),"")</f>
        <v>Rifampicin</v>
      </c>
      <c r="F3" s="87" t="s">
        <v>158</v>
      </c>
      <c r="G3" s="86">
        <f>A3-A2</f>
        <v>1</v>
      </c>
    </row>
    <row r="4" spans="1:7" x14ac:dyDescent="0.2">
      <c r="A4" s="135">
        <v>3</v>
      </c>
      <c r="B4" s="48" t="str">
        <f>IF(AND(A4&lt;&gt;"",ISNUMBER(A4)),VLOOKUP(A4,Studies!A:BR,2,FALSE),"")</f>
        <v>Acocella 1972a</v>
      </c>
      <c r="C4" s="48" t="str">
        <f>IF(AND(A4&lt;&gt;"",ISNUMBER(A4)),VLOOKUP(A4,Studies!A:BR,3,FALSE),"")</f>
        <v>https://doi.org/10.1007/BF00561755</v>
      </c>
      <c r="D4" s="48" t="str">
        <f>IF(AND(A4&lt;&gt;"",ISNUMBER(A4)),VLOOKUP(A4,Studies!A:BR,4,FALSE),"")</f>
        <v>day 1</v>
      </c>
      <c r="E4" s="48" t="str">
        <f>IF(AND(A4&lt;&gt;"",ISNUMBER(A4)),VLOOKUP(A4,Studies!A:BR,5,FALSE),"")</f>
        <v>Rifampicin</v>
      </c>
      <c r="F4" s="87" t="s">
        <v>158</v>
      </c>
      <c r="G4" s="86">
        <f t="shared" ref="G4:G67" si="0">A4-A3</f>
        <v>1</v>
      </c>
    </row>
    <row r="5" spans="1:7" x14ac:dyDescent="0.2">
      <c r="A5" s="135">
        <v>4</v>
      </c>
      <c r="B5" s="48" t="str">
        <f>IF(AND(A5&lt;&gt;"",ISNUMBER(A5)),VLOOKUP(A5,Studies!A:BR,2,FALSE),"")</f>
        <v>Acocella 1972a</v>
      </c>
      <c r="C5" s="48" t="str">
        <f>IF(AND(A5&lt;&gt;"",ISNUMBER(A5)),VLOOKUP(A5,Studies!A:BR,3,FALSE),"")</f>
        <v>https://doi.org/10.1007/BF00561755</v>
      </c>
      <c r="D5" s="48" t="str">
        <f>IF(AND(A5&lt;&gt;"",ISNUMBER(A5)),VLOOKUP(A5,Studies!A:BR,4,FALSE),"")</f>
        <v>day 1</v>
      </c>
      <c r="E5" s="48" t="str">
        <f>IF(AND(A5&lt;&gt;"",ISNUMBER(A5)),VLOOKUP(A5,Studies!A:BR,5,FALSE),"")</f>
        <v>Rifampicin</v>
      </c>
      <c r="F5" s="87" t="s">
        <v>158</v>
      </c>
      <c r="G5" s="86">
        <f t="shared" si="0"/>
        <v>1</v>
      </c>
    </row>
    <row r="6" spans="1:7" x14ac:dyDescent="0.2">
      <c r="A6" s="135">
        <v>5</v>
      </c>
      <c r="B6" s="48" t="str">
        <f>IF(AND(A6&lt;&gt;"",ISNUMBER(A6)),VLOOKUP(A6,Studies!A:BR,2,FALSE),"")</f>
        <v>Acocella 1972b</v>
      </c>
      <c r="C6" s="48" t="str">
        <f>IF(AND(A6&lt;&gt;"",ISNUMBER(A6)),VLOOKUP(A6,Studies!A:BR,3,FALSE),"")</f>
        <v>https://www.ncbi.nlm.nih.gov/pubmed/5060669</v>
      </c>
      <c r="D6" s="48" t="str">
        <f>IF(AND(A6&lt;&gt;"",ISNUMBER(A6)),VLOOKUP(A6,Studies!A:BR,4,FALSE),"")</f>
        <v>normal subjects</v>
      </c>
      <c r="E6" s="48" t="str">
        <f>IF(AND(A6&lt;&gt;"",ISNUMBER(A6)),VLOOKUP(A6,Studies!A:BR,5,FALSE),"")</f>
        <v>Rifampicin</v>
      </c>
      <c r="F6" s="87" t="s">
        <v>158</v>
      </c>
      <c r="G6" s="86">
        <f t="shared" si="0"/>
        <v>1</v>
      </c>
    </row>
    <row r="7" spans="1:7" x14ac:dyDescent="0.2">
      <c r="A7" s="135">
        <v>6</v>
      </c>
      <c r="B7" s="48" t="str">
        <f>IF(AND(A7&lt;&gt;"",ISNUMBER(A7)),VLOOKUP(A7,Studies!A:BR,2,FALSE),"")</f>
        <v>Acocella 1972b</v>
      </c>
      <c r="C7" s="48" t="str">
        <f>IF(AND(A7&lt;&gt;"",ISNUMBER(A7)),VLOOKUP(A7,Studies!A:BR,3,FALSE),"")</f>
        <v>https://www.ncbi.nlm.nih.gov/pubmed/5060669</v>
      </c>
      <c r="D7" s="48" t="str">
        <f>IF(AND(A7&lt;&gt;"",ISNUMBER(A7)),VLOOKUP(A7,Studies!A:BR,4,FALSE),"")</f>
        <v>patients with liver disease</v>
      </c>
      <c r="E7" s="48" t="str">
        <f>IF(AND(A7&lt;&gt;"",ISNUMBER(A7)),VLOOKUP(A7,Studies!A:BR,5,FALSE),"")</f>
        <v>Rifampicin</v>
      </c>
      <c r="F7" s="87" t="s">
        <v>158</v>
      </c>
      <c r="G7" s="86">
        <f t="shared" si="0"/>
        <v>1</v>
      </c>
    </row>
    <row r="8" spans="1:7" x14ac:dyDescent="0.2">
      <c r="A8" s="135">
        <v>7</v>
      </c>
      <c r="B8" s="48" t="str">
        <f>IF(AND(A8&lt;&gt;"",ISNUMBER(A8)),VLOOKUP(A8,Studies!A:BR,2,FALSE),"")</f>
        <v>Acocella 1972b</v>
      </c>
      <c r="C8" s="48" t="str">
        <f>IF(AND(A8&lt;&gt;"",ISNUMBER(A8)),VLOOKUP(A8,Studies!A:BR,3,FALSE),"")</f>
        <v>https://www.ncbi.nlm.nih.gov/pubmed/5060669</v>
      </c>
      <c r="D8" s="48" t="str">
        <f>IF(AND(A8&lt;&gt;"",ISNUMBER(A8)),VLOOKUP(A8,Studies!A:BR,4,FALSE),"")</f>
        <v>normal subjects</v>
      </c>
      <c r="E8" s="48" t="str">
        <f>IF(AND(A8&lt;&gt;"",ISNUMBER(A8)),VLOOKUP(A8,Studies!A:BR,5,FALSE),"")</f>
        <v>Rifampicin</v>
      </c>
      <c r="F8" s="87" t="s">
        <v>158</v>
      </c>
      <c r="G8" s="86">
        <f t="shared" si="0"/>
        <v>1</v>
      </c>
    </row>
    <row r="9" spans="1:7" x14ac:dyDescent="0.2">
      <c r="A9" s="135">
        <v>8</v>
      </c>
      <c r="B9" s="48" t="str">
        <f>IF(AND(A9&lt;&gt;"",ISNUMBER(A9)),VLOOKUP(A9,Studies!A:BR,2,FALSE),"")</f>
        <v>Acocella 1972b</v>
      </c>
      <c r="C9" s="48" t="str">
        <f>IF(AND(A9&lt;&gt;"",ISNUMBER(A9)),VLOOKUP(A9,Studies!A:BR,3,FALSE),"")</f>
        <v>https://www.ncbi.nlm.nih.gov/pubmed/5060669</v>
      </c>
      <c r="D9" s="48" t="str">
        <f>IF(AND(A9&lt;&gt;"",ISNUMBER(A9)),VLOOKUP(A9,Studies!A:BR,4,FALSE),"")</f>
        <v>patients with liver disease</v>
      </c>
      <c r="E9" s="48" t="str">
        <f>IF(AND(A9&lt;&gt;"",ISNUMBER(A9)),VLOOKUP(A9,Studies!A:BR,5,FALSE),"")</f>
        <v>Rifampicin</v>
      </c>
      <c r="F9" s="87" t="s">
        <v>158</v>
      </c>
      <c r="G9" s="86">
        <f t="shared" si="0"/>
        <v>1</v>
      </c>
    </row>
    <row r="10" spans="1:7" x14ac:dyDescent="0.2">
      <c r="A10" s="135">
        <v>9</v>
      </c>
      <c r="B10" s="48" t="str">
        <f>IF(AND(A10&lt;&gt;"",ISNUMBER(A10)),VLOOKUP(A10,Studies!A:BR,2,FALSE),"")</f>
        <v>Acocella 1977</v>
      </c>
      <c r="C10" s="48" t="str">
        <f>IF(AND(A10&lt;&gt;"",ISNUMBER(A10)),VLOOKUP(A10,Studies!A:BR,3,FALSE),"")</f>
        <v>https://www.ncbi.nlm.nih.gov/pubmed/578447</v>
      </c>
      <c r="D10" s="48" t="str">
        <f>IF(AND(A10&lt;&gt;"",ISNUMBER(A10)),VLOOKUP(A10,Studies!A:BR,4,FALSE),"")</f>
        <v>Subject 1 (150 mg)</v>
      </c>
      <c r="E10" s="48" t="str">
        <f>IF(AND(A10&lt;&gt;"",ISNUMBER(A10)),VLOOKUP(A10,Studies!A:BR,5,FALSE),"")</f>
        <v>Rifampicin</v>
      </c>
      <c r="F10" s="87" t="s">
        <v>158</v>
      </c>
      <c r="G10" s="86">
        <f t="shared" si="0"/>
        <v>1</v>
      </c>
    </row>
    <row r="11" spans="1:7" x14ac:dyDescent="0.2">
      <c r="A11" s="135">
        <v>10</v>
      </c>
      <c r="B11" s="48" t="str">
        <f>IF(AND(A11&lt;&gt;"",ISNUMBER(A11)),VLOOKUP(A11,Studies!A:BR,2,FALSE),"")</f>
        <v>Acocella 1977</v>
      </c>
      <c r="C11" s="48" t="str">
        <f>IF(AND(A11&lt;&gt;"",ISNUMBER(A11)),VLOOKUP(A11,Studies!A:BR,3,FALSE),"")</f>
        <v>https://www.ncbi.nlm.nih.gov/pubmed/578447</v>
      </c>
      <c r="D11" s="48" t="str">
        <f>IF(AND(A11&lt;&gt;"",ISNUMBER(A11)),VLOOKUP(A11,Studies!A:BR,4,FALSE),"")</f>
        <v>Subject 2 (150 mg)</v>
      </c>
      <c r="E11" s="48" t="str">
        <f>IF(AND(A11&lt;&gt;"",ISNUMBER(A11)),VLOOKUP(A11,Studies!A:BR,5,FALSE),"")</f>
        <v>Rifampicin</v>
      </c>
      <c r="F11" s="87" t="s">
        <v>158</v>
      </c>
      <c r="G11" s="86">
        <f t="shared" si="0"/>
        <v>1</v>
      </c>
    </row>
    <row r="12" spans="1:7" x14ac:dyDescent="0.2">
      <c r="A12" s="135">
        <v>11</v>
      </c>
      <c r="B12" s="48" t="str">
        <f>IF(AND(A12&lt;&gt;"",ISNUMBER(A12)),VLOOKUP(A12,Studies!A:BR,2,FALSE),"")</f>
        <v>Acocella 1977</v>
      </c>
      <c r="C12" s="48" t="str">
        <f>IF(AND(A12&lt;&gt;"",ISNUMBER(A12)),VLOOKUP(A12,Studies!A:BR,3,FALSE),"")</f>
        <v>https://www.ncbi.nlm.nih.gov/pubmed/578447</v>
      </c>
      <c r="D12" s="48" t="str">
        <f>IF(AND(A12&lt;&gt;"",ISNUMBER(A12)),VLOOKUP(A12,Studies!A:BR,4,FALSE),"")</f>
        <v>Subject 3 (300 mg)</v>
      </c>
      <c r="E12" s="48" t="str">
        <f>IF(AND(A12&lt;&gt;"",ISNUMBER(A12)),VLOOKUP(A12,Studies!A:BR,5,FALSE),"")</f>
        <v>Rifampicin</v>
      </c>
      <c r="F12" s="87" t="s">
        <v>158</v>
      </c>
      <c r="G12" s="86">
        <f t="shared" si="0"/>
        <v>1</v>
      </c>
    </row>
    <row r="13" spans="1:7" x14ac:dyDescent="0.2">
      <c r="A13" s="135">
        <v>12</v>
      </c>
      <c r="B13" s="48" t="str">
        <f>IF(AND(A13&lt;&gt;"",ISNUMBER(A13)),VLOOKUP(A13,Studies!A:BR,2,FALSE),"")</f>
        <v>Acocella 1977</v>
      </c>
      <c r="C13" s="48" t="str">
        <f>IF(AND(A13&lt;&gt;"",ISNUMBER(A13)),VLOOKUP(A13,Studies!A:BR,3,FALSE),"")</f>
        <v>https://www.ncbi.nlm.nih.gov/pubmed/578447</v>
      </c>
      <c r="D13" s="48" t="str">
        <f>IF(AND(A13&lt;&gt;"",ISNUMBER(A13)),VLOOKUP(A13,Studies!A:BR,4,FALSE),"")</f>
        <v>Subject 4 (300 mg)</v>
      </c>
      <c r="E13" s="48" t="str">
        <f>IF(AND(A13&lt;&gt;"",ISNUMBER(A13)),VLOOKUP(A13,Studies!A:BR,5,FALSE),"")</f>
        <v>Rifampicin</v>
      </c>
      <c r="F13" s="87" t="s">
        <v>158</v>
      </c>
      <c r="G13" s="86">
        <f t="shared" si="0"/>
        <v>1</v>
      </c>
    </row>
    <row r="14" spans="1:7" x14ac:dyDescent="0.2">
      <c r="A14" s="135">
        <v>13</v>
      </c>
      <c r="B14" s="48" t="str">
        <f>IF(AND(A14&lt;&gt;"",ISNUMBER(A14)),VLOOKUP(A14,Studies!A:BR,2,FALSE),"")</f>
        <v>Acocella 1977</v>
      </c>
      <c r="C14" s="48" t="str">
        <f>IF(AND(A14&lt;&gt;"",ISNUMBER(A14)),VLOOKUP(A14,Studies!A:BR,3,FALSE),"")</f>
        <v>https://www.ncbi.nlm.nih.gov/pubmed/578447</v>
      </c>
      <c r="D14" s="48" t="str">
        <f>IF(AND(A14&lt;&gt;"",ISNUMBER(A14)),VLOOKUP(A14,Studies!A:BR,4,FALSE),"")</f>
        <v>Subject 5 (450 mg)</v>
      </c>
      <c r="E14" s="48" t="str">
        <f>IF(AND(A14&lt;&gt;"",ISNUMBER(A14)),VLOOKUP(A14,Studies!A:BR,5,FALSE),"")</f>
        <v>Rifampicin</v>
      </c>
      <c r="F14" s="87" t="s">
        <v>158</v>
      </c>
      <c r="G14" s="86">
        <f t="shared" si="0"/>
        <v>1</v>
      </c>
    </row>
    <row r="15" spans="1:7" x14ac:dyDescent="0.2">
      <c r="A15" s="135">
        <v>14</v>
      </c>
      <c r="B15" s="48" t="str">
        <f>IF(AND(A15&lt;&gt;"",ISNUMBER(A15)),VLOOKUP(A15,Studies!A:BR,2,FALSE),"")</f>
        <v>Acocella 1977</v>
      </c>
      <c r="C15" s="48" t="str">
        <f>IF(AND(A15&lt;&gt;"",ISNUMBER(A15)),VLOOKUP(A15,Studies!A:BR,3,FALSE),"")</f>
        <v>https://www.ncbi.nlm.nih.gov/pubmed/578447</v>
      </c>
      <c r="D15" s="48" t="str">
        <f>IF(AND(A15&lt;&gt;"",ISNUMBER(A15)),VLOOKUP(A15,Studies!A:BR,4,FALSE),"")</f>
        <v>Subject 6 (450 mg)</v>
      </c>
      <c r="E15" s="48" t="str">
        <f>IF(AND(A15&lt;&gt;"",ISNUMBER(A15)),VLOOKUP(A15,Studies!A:BR,5,FALSE),"")</f>
        <v>Rifampicin</v>
      </c>
      <c r="F15" s="87" t="s">
        <v>158</v>
      </c>
      <c r="G15" s="86">
        <f t="shared" si="0"/>
        <v>1</v>
      </c>
    </row>
    <row r="16" spans="1:7" x14ac:dyDescent="0.2">
      <c r="A16" s="135">
        <v>15</v>
      </c>
      <c r="B16" s="48" t="str">
        <f>IF(AND(A16&lt;&gt;"",ISNUMBER(A16)),VLOOKUP(A16,Studies!A:BR,2,FALSE),"")</f>
        <v>Acocella 1977</v>
      </c>
      <c r="C16" s="48" t="str">
        <f>IF(AND(A16&lt;&gt;"",ISNUMBER(A16)),VLOOKUP(A16,Studies!A:BR,3,FALSE),"")</f>
        <v>https://www.ncbi.nlm.nih.gov/pubmed/578447</v>
      </c>
      <c r="D16" s="48" t="str">
        <f>IF(AND(A16&lt;&gt;"",ISNUMBER(A16)),VLOOKUP(A16,Studies!A:BR,4,FALSE),"")</f>
        <v>Subject 7 (600 mg)</v>
      </c>
      <c r="E16" s="48" t="str">
        <f>IF(AND(A16&lt;&gt;"",ISNUMBER(A16)),VLOOKUP(A16,Studies!A:BR,5,FALSE),"")</f>
        <v>Rifampicin</v>
      </c>
      <c r="F16" s="87" t="s">
        <v>158</v>
      </c>
      <c r="G16" s="86">
        <f t="shared" si="0"/>
        <v>1</v>
      </c>
    </row>
    <row r="17" spans="1:7" x14ac:dyDescent="0.2">
      <c r="A17" s="135">
        <v>16</v>
      </c>
      <c r="B17" s="48" t="str">
        <f>IF(AND(A17&lt;&gt;"",ISNUMBER(A17)),VLOOKUP(A17,Studies!A:BR,2,FALSE),"")</f>
        <v>Acocella 1977</v>
      </c>
      <c r="C17" s="48" t="str">
        <f>IF(AND(A17&lt;&gt;"",ISNUMBER(A17)),VLOOKUP(A17,Studies!A:BR,3,FALSE),"")</f>
        <v>https://www.ncbi.nlm.nih.gov/pubmed/578447</v>
      </c>
      <c r="D17" s="48" t="str">
        <f>IF(AND(A17&lt;&gt;"",ISNUMBER(A17)),VLOOKUP(A17,Studies!A:BR,4,FALSE),"")</f>
        <v>Subject 8 (600 mg)</v>
      </c>
      <c r="E17" s="48" t="str">
        <f>IF(AND(A17&lt;&gt;"",ISNUMBER(A17)),VLOOKUP(A17,Studies!A:BR,5,FALSE),"")</f>
        <v>Rifampicin</v>
      </c>
      <c r="F17" s="87" t="s">
        <v>158</v>
      </c>
      <c r="G17" s="86">
        <f t="shared" si="0"/>
        <v>1</v>
      </c>
    </row>
    <row r="18" spans="1:7" x14ac:dyDescent="0.2">
      <c r="A18" s="135">
        <v>17</v>
      </c>
      <c r="B18" s="48" t="str">
        <f>IF(AND(A18&lt;&gt;"",ISNUMBER(A18)),VLOOKUP(A18,Studies!A:BR,2,FALSE),"")</f>
        <v>Acocella 1977</v>
      </c>
      <c r="C18" s="48" t="str">
        <f>IF(AND(A18&lt;&gt;"",ISNUMBER(A18)),VLOOKUP(A18,Studies!A:BR,3,FALSE),"")</f>
        <v>https://www.ncbi.nlm.nih.gov/pubmed/578447</v>
      </c>
      <c r="D18" s="48" t="str">
        <f>IF(AND(A18&lt;&gt;"",ISNUMBER(A18)),VLOOKUP(A18,Studies!A:BR,4,FALSE),"")</f>
        <v>Subject 9 (600 mg)</v>
      </c>
      <c r="E18" s="48" t="str">
        <f>IF(AND(A18&lt;&gt;"",ISNUMBER(A18)),VLOOKUP(A18,Studies!A:BR,5,FALSE),"")</f>
        <v>Rifampicin</v>
      </c>
      <c r="F18" s="87" t="s">
        <v>158</v>
      </c>
      <c r="G18" s="86">
        <f t="shared" si="0"/>
        <v>1</v>
      </c>
    </row>
    <row r="19" spans="1:7" x14ac:dyDescent="0.2">
      <c r="A19" s="135">
        <v>18</v>
      </c>
      <c r="B19" s="48" t="str">
        <f>IF(AND(A19&lt;&gt;"",ISNUMBER(A19)),VLOOKUP(A19,Studies!A:BR,2,FALSE),"")</f>
        <v>Acocella 1977</v>
      </c>
      <c r="C19" s="48" t="str">
        <f>IF(AND(A19&lt;&gt;"",ISNUMBER(A19)),VLOOKUP(A19,Studies!A:BR,3,FALSE),"")</f>
        <v>https://www.ncbi.nlm.nih.gov/pubmed/578447</v>
      </c>
      <c r="D19" s="48" t="str">
        <f>IF(AND(A19&lt;&gt;"",ISNUMBER(A19)),VLOOKUP(A19,Studies!A:BR,4,FALSE),"")</f>
        <v>Subject 10 (600 mg MD)</v>
      </c>
      <c r="E19" s="48" t="str">
        <f>IF(AND(A19&lt;&gt;"",ISNUMBER(A19)),VLOOKUP(A19,Studies!A:BR,5,FALSE),"")</f>
        <v>Rifampicin</v>
      </c>
      <c r="F19" s="87" t="s">
        <v>158</v>
      </c>
      <c r="G19" s="86">
        <f t="shared" si="0"/>
        <v>1</v>
      </c>
    </row>
    <row r="20" spans="1:7" x14ac:dyDescent="0.2">
      <c r="A20" s="135">
        <v>19</v>
      </c>
      <c r="B20" s="48" t="str">
        <f>IF(AND(A20&lt;&gt;"",ISNUMBER(A20)),VLOOKUP(A20,Studies!A:BR,2,FALSE),"")</f>
        <v>Acocella 1977</v>
      </c>
      <c r="C20" s="48" t="str">
        <f>IF(AND(A20&lt;&gt;"",ISNUMBER(A20)),VLOOKUP(A20,Studies!A:BR,3,FALSE),"")</f>
        <v>https://www.ncbi.nlm.nih.gov/pubmed/578447</v>
      </c>
      <c r="D20" s="48" t="str">
        <f>IF(AND(A20&lt;&gt;"",ISNUMBER(A20)),VLOOKUP(A20,Studies!A:BR,4,FALSE),"")</f>
        <v>Subject 11 (600 mg MD)</v>
      </c>
      <c r="E20" s="48" t="str">
        <f>IF(AND(A20&lt;&gt;"",ISNUMBER(A20)),VLOOKUP(A20,Studies!A:BR,5,FALSE),"")</f>
        <v>Rifampicin</v>
      </c>
      <c r="F20" s="87" t="s">
        <v>158</v>
      </c>
      <c r="G20" s="86">
        <f t="shared" si="0"/>
        <v>1</v>
      </c>
    </row>
    <row r="21" spans="1:7" x14ac:dyDescent="0.2">
      <c r="A21" s="135">
        <v>20</v>
      </c>
      <c r="B21" s="48" t="str">
        <f>IF(AND(A21&lt;&gt;"",ISNUMBER(A21)),VLOOKUP(A21,Studies!A:BR,2,FALSE),"")</f>
        <v>Acocella 1977</v>
      </c>
      <c r="C21" s="48" t="str">
        <f>IF(AND(A21&lt;&gt;"",ISNUMBER(A21)),VLOOKUP(A21,Studies!A:BR,3,FALSE),"")</f>
        <v>https://www.ncbi.nlm.nih.gov/pubmed/578447</v>
      </c>
      <c r="D21" s="48" t="str">
        <f>IF(AND(A21&lt;&gt;"",ISNUMBER(A21)),VLOOKUP(A21,Studies!A:BR,4,FALSE),"")</f>
        <v>Subject 12 (600 mg MD)</v>
      </c>
      <c r="E21" s="48" t="str">
        <f>IF(AND(A21&lt;&gt;"",ISNUMBER(A21)),VLOOKUP(A21,Studies!A:BR,5,FALSE),"")</f>
        <v>Rifampicin</v>
      </c>
      <c r="F21" s="87" t="s">
        <v>158</v>
      </c>
      <c r="G21" s="86">
        <f t="shared" si="0"/>
        <v>1</v>
      </c>
    </row>
    <row r="22" spans="1:7" x14ac:dyDescent="0.2">
      <c r="A22" s="135">
        <v>21</v>
      </c>
      <c r="B22" s="48" t="str">
        <f>IF(AND(A22&lt;&gt;"",ISNUMBER(A22)),VLOOKUP(A22,Studies!A:BR,2,FALSE),"")</f>
        <v>Acocella 1977</v>
      </c>
      <c r="C22" s="48" t="str">
        <f>IF(AND(A22&lt;&gt;"",ISNUMBER(A22)),VLOOKUP(A22,Studies!A:BR,3,FALSE),"")</f>
        <v>https://www.ncbi.nlm.nih.gov/pubmed/578447</v>
      </c>
      <c r="D22" s="48" t="str">
        <f>IF(AND(A22&lt;&gt;"",ISNUMBER(A22)),VLOOKUP(A22,Studies!A:BR,4,FALSE),"")</f>
        <v>Subject 13 (600 mg MD)</v>
      </c>
      <c r="E22" s="48" t="str">
        <f>IF(AND(A22&lt;&gt;"",ISNUMBER(A22)),VLOOKUP(A22,Studies!A:BR,5,FALSE),"")</f>
        <v>Rifampicin</v>
      </c>
      <c r="F22" s="87" t="s">
        <v>158</v>
      </c>
      <c r="G22" s="86">
        <f t="shared" si="0"/>
        <v>1</v>
      </c>
    </row>
    <row r="23" spans="1:7" x14ac:dyDescent="0.2">
      <c r="A23" s="135">
        <v>22</v>
      </c>
      <c r="B23" s="48" t="str">
        <f>IF(AND(A23&lt;&gt;"",ISNUMBER(A23)),VLOOKUP(A23,Studies!A:BR,2,FALSE),"")</f>
        <v>Acocella 1977</v>
      </c>
      <c r="C23" s="48" t="str">
        <f>IF(AND(A23&lt;&gt;"",ISNUMBER(A23)),VLOOKUP(A23,Studies!A:BR,3,FALSE),"")</f>
        <v>https://www.ncbi.nlm.nih.gov/pubmed/578447</v>
      </c>
      <c r="D23" s="48" t="str">
        <f>IF(AND(A23&lt;&gt;"",ISNUMBER(A23)),VLOOKUP(A23,Studies!A:BR,4,FALSE),"")</f>
        <v>Subject 14 (600 mg MD)</v>
      </c>
      <c r="E23" s="48" t="str">
        <f>IF(AND(A23&lt;&gt;"",ISNUMBER(A23)),VLOOKUP(A23,Studies!A:BR,5,FALSE),"")</f>
        <v>Rifampicin</v>
      </c>
      <c r="F23" s="87" t="s">
        <v>158</v>
      </c>
      <c r="G23" s="86">
        <f t="shared" si="0"/>
        <v>1</v>
      </c>
    </row>
    <row r="24" spans="1:7" x14ac:dyDescent="0.2">
      <c r="A24" s="135">
        <v>23</v>
      </c>
      <c r="B24" s="48" t="str">
        <f>IF(AND(A24&lt;&gt;"",ISNUMBER(A24)),VLOOKUP(A24,Studies!A:BR,2,FALSE),"")</f>
        <v>Acocella 1977</v>
      </c>
      <c r="C24" s="48" t="str">
        <f>IF(AND(A24&lt;&gt;"",ISNUMBER(A24)),VLOOKUP(A24,Studies!A:BR,3,FALSE),"")</f>
        <v>https://www.ncbi.nlm.nih.gov/pubmed/578447</v>
      </c>
      <c r="D24" s="48" t="str">
        <f>IF(AND(A24&lt;&gt;"",ISNUMBER(A24)),VLOOKUP(A24,Studies!A:BR,4,FALSE),"")</f>
        <v>mean 600 mg MD</v>
      </c>
      <c r="E24" s="48" t="str">
        <f>IF(AND(A24&lt;&gt;"",ISNUMBER(A24)),VLOOKUP(A24,Studies!A:BR,5,FALSE),"")</f>
        <v>Rifampicin</v>
      </c>
      <c r="F24" s="87" t="s">
        <v>158</v>
      </c>
      <c r="G24" s="86">
        <f t="shared" si="0"/>
        <v>1</v>
      </c>
    </row>
    <row r="25" spans="1:7" x14ac:dyDescent="0.2">
      <c r="A25" s="135">
        <v>24</v>
      </c>
      <c r="B25" s="48" t="str">
        <f>IF(AND(A25&lt;&gt;"",ISNUMBER(A25)),VLOOKUP(A25,Studies!A:BR,2,FALSE),"")</f>
        <v>Acocella 1977</v>
      </c>
      <c r="C25" s="48" t="str">
        <f>IF(AND(A25&lt;&gt;"",ISNUMBER(A25)),VLOOKUP(A25,Studies!A:BR,3,FALSE),"")</f>
        <v>https://www.ncbi.nlm.nih.gov/pubmed/578447</v>
      </c>
      <c r="D25" s="48" t="str">
        <f>IF(AND(A25&lt;&gt;"",ISNUMBER(A25)),VLOOKUP(A25,Studies!A:BR,4,FALSE),"")</f>
        <v>Subject 10 (600 mg MD)</v>
      </c>
      <c r="E25" s="48" t="str">
        <f>IF(AND(A25&lt;&gt;"",ISNUMBER(A25)),VLOOKUP(A25,Studies!A:BR,5,FALSE),"")</f>
        <v>Rifampicin</v>
      </c>
      <c r="F25" s="87" t="s">
        <v>158</v>
      </c>
      <c r="G25" s="86">
        <f t="shared" si="0"/>
        <v>1</v>
      </c>
    </row>
    <row r="26" spans="1:7" x14ac:dyDescent="0.2">
      <c r="A26" s="135">
        <v>25</v>
      </c>
      <c r="B26" s="48" t="str">
        <f>IF(AND(A26&lt;&gt;"",ISNUMBER(A26)),VLOOKUP(A26,Studies!A:BR,2,FALSE),"")</f>
        <v>Acocella 1977</v>
      </c>
      <c r="C26" s="48" t="str">
        <f>IF(AND(A26&lt;&gt;"",ISNUMBER(A26)),VLOOKUP(A26,Studies!A:BR,3,FALSE),"")</f>
        <v>https://www.ncbi.nlm.nih.gov/pubmed/578447</v>
      </c>
      <c r="D26" s="48" t="str">
        <f>IF(AND(A26&lt;&gt;"",ISNUMBER(A26)),VLOOKUP(A26,Studies!A:BR,4,FALSE),"")</f>
        <v>Subject 11 (600 mg MD)</v>
      </c>
      <c r="E26" s="48" t="str">
        <f>IF(AND(A26&lt;&gt;"",ISNUMBER(A26)),VLOOKUP(A26,Studies!A:BR,5,FALSE),"")</f>
        <v>Rifampicin</v>
      </c>
      <c r="F26" s="87" t="s">
        <v>158</v>
      </c>
      <c r="G26" s="86">
        <f t="shared" si="0"/>
        <v>1</v>
      </c>
    </row>
    <row r="27" spans="1:7" x14ac:dyDescent="0.2">
      <c r="A27" s="135">
        <v>26</v>
      </c>
      <c r="B27" s="48" t="str">
        <f>IF(AND(A27&lt;&gt;"",ISNUMBER(A27)),VLOOKUP(A27,Studies!A:BR,2,FALSE),"")</f>
        <v>Acocella 1977</v>
      </c>
      <c r="C27" s="48" t="str">
        <f>IF(AND(A27&lt;&gt;"",ISNUMBER(A27)),VLOOKUP(A27,Studies!A:BR,3,FALSE),"")</f>
        <v>https://www.ncbi.nlm.nih.gov/pubmed/578447</v>
      </c>
      <c r="D27" s="48" t="str">
        <f>IF(AND(A27&lt;&gt;"",ISNUMBER(A27)),VLOOKUP(A27,Studies!A:BR,4,FALSE),"")</f>
        <v>Subject 12 (600 mg MD)</v>
      </c>
      <c r="E27" s="48" t="str">
        <f>IF(AND(A27&lt;&gt;"",ISNUMBER(A27)),VLOOKUP(A27,Studies!A:BR,5,FALSE),"")</f>
        <v>Rifampicin</v>
      </c>
      <c r="F27" s="87" t="s">
        <v>158</v>
      </c>
      <c r="G27" s="86">
        <f t="shared" si="0"/>
        <v>1</v>
      </c>
    </row>
    <row r="28" spans="1:7" x14ac:dyDescent="0.2">
      <c r="A28" s="135">
        <v>27</v>
      </c>
      <c r="B28" s="48" t="str">
        <f>IF(AND(A28&lt;&gt;"",ISNUMBER(A28)),VLOOKUP(A28,Studies!A:BR,2,FALSE),"")</f>
        <v>Acocella 1977</v>
      </c>
      <c r="C28" s="48" t="str">
        <f>IF(AND(A28&lt;&gt;"",ISNUMBER(A28)),VLOOKUP(A28,Studies!A:BR,3,FALSE),"")</f>
        <v>https://www.ncbi.nlm.nih.gov/pubmed/578447</v>
      </c>
      <c r="D28" s="48" t="str">
        <f>IF(AND(A28&lt;&gt;"",ISNUMBER(A28)),VLOOKUP(A28,Studies!A:BR,4,FALSE),"")</f>
        <v>Subject 13 (600 mg MD)</v>
      </c>
      <c r="E28" s="48" t="str">
        <f>IF(AND(A28&lt;&gt;"",ISNUMBER(A28)),VLOOKUP(A28,Studies!A:BR,5,FALSE),"")</f>
        <v>Rifampicin</v>
      </c>
      <c r="F28" s="87" t="s">
        <v>158</v>
      </c>
      <c r="G28" s="86">
        <f t="shared" si="0"/>
        <v>1</v>
      </c>
    </row>
    <row r="29" spans="1:7" x14ac:dyDescent="0.2">
      <c r="A29" s="135">
        <v>28</v>
      </c>
      <c r="B29" s="48" t="str">
        <f>IF(AND(A29&lt;&gt;"",ISNUMBER(A29)),VLOOKUP(A29,Studies!A:BR,2,FALSE),"")</f>
        <v>Acocella 1977</v>
      </c>
      <c r="C29" s="48" t="str">
        <f>IF(AND(A29&lt;&gt;"",ISNUMBER(A29)),VLOOKUP(A29,Studies!A:BR,3,FALSE),"")</f>
        <v>https://www.ncbi.nlm.nih.gov/pubmed/578447</v>
      </c>
      <c r="D29" s="48" t="str">
        <f>IF(AND(A29&lt;&gt;"",ISNUMBER(A29)),VLOOKUP(A29,Studies!A:BR,4,FALSE),"")</f>
        <v>Subject 14 (600 mg MD)</v>
      </c>
      <c r="E29" s="48" t="str">
        <f>IF(AND(A29&lt;&gt;"",ISNUMBER(A29)),VLOOKUP(A29,Studies!A:BR,5,FALSE),"")</f>
        <v>Rifampicin</v>
      </c>
      <c r="F29" s="87" t="s">
        <v>158</v>
      </c>
      <c r="G29" s="86">
        <f t="shared" si="0"/>
        <v>1</v>
      </c>
    </row>
    <row r="30" spans="1:7" x14ac:dyDescent="0.2">
      <c r="A30" s="135">
        <v>29</v>
      </c>
      <c r="B30" s="48" t="str">
        <f>IF(AND(A30&lt;&gt;"",ISNUMBER(A30)),VLOOKUP(A30,Studies!A:BR,2,FALSE),"")</f>
        <v>Acocella 1977</v>
      </c>
      <c r="C30" s="48" t="str">
        <f>IF(AND(A30&lt;&gt;"",ISNUMBER(A30)),VLOOKUP(A30,Studies!A:BR,3,FALSE),"")</f>
        <v>https://www.ncbi.nlm.nih.gov/pubmed/578447</v>
      </c>
      <c r="D30" s="48" t="str">
        <f>IF(AND(A30&lt;&gt;"",ISNUMBER(A30)),VLOOKUP(A30,Studies!A:BR,4,FALSE),"")</f>
        <v>mean 600 mg MD</v>
      </c>
      <c r="E30" s="48" t="str">
        <f>IF(AND(A30&lt;&gt;"",ISNUMBER(A30)),VLOOKUP(A30,Studies!A:BR,5,FALSE),"")</f>
        <v>Rifampicin</v>
      </c>
      <c r="F30" s="87" t="s">
        <v>158</v>
      </c>
      <c r="G30" s="86">
        <f t="shared" si="0"/>
        <v>1</v>
      </c>
    </row>
    <row r="31" spans="1:7" x14ac:dyDescent="0.2">
      <c r="A31" s="135">
        <v>30</v>
      </c>
      <c r="B31" s="48" t="str">
        <f>IF(AND(A31&lt;&gt;"",ISNUMBER(A31)),VLOOKUP(A31,Studies!A:BR,2,FALSE),"")</f>
        <v>Acocella 1984</v>
      </c>
      <c r="C31" s="48" t="str">
        <f>IF(AND(A31&lt;&gt;"",ISNUMBER(A31)),VLOOKUP(A31,Studies!A:BR,3,FALSE),"")</f>
        <v>https://www.ncbi.nlm.nih.gov/pubmed/6473487</v>
      </c>
      <c r="D31" s="48" t="str">
        <f>IF(AND(A31&lt;&gt;"",ISNUMBER(A31)),VLOOKUP(A31,Studies!A:BR,4,FALSE),"")</f>
        <v>Individual 1 (600 mg, 3 h infusion)</v>
      </c>
      <c r="E31" s="48" t="str">
        <f>IF(AND(A31&lt;&gt;"",ISNUMBER(A31)),VLOOKUP(A31,Studies!A:BR,5,FALSE),"")</f>
        <v>Rifampicin</v>
      </c>
      <c r="F31" s="87" t="s">
        <v>158</v>
      </c>
      <c r="G31" s="86">
        <f t="shared" si="0"/>
        <v>1</v>
      </c>
    </row>
    <row r="32" spans="1:7" x14ac:dyDescent="0.2">
      <c r="A32" s="135">
        <v>31</v>
      </c>
      <c r="B32" s="48" t="str">
        <f>IF(AND(A32&lt;&gt;"",ISNUMBER(A32)),VLOOKUP(A32,Studies!A:BR,2,FALSE),"")</f>
        <v>Acocella 1984</v>
      </c>
      <c r="C32" s="48" t="str">
        <f>IF(AND(A32&lt;&gt;"",ISNUMBER(A32)),VLOOKUP(A32,Studies!A:BR,3,FALSE),"")</f>
        <v>https://www.ncbi.nlm.nih.gov/pubmed/6473487</v>
      </c>
      <c r="D32" s="48" t="str">
        <f>IF(AND(A32&lt;&gt;"",ISNUMBER(A32)),VLOOKUP(A32,Studies!A:BR,4,FALSE),"")</f>
        <v>Individual 2 (600 mg, 3 h infusion)</v>
      </c>
      <c r="E32" s="48" t="str">
        <f>IF(AND(A32&lt;&gt;"",ISNUMBER(A32)),VLOOKUP(A32,Studies!A:BR,5,FALSE),"")</f>
        <v>Rifampicin</v>
      </c>
      <c r="F32" s="87" t="s">
        <v>158</v>
      </c>
      <c r="G32" s="86">
        <f t="shared" si="0"/>
        <v>1</v>
      </c>
    </row>
    <row r="33" spans="1:7" x14ac:dyDescent="0.2">
      <c r="A33" s="135">
        <v>32</v>
      </c>
      <c r="B33" s="48" t="str">
        <f>IF(AND(A33&lt;&gt;"",ISNUMBER(A33)),VLOOKUP(A33,Studies!A:BR,2,FALSE),"")</f>
        <v>Acocella 1984</v>
      </c>
      <c r="C33" s="48" t="str">
        <f>IF(AND(A33&lt;&gt;"",ISNUMBER(A33)),VLOOKUP(A33,Studies!A:BR,3,FALSE),"")</f>
        <v>https://www.ncbi.nlm.nih.gov/pubmed/6473487</v>
      </c>
      <c r="D33" s="48" t="str">
        <f>IF(AND(A33&lt;&gt;"",ISNUMBER(A33)),VLOOKUP(A33,Studies!A:BR,4,FALSE),"")</f>
        <v>Individual 3 (600 mg, 2 h infusion)</v>
      </c>
      <c r="E33" s="48" t="str">
        <f>IF(AND(A33&lt;&gt;"",ISNUMBER(A33)),VLOOKUP(A33,Studies!A:BR,5,FALSE),"")</f>
        <v>Rifampicin</v>
      </c>
      <c r="F33" s="87" t="s">
        <v>158</v>
      </c>
      <c r="G33" s="86">
        <f t="shared" si="0"/>
        <v>1</v>
      </c>
    </row>
    <row r="34" spans="1:7" x14ac:dyDescent="0.2">
      <c r="A34" s="135">
        <v>33</v>
      </c>
      <c r="B34" s="48" t="str">
        <f>IF(AND(A34&lt;&gt;"",ISNUMBER(A34)),VLOOKUP(A34,Studies!A:BR,2,FALSE),"")</f>
        <v>Acocella 1984</v>
      </c>
      <c r="C34" s="48" t="str">
        <f>IF(AND(A34&lt;&gt;"",ISNUMBER(A34)),VLOOKUP(A34,Studies!A:BR,3,FALSE),"")</f>
        <v>https://www.ncbi.nlm.nih.gov/pubmed/6473487</v>
      </c>
      <c r="D34" s="48" t="str">
        <f>IF(AND(A34&lt;&gt;"",ISNUMBER(A34)),VLOOKUP(A34,Studies!A:BR,4,FALSE),"")</f>
        <v>Individual 4 (600 mg, 2 h infusion)</v>
      </c>
      <c r="E34" s="48" t="str">
        <f>IF(AND(A34&lt;&gt;"",ISNUMBER(A34)),VLOOKUP(A34,Studies!A:BR,5,FALSE),"")</f>
        <v>Rifampicin</v>
      </c>
      <c r="F34" s="87" t="s">
        <v>158</v>
      </c>
      <c r="G34" s="86">
        <f t="shared" si="0"/>
        <v>1</v>
      </c>
    </row>
    <row r="35" spans="1:7" x14ac:dyDescent="0.2">
      <c r="A35" s="135">
        <v>34</v>
      </c>
      <c r="B35" s="48" t="str">
        <f>IF(AND(A35&lt;&gt;"",ISNUMBER(A35)),VLOOKUP(A35,Studies!A:BR,2,FALSE),"")</f>
        <v>Acocella 1984</v>
      </c>
      <c r="C35" s="48" t="str">
        <f>IF(AND(A35&lt;&gt;"",ISNUMBER(A35)),VLOOKUP(A35,Studies!A:BR,3,FALSE),"")</f>
        <v>https://www.ncbi.nlm.nih.gov/pubmed/6473487</v>
      </c>
      <c r="D35" s="48" t="str">
        <f>IF(AND(A35&lt;&gt;"",ISNUMBER(A35)),VLOOKUP(A35,Studies!A:BR,4,FALSE),"")</f>
        <v>Individual 5 (600 mg, 1 h infusion)</v>
      </c>
      <c r="E35" s="48" t="str">
        <f>IF(AND(A35&lt;&gt;"",ISNUMBER(A35)),VLOOKUP(A35,Studies!A:BR,5,FALSE),"")</f>
        <v>Rifampicin</v>
      </c>
      <c r="F35" s="87" t="s">
        <v>158</v>
      </c>
      <c r="G35" s="86">
        <f t="shared" si="0"/>
        <v>1</v>
      </c>
    </row>
    <row r="36" spans="1:7" x14ac:dyDescent="0.2">
      <c r="A36" s="135">
        <v>35</v>
      </c>
      <c r="B36" s="48" t="str">
        <f>IF(AND(A36&lt;&gt;"",ISNUMBER(A36)),VLOOKUP(A36,Studies!A:BR,2,FALSE),"")</f>
        <v>Acocella 1984</v>
      </c>
      <c r="C36" s="48" t="str">
        <f>IF(AND(A36&lt;&gt;"",ISNUMBER(A36)),VLOOKUP(A36,Studies!A:BR,3,FALSE),"")</f>
        <v>https://www.ncbi.nlm.nih.gov/pubmed/6473487</v>
      </c>
      <c r="D36" s="48" t="str">
        <f>IF(AND(A36&lt;&gt;"",ISNUMBER(A36)),VLOOKUP(A36,Studies!A:BR,4,FALSE),"")</f>
        <v>Individual 6 (600 mg, 1 h infusion)</v>
      </c>
      <c r="E36" s="48" t="str">
        <f>IF(AND(A36&lt;&gt;"",ISNUMBER(A36)),VLOOKUP(A36,Studies!A:BR,5,FALSE),"")</f>
        <v>Rifampicin</v>
      </c>
      <c r="F36" s="87" t="s">
        <v>158</v>
      </c>
      <c r="G36" s="86">
        <f t="shared" si="0"/>
        <v>1</v>
      </c>
    </row>
    <row r="37" spans="1:7" x14ac:dyDescent="0.2">
      <c r="A37" s="135">
        <v>36</v>
      </c>
      <c r="B37" s="48" t="str">
        <f>IF(AND(A37&lt;&gt;"",ISNUMBER(A37)),VLOOKUP(A37,Studies!A:BR,2,FALSE),"")</f>
        <v>Acocella 1984</v>
      </c>
      <c r="C37" s="48" t="str">
        <f>IF(AND(A37&lt;&gt;"",ISNUMBER(A37)),VLOOKUP(A37,Studies!A:BR,3,FALSE),"")</f>
        <v>https://www.ncbi.nlm.nih.gov/pubmed/6473487</v>
      </c>
      <c r="D37" s="48" t="str">
        <f>IF(AND(A37&lt;&gt;"",ISNUMBER(A37)),VLOOKUP(A37,Studies!A:BR,4,FALSE),"")</f>
        <v>Individual 7 (900 mg, 3 h infusion)</v>
      </c>
      <c r="E37" s="48" t="str">
        <f>IF(AND(A37&lt;&gt;"",ISNUMBER(A37)),VLOOKUP(A37,Studies!A:BR,5,FALSE),"")</f>
        <v>Rifampicin</v>
      </c>
      <c r="F37" s="87" t="s">
        <v>158</v>
      </c>
      <c r="G37" s="86">
        <f t="shared" si="0"/>
        <v>1</v>
      </c>
    </row>
    <row r="38" spans="1:7" x14ac:dyDescent="0.2">
      <c r="A38" s="135">
        <v>37</v>
      </c>
      <c r="B38" s="48" t="str">
        <f>IF(AND(A38&lt;&gt;"",ISNUMBER(A38)),VLOOKUP(A38,Studies!A:BR,2,FALSE),"")</f>
        <v>Acocella 1984</v>
      </c>
      <c r="C38" s="48" t="str">
        <f>IF(AND(A38&lt;&gt;"",ISNUMBER(A38)),VLOOKUP(A38,Studies!A:BR,3,FALSE),"")</f>
        <v>https://www.ncbi.nlm.nih.gov/pubmed/6473487</v>
      </c>
      <c r="D38" s="48" t="str">
        <f>IF(AND(A38&lt;&gt;"",ISNUMBER(A38)),VLOOKUP(A38,Studies!A:BR,4,FALSE),"")</f>
        <v>Individual 8 (900 mg, 3 h infusion)</v>
      </c>
      <c r="E38" s="48" t="str">
        <f>IF(AND(A38&lt;&gt;"",ISNUMBER(A38)),VLOOKUP(A38,Studies!A:BR,5,FALSE),"")</f>
        <v>Rifampicin</v>
      </c>
      <c r="F38" s="87" t="s">
        <v>158</v>
      </c>
      <c r="G38" s="86">
        <f t="shared" si="0"/>
        <v>1</v>
      </c>
    </row>
    <row r="39" spans="1:7" x14ac:dyDescent="0.2">
      <c r="A39" s="135">
        <v>38</v>
      </c>
      <c r="B39" s="48" t="str">
        <f>IF(AND(A39&lt;&gt;"",ISNUMBER(A39)),VLOOKUP(A39,Studies!A:BR,2,FALSE),"")</f>
        <v>Acocella 1984</v>
      </c>
      <c r="C39" s="48" t="str">
        <f>IF(AND(A39&lt;&gt;"",ISNUMBER(A39)),VLOOKUP(A39,Studies!A:BR,3,FALSE),"")</f>
        <v>https://www.ncbi.nlm.nih.gov/pubmed/6473487</v>
      </c>
      <c r="D39" s="48" t="str">
        <f>IF(AND(A39&lt;&gt;"",ISNUMBER(A39)),VLOOKUP(A39,Studies!A:BR,4,FALSE),"")</f>
        <v>Individual 9 (900 mg, 2 h infusion)</v>
      </c>
      <c r="E39" s="48" t="str">
        <f>IF(AND(A39&lt;&gt;"",ISNUMBER(A39)),VLOOKUP(A39,Studies!A:BR,5,FALSE),"")</f>
        <v>Rifampicin</v>
      </c>
      <c r="F39" s="87" t="s">
        <v>158</v>
      </c>
      <c r="G39" s="86">
        <f t="shared" si="0"/>
        <v>1</v>
      </c>
    </row>
    <row r="40" spans="1:7" x14ac:dyDescent="0.2">
      <c r="A40" s="135">
        <v>39</v>
      </c>
      <c r="B40" s="48" t="str">
        <f>IF(AND(A40&lt;&gt;"",ISNUMBER(A40)),VLOOKUP(A40,Studies!A:BR,2,FALSE),"")</f>
        <v>Acocella 1984</v>
      </c>
      <c r="C40" s="48" t="str">
        <f>IF(AND(A40&lt;&gt;"",ISNUMBER(A40)),VLOOKUP(A40,Studies!A:BR,3,FALSE),"")</f>
        <v>https://www.ncbi.nlm.nih.gov/pubmed/6473487</v>
      </c>
      <c r="D40" s="48" t="str">
        <f>IF(AND(A40&lt;&gt;"",ISNUMBER(A40)),VLOOKUP(A40,Studies!A:BR,4,FALSE),"")</f>
        <v>Individual 10 (900 mg, 2 h infusion)</v>
      </c>
      <c r="E40" s="48" t="str">
        <f>IF(AND(A40&lt;&gt;"",ISNUMBER(A40)),VLOOKUP(A40,Studies!A:BR,5,FALSE),"")</f>
        <v>Rifampicin</v>
      </c>
      <c r="F40" s="87" t="s">
        <v>158</v>
      </c>
      <c r="G40" s="86">
        <f t="shared" si="0"/>
        <v>1</v>
      </c>
    </row>
    <row r="41" spans="1:7" x14ac:dyDescent="0.2">
      <c r="A41" s="135">
        <v>40</v>
      </c>
      <c r="B41" s="48" t="str">
        <f>IF(AND(A41&lt;&gt;"",ISNUMBER(A41)),VLOOKUP(A41,Studies!A:BR,2,FALSE),"")</f>
        <v>Acocella 1984</v>
      </c>
      <c r="C41" s="48" t="str">
        <f>IF(AND(A41&lt;&gt;"",ISNUMBER(A41)),VLOOKUP(A41,Studies!A:BR,3,FALSE),"")</f>
        <v>https://www.ncbi.nlm.nih.gov/pubmed/6473487</v>
      </c>
      <c r="D41" s="48" t="str">
        <f>IF(AND(A41&lt;&gt;"",ISNUMBER(A41)),VLOOKUP(A41,Studies!A:BR,4,FALSE),"")</f>
        <v>Individual 11 (900 mg, 1 h infusion)</v>
      </c>
      <c r="E41" s="48" t="str">
        <f>IF(AND(A41&lt;&gt;"",ISNUMBER(A41)),VLOOKUP(A41,Studies!A:BR,5,FALSE),"")</f>
        <v>Rifampicin</v>
      </c>
      <c r="F41" s="87" t="s">
        <v>158</v>
      </c>
      <c r="G41" s="86">
        <f t="shared" si="0"/>
        <v>1</v>
      </c>
    </row>
    <row r="42" spans="1:7" x14ac:dyDescent="0.2">
      <c r="A42" s="135">
        <v>41</v>
      </c>
      <c r="B42" s="48" t="str">
        <f>IF(AND(A42&lt;&gt;"",ISNUMBER(A42)),VLOOKUP(A42,Studies!A:BR,2,FALSE),"")</f>
        <v>Acocella 1984</v>
      </c>
      <c r="C42" s="48" t="str">
        <f>IF(AND(A42&lt;&gt;"",ISNUMBER(A42)),VLOOKUP(A42,Studies!A:BR,3,FALSE),"")</f>
        <v>https://www.ncbi.nlm.nih.gov/pubmed/6473487</v>
      </c>
      <c r="D42" s="48" t="str">
        <f>IF(AND(A42&lt;&gt;"",ISNUMBER(A42)),VLOOKUP(A42,Studies!A:BR,4,FALSE),"")</f>
        <v>Individual 12 (900 mg, 1 h infusion)</v>
      </c>
      <c r="E42" s="48" t="str">
        <f>IF(AND(A42&lt;&gt;"",ISNUMBER(A42)),VLOOKUP(A42,Studies!A:BR,5,FALSE),"")</f>
        <v>Rifampicin</v>
      </c>
      <c r="F42" s="87" t="s">
        <v>158</v>
      </c>
      <c r="G42" s="86">
        <f t="shared" si="0"/>
        <v>1</v>
      </c>
    </row>
    <row r="43" spans="1:7" x14ac:dyDescent="0.2">
      <c r="A43" s="135">
        <v>42</v>
      </c>
      <c r="B43" s="48" t="str">
        <f>IF(AND(A43&lt;&gt;"",ISNUMBER(A43)),VLOOKUP(A43,Studies!A:BR,2,FALSE),"")</f>
        <v>Acocella 1984</v>
      </c>
      <c r="C43" s="48" t="str">
        <f>IF(AND(A43&lt;&gt;"",ISNUMBER(A43)),VLOOKUP(A43,Studies!A:BR,3,FALSE),"")</f>
        <v>https://www.ncbi.nlm.nih.gov/pubmed/6473487</v>
      </c>
      <c r="D43" s="48" t="str">
        <f>IF(AND(A43&lt;&gt;"",ISNUMBER(A43)),VLOOKUP(A43,Studies!A:BR,4,FALSE),"")</f>
        <v>Individual 13 (1200 mg, 3 h infusion)</v>
      </c>
      <c r="E43" s="48" t="str">
        <f>IF(AND(A43&lt;&gt;"",ISNUMBER(A43)),VLOOKUP(A43,Studies!A:BR,5,FALSE),"")</f>
        <v>Rifampicin</v>
      </c>
      <c r="F43" s="87" t="s">
        <v>158</v>
      </c>
      <c r="G43" s="86">
        <f t="shared" si="0"/>
        <v>1</v>
      </c>
    </row>
    <row r="44" spans="1:7" x14ac:dyDescent="0.2">
      <c r="A44" s="135">
        <v>43</v>
      </c>
      <c r="B44" s="48" t="str">
        <f>IF(AND(A44&lt;&gt;"",ISNUMBER(A44)),VLOOKUP(A44,Studies!A:BR,2,FALSE),"")</f>
        <v>Acocella 1984</v>
      </c>
      <c r="C44" s="48" t="str">
        <f>IF(AND(A44&lt;&gt;"",ISNUMBER(A44)),VLOOKUP(A44,Studies!A:BR,3,FALSE),"")</f>
        <v>https://www.ncbi.nlm.nih.gov/pubmed/6473487</v>
      </c>
      <c r="D44" s="48" t="str">
        <f>IF(AND(A44&lt;&gt;"",ISNUMBER(A44)),VLOOKUP(A44,Studies!A:BR,4,FALSE),"")</f>
        <v>Individual 14 (1200 mg, 3 h infusion)</v>
      </c>
      <c r="E44" s="48" t="str">
        <f>IF(AND(A44&lt;&gt;"",ISNUMBER(A44)),VLOOKUP(A44,Studies!A:BR,5,FALSE),"")</f>
        <v>Rifampicin</v>
      </c>
      <c r="F44" s="87" t="s">
        <v>158</v>
      </c>
      <c r="G44" s="86">
        <f t="shared" si="0"/>
        <v>1</v>
      </c>
    </row>
    <row r="45" spans="1:7" x14ac:dyDescent="0.2">
      <c r="A45" s="135">
        <v>44</v>
      </c>
      <c r="B45" s="48" t="str">
        <f>IF(AND(A45&lt;&gt;"",ISNUMBER(A45)),VLOOKUP(A45,Studies!A:BR,2,FALSE),"")</f>
        <v>Acocella 1984</v>
      </c>
      <c r="C45" s="48" t="str">
        <f>IF(AND(A45&lt;&gt;"",ISNUMBER(A45)),VLOOKUP(A45,Studies!A:BR,3,FALSE),"")</f>
        <v>https://www.ncbi.nlm.nih.gov/pubmed/6473487</v>
      </c>
      <c r="D45" s="48" t="str">
        <f>IF(AND(A45&lt;&gt;"",ISNUMBER(A45)),VLOOKUP(A45,Studies!A:BR,4,FALSE),"")</f>
        <v>Individual 15 (1200 mg, 2 h infusion)</v>
      </c>
      <c r="E45" s="48" t="str">
        <f>IF(AND(A45&lt;&gt;"",ISNUMBER(A45)),VLOOKUP(A45,Studies!A:BR,5,FALSE),"")</f>
        <v>Rifampicin</v>
      </c>
      <c r="F45" s="87" t="s">
        <v>158</v>
      </c>
      <c r="G45" s="86">
        <f t="shared" si="0"/>
        <v>1</v>
      </c>
    </row>
    <row r="46" spans="1:7" x14ac:dyDescent="0.2">
      <c r="A46" s="135">
        <v>45</v>
      </c>
      <c r="B46" s="48" t="str">
        <f>IF(AND(A46&lt;&gt;"",ISNUMBER(A46)),VLOOKUP(A46,Studies!A:BR,2,FALSE),"")</f>
        <v>Acocella 1984</v>
      </c>
      <c r="C46" s="48" t="str">
        <f>IF(AND(A46&lt;&gt;"",ISNUMBER(A46)),VLOOKUP(A46,Studies!A:BR,3,FALSE),"")</f>
        <v>https://www.ncbi.nlm.nih.gov/pubmed/6473487</v>
      </c>
      <c r="D46" s="48" t="str">
        <f>IF(AND(A46&lt;&gt;"",ISNUMBER(A46)),VLOOKUP(A46,Studies!A:BR,4,FALSE),"")</f>
        <v>Individual 16 (1200 mg, 2 h infusion)</v>
      </c>
      <c r="E46" s="48" t="str">
        <f>IF(AND(A46&lt;&gt;"",ISNUMBER(A46)),VLOOKUP(A46,Studies!A:BR,5,FALSE),"")</f>
        <v>Rifampicin</v>
      </c>
      <c r="F46" s="87" t="s">
        <v>158</v>
      </c>
      <c r="G46" s="86">
        <f t="shared" si="0"/>
        <v>1</v>
      </c>
    </row>
    <row r="47" spans="1:7" x14ac:dyDescent="0.2">
      <c r="A47" s="135">
        <v>46</v>
      </c>
      <c r="B47" s="48" t="str">
        <f>IF(AND(A47&lt;&gt;"",ISNUMBER(A47)),VLOOKUP(A47,Studies!A:BR,2,FALSE),"")</f>
        <v>Acocella 1984</v>
      </c>
      <c r="C47" s="48" t="str">
        <f>IF(AND(A47&lt;&gt;"",ISNUMBER(A47)),VLOOKUP(A47,Studies!A:BR,3,FALSE),"")</f>
        <v>https://www.ncbi.nlm.nih.gov/pubmed/6473487</v>
      </c>
      <c r="D47" s="48" t="str">
        <f>IF(AND(A47&lt;&gt;"",ISNUMBER(A47)),VLOOKUP(A47,Studies!A:BR,4,FALSE),"")</f>
        <v>Individual 17 (1200 mg, 1 h infusion)</v>
      </c>
      <c r="E47" s="48" t="str">
        <f>IF(AND(A47&lt;&gt;"",ISNUMBER(A47)),VLOOKUP(A47,Studies!A:BR,5,FALSE),"")</f>
        <v>Rifampicin</v>
      </c>
      <c r="F47" s="87" t="s">
        <v>158</v>
      </c>
      <c r="G47" s="86">
        <f t="shared" si="0"/>
        <v>1</v>
      </c>
    </row>
    <row r="48" spans="1:7" x14ac:dyDescent="0.2">
      <c r="A48" s="135">
        <v>47</v>
      </c>
      <c r="B48" s="48" t="str">
        <f>IF(AND(A48&lt;&gt;"",ISNUMBER(A48)),VLOOKUP(A48,Studies!A:BR,2,FALSE),"")</f>
        <v>Acocella 1984</v>
      </c>
      <c r="C48" s="48" t="str">
        <f>IF(AND(A48&lt;&gt;"",ISNUMBER(A48)),VLOOKUP(A48,Studies!A:BR,3,FALSE),"")</f>
        <v>https://www.ncbi.nlm.nih.gov/pubmed/6473487</v>
      </c>
      <c r="D48" s="48" t="str">
        <f>IF(AND(A48&lt;&gt;"",ISNUMBER(A48)),VLOOKUP(A48,Studies!A:BR,4,FALSE),"")</f>
        <v>Individual 18 (1200 mg, 1 h infusion)</v>
      </c>
      <c r="E48" s="48" t="str">
        <f>IF(AND(A48&lt;&gt;"",ISNUMBER(A48)),VLOOKUP(A48,Studies!A:BR,5,FALSE),"")</f>
        <v>Rifampicin</v>
      </c>
      <c r="F48" s="87" t="s">
        <v>158</v>
      </c>
      <c r="G48" s="86">
        <f t="shared" si="0"/>
        <v>1</v>
      </c>
    </row>
    <row r="49" spans="1:7" x14ac:dyDescent="0.2">
      <c r="A49" s="135">
        <v>48</v>
      </c>
      <c r="B49" s="48" t="str">
        <f>IF(AND(A49&lt;&gt;"",ISNUMBER(A49)),VLOOKUP(A49,Studies!A:BR,2,FALSE),"")</f>
        <v>Acocella 1985</v>
      </c>
      <c r="C49" s="48" t="str">
        <f>IF(AND(A49&lt;&gt;"",ISNUMBER(A49)),VLOOKUP(A49,Studies!A:BR,3,FALSE),"")</f>
        <v>https://www.ncbi.nlm.nih.gov/pubmed/4037525</v>
      </c>
      <c r="D49" s="48" t="str">
        <f>IF(AND(A49&lt;&gt;"",ISNUMBER(A49)),VLOOKUP(A49,Studies!A:BR,4,FALSE),"")</f>
        <v>R alone</v>
      </c>
      <c r="E49" s="48" t="str">
        <f>IF(AND(A49&lt;&gt;"",ISNUMBER(A49)),VLOOKUP(A49,Studies!A:BR,5,FALSE),"")</f>
        <v>Rifampicin</v>
      </c>
      <c r="F49" s="87" t="s">
        <v>158</v>
      </c>
      <c r="G49" s="86">
        <f t="shared" si="0"/>
        <v>1</v>
      </c>
    </row>
    <row r="50" spans="1:7" x14ac:dyDescent="0.2">
      <c r="A50" s="135">
        <v>49</v>
      </c>
      <c r="B50" s="48" t="str">
        <f>IF(AND(A50&lt;&gt;"",ISNUMBER(A50)),VLOOKUP(A50,Studies!A:BR,2,FALSE),"")</f>
        <v>Ahonen 1995</v>
      </c>
      <c r="C50" s="48" t="str">
        <f>IF(AND(A50&lt;&gt;"",ISNUMBER(A50)),VLOOKUP(A50,Studies!A:BR,3,FALSE),"")</f>
        <v>http://www.ncbi.nlm.nih.gov/pubmed/6138081</v>
      </c>
      <c r="D50" s="48" t="str">
        <f>IF(AND(A50&lt;&gt;"",ISNUMBER(A50)),VLOOKUP(A50,Studies!A:BR,4,FALSE),"")</f>
        <v>Control (Perpetrator Placebo)</v>
      </c>
      <c r="E50" s="48" t="str">
        <f>IF(AND(A50&lt;&gt;"",ISNUMBER(A50)),VLOOKUP(A50,Studies!A:BR,5,FALSE),"")</f>
        <v>Midazolam</v>
      </c>
      <c r="F50" s="87" t="s">
        <v>927</v>
      </c>
      <c r="G50" s="86">
        <f t="shared" si="0"/>
        <v>1</v>
      </c>
    </row>
    <row r="51" spans="1:7" x14ac:dyDescent="0.2">
      <c r="A51" s="135">
        <v>50</v>
      </c>
      <c r="B51" s="48" t="str">
        <f>IF(AND(A51&lt;&gt;"",ISNUMBER(A51)),VLOOKUP(A51,Studies!A:BR,2,FALSE),"")</f>
        <v>Ahonen 1995</v>
      </c>
      <c r="C51" s="48" t="str">
        <f>IF(AND(A51&lt;&gt;"",ISNUMBER(A51)),VLOOKUP(A51,Studies!A:BR,3,FALSE),"")</f>
        <v>http://www.ncbi.nlm.nih.gov/pubmed/6138081</v>
      </c>
      <c r="D51" s="48" t="str">
        <f>IF(AND(A51&lt;&gt;"",ISNUMBER(A51)),VLOOKUP(A51,Studies!A:BR,4,FALSE),"")</f>
        <v>with Perpetrator (Itraconazole)</v>
      </c>
      <c r="E51" s="48" t="str">
        <f>IF(AND(A51&lt;&gt;"",ISNUMBER(A51)),VLOOKUP(A51,Studies!A:BR,5,FALSE),"")</f>
        <v>Midazolam</v>
      </c>
      <c r="F51" s="87" t="s">
        <v>640</v>
      </c>
      <c r="G51" s="86">
        <f t="shared" si="0"/>
        <v>1</v>
      </c>
    </row>
    <row r="52" spans="1:7" x14ac:dyDescent="0.2">
      <c r="A52" s="135">
        <v>51</v>
      </c>
      <c r="B52" s="48" t="str">
        <f>IF(AND(A52&lt;&gt;"",ISNUMBER(A52)),VLOOKUP(A52,Studies!A:BR,2,FALSE),"")</f>
        <v>Allonen 1981</v>
      </c>
      <c r="C52" s="48" t="str">
        <f>IF(AND(A52&lt;&gt;"",ISNUMBER(A52)),VLOOKUP(A52,Studies!A:BR,3,FALSE),"")</f>
        <v>https://www.ncbi.nlm.nih.gov/pubmed/6117393</v>
      </c>
      <c r="D52" s="48" t="str">
        <f>IF(AND(A52&lt;&gt;"",ISNUMBER(A52)),VLOOKUP(A52,Studies!A:BR,4,FALSE),"")</f>
        <v>oral</v>
      </c>
      <c r="E52" s="48" t="str">
        <f>IF(AND(A52&lt;&gt;"",ISNUMBER(A52)),VLOOKUP(A52,Studies!A:BR,5,FALSE),"")</f>
        <v>Midazolam</v>
      </c>
      <c r="F52" s="87" t="s">
        <v>389</v>
      </c>
      <c r="G52" s="86">
        <f t="shared" si="0"/>
        <v>1</v>
      </c>
    </row>
    <row r="53" spans="1:7" x14ac:dyDescent="0.2">
      <c r="A53" s="135">
        <v>52</v>
      </c>
      <c r="B53" s="48" t="str">
        <f>IF(AND(A53&lt;&gt;"",ISNUMBER(A53)),VLOOKUP(A53,Studies!A:BR,2,FALSE),"")</f>
        <v>Allonen 1981</v>
      </c>
      <c r="C53" s="48" t="str">
        <f>IF(AND(A53&lt;&gt;"",ISNUMBER(A53)),VLOOKUP(A53,Studies!A:BR,3,FALSE),"")</f>
        <v>https://www.ncbi.nlm.nih.gov/pubmed/6117393</v>
      </c>
      <c r="D53" s="48" t="str">
        <f>IF(AND(A53&lt;&gt;"",ISNUMBER(A53)),VLOOKUP(A53,Studies!A:BR,4,FALSE),"")</f>
        <v>iv</v>
      </c>
      <c r="E53" s="48" t="str">
        <f>IF(AND(A53&lt;&gt;"",ISNUMBER(A53)),VLOOKUP(A53,Studies!A:BR,5,FALSE),"")</f>
        <v>Midazolam</v>
      </c>
      <c r="F53" s="87" t="s">
        <v>389</v>
      </c>
      <c r="G53" s="86">
        <f t="shared" si="0"/>
        <v>1</v>
      </c>
    </row>
    <row r="54" spans="1:7" x14ac:dyDescent="0.2">
      <c r="A54" s="135">
        <v>53</v>
      </c>
      <c r="B54" s="48" t="str">
        <f>IF(AND(A54&lt;&gt;"",ISNUMBER(A54)),VLOOKUP(A54,Studies!A:BR,2,FALSE),"")</f>
        <v>Backman 1996</v>
      </c>
      <c r="C54" s="48" t="str">
        <f>IF(AND(A54&lt;&gt;"",ISNUMBER(A54)),VLOOKUP(A54,Studies!A:BR,3,FALSE),"")</f>
        <v>https://www.ncbi.nlm.nih.gov/pubmed/8549036</v>
      </c>
      <c r="D54" s="48" t="str">
        <f>IF(AND(A54&lt;&gt;"",ISNUMBER(A54)),VLOOKUP(A54,Studies!A:BR,4,FALSE),"")</f>
        <v>Control (Perpetrator Placebo)</v>
      </c>
      <c r="E54" s="48" t="str">
        <f>IF(AND(A54&lt;&gt;"",ISNUMBER(A54)),VLOOKUP(A54,Studies!A:BR,5,FALSE),"")</f>
        <v>Midazolam</v>
      </c>
      <c r="F54" s="87" t="s">
        <v>638</v>
      </c>
      <c r="G54" s="86">
        <f t="shared" si="0"/>
        <v>1</v>
      </c>
    </row>
    <row r="55" spans="1:7" x14ac:dyDescent="0.2">
      <c r="A55" s="135">
        <v>54</v>
      </c>
      <c r="B55" s="48" t="str">
        <f>IF(AND(A55&lt;&gt;"",ISNUMBER(A55)),VLOOKUP(A55,Studies!A:BR,2,FALSE),"")</f>
        <v>Backman 1996</v>
      </c>
      <c r="C55" s="48" t="str">
        <f>IF(AND(A55&lt;&gt;"",ISNUMBER(A55)),VLOOKUP(A55,Studies!A:BR,3,FALSE),"")</f>
        <v>https://www.ncbi.nlm.nih.gov/pubmed/8549036</v>
      </c>
      <c r="D55" s="48" t="str">
        <f>IF(AND(A55&lt;&gt;"",ISNUMBER(A55)),VLOOKUP(A55,Studies!A:BR,4,FALSE),"")</f>
        <v>with Perpetrator (Rifampicin)</v>
      </c>
      <c r="E55" s="48" t="str">
        <f>IF(AND(A55&lt;&gt;"",ISNUMBER(A55)),VLOOKUP(A55,Studies!A:BR,5,FALSE),"")</f>
        <v>Midazolam</v>
      </c>
      <c r="F55" s="87" t="s">
        <v>639</v>
      </c>
      <c r="G55" s="86">
        <f t="shared" si="0"/>
        <v>1</v>
      </c>
    </row>
    <row r="56" spans="1:7" x14ac:dyDescent="0.2">
      <c r="A56" s="135">
        <v>55</v>
      </c>
      <c r="B56" s="48" t="str">
        <f>IF(AND(A56&lt;&gt;"",ISNUMBER(A56)),VLOOKUP(A56,Studies!A:BR,2,FALSE),"")</f>
        <v>Backman 1998</v>
      </c>
      <c r="C56" s="48" t="str">
        <f>IF(AND(A56&lt;&gt;"",ISNUMBER(A56)),VLOOKUP(A56,Studies!A:BR,3,FALSE),"")</f>
        <v>https://www.ncbi.nlm.nih.gov/pubmed/9591931</v>
      </c>
      <c r="D56" s="48" t="str">
        <f>IF(AND(A56&lt;&gt;"",ISNUMBER(A56)),VLOOKUP(A56,Studies!A:BR,4,FALSE),"")</f>
        <v>Phase I (Control (Perpetrator Placebo))</v>
      </c>
      <c r="E56" s="48" t="str">
        <f>IF(AND(A56&lt;&gt;"",ISNUMBER(A56)),VLOOKUP(A56,Studies!A:BR,5,FALSE),"")</f>
        <v>Midazolam</v>
      </c>
      <c r="F56" s="87" t="s">
        <v>641</v>
      </c>
      <c r="G56" s="86">
        <f t="shared" si="0"/>
        <v>1</v>
      </c>
    </row>
    <row r="57" spans="1:7" x14ac:dyDescent="0.2">
      <c r="A57" s="135">
        <v>56</v>
      </c>
      <c r="B57" s="48" t="str">
        <f>IF(AND(A57&lt;&gt;"",ISNUMBER(A57)),VLOOKUP(A57,Studies!A:BR,2,FALSE),"")</f>
        <v>Backman 1998</v>
      </c>
      <c r="C57" s="48" t="str">
        <f>IF(AND(A57&lt;&gt;"",ISNUMBER(A57)),VLOOKUP(A57,Studies!A:BR,3,FALSE),"")</f>
        <v>https://www.ncbi.nlm.nih.gov/pubmed/9591931</v>
      </c>
      <c r="D57" s="48" t="str">
        <f>IF(AND(A57&lt;&gt;"",ISNUMBER(A57)),VLOOKUP(A57,Studies!A:BR,4,FALSE),"")</f>
        <v>Phase IV (during Perpetrator (Rifampicin))</v>
      </c>
      <c r="E57" s="48" t="str">
        <f>IF(AND(A57&lt;&gt;"",ISNUMBER(A57)),VLOOKUP(A57,Studies!A:BR,5,FALSE),"")</f>
        <v>Midazolam</v>
      </c>
      <c r="F57" s="87" t="s">
        <v>639</v>
      </c>
      <c r="G57" s="86">
        <f t="shared" si="0"/>
        <v>1</v>
      </c>
    </row>
    <row r="58" spans="1:7" x14ac:dyDescent="0.2">
      <c r="A58" s="135">
        <v>57</v>
      </c>
      <c r="B58" s="48" t="str">
        <f>IF(AND(A58&lt;&gt;"",ISNUMBER(A58)),VLOOKUP(A58,Studies!A:BR,2,FALSE),"")</f>
        <v>Backman 1998</v>
      </c>
      <c r="C58" s="48" t="str">
        <f>IF(AND(A58&lt;&gt;"",ISNUMBER(A58)),VLOOKUP(A58,Studies!A:BR,3,FALSE),"")</f>
        <v>https://www.ncbi.nlm.nih.gov/pubmed/9591931</v>
      </c>
      <c r="D58" s="48" t="str">
        <f>IF(AND(A58&lt;&gt;"",ISNUMBER(A58)),VLOOKUP(A58,Studies!A:BR,4,FALSE),"")</f>
        <v>Phase V (4 days after Perpetrator (Rifampicin))</v>
      </c>
      <c r="E58" s="48" t="str">
        <f>IF(AND(A58&lt;&gt;"",ISNUMBER(A58)),VLOOKUP(A58,Studies!A:BR,5,FALSE),"")</f>
        <v>Midazolam</v>
      </c>
      <c r="F58" s="87" t="s">
        <v>639</v>
      </c>
      <c r="G58" s="86">
        <f t="shared" si="0"/>
        <v>1</v>
      </c>
    </row>
    <row r="59" spans="1:7" x14ac:dyDescent="0.2">
      <c r="A59" s="135">
        <v>58</v>
      </c>
      <c r="B59" s="48" t="str">
        <f>IF(AND(A59&lt;&gt;"",ISNUMBER(A59)),VLOOKUP(A59,Studies!A:BR,2,FALSE),"")</f>
        <v>Backman 1998</v>
      </c>
      <c r="C59" s="48" t="str">
        <f>IF(AND(A59&lt;&gt;"",ISNUMBER(A59)),VLOOKUP(A59,Studies!A:BR,3,FALSE),"")</f>
        <v>https://www.ncbi.nlm.nih.gov/pubmed/9591931</v>
      </c>
      <c r="D59" s="48" t="str">
        <f>IF(AND(A59&lt;&gt;"",ISNUMBER(A59)),VLOOKUP(A59,Studies!A:BR,4,FALSE),"")</f>
        <v>Phase II (during Perpetrator (Itraconazole))</v>
      </c>
      <c r="E59" s="48" t="str">
        <f>IF(AND(A59&lt;&gt;"",ISNUMBER(A59)),VLOOKUP(A59,Studies!A:BR,5,FALSE),"")</f>
        <v>Midazolam</v>
      </c>
      <c r="F59" s="87" t="s">
        <v>640</v>
      </c>
      <c r="G59" s="86">
        <f t="shared" si="0"/>
        <v>1</v>
      </c>
    </row>
    <row r="60" spans="1:7" x14ac:dyDescent="0.2">
      <c r="A60" s="135">
        <v>59</v>
      </c>
      <c r="B60" s="48" t="str">
        <f>IF(AND(A60&lt;&gt;"",ISNUMBER(A60)),VLOOKUP(A60,Studies!A:BR,2,FALSE),"")</f>
        <v>Backman 1998</v>
      </c>
      <c r="C60" s="48" t="str">
        <f>IF(AND(A60&lt;&gt;"",ISNUMBER(A60)),VLOOKUP(A60,Studies!A:BR,3,FALSE),"")</f>
        <v>https://www.ncbi.nlm.nih.gov/pubmed/9591931</v>
      </c>
      <c r="D60" s="48" t="str">
        <f>IF(AND(A60&lt;&gt;"",ISNUMBER(A60)),VLOOKUP(A60,Studies!A:BR,4,FALSE),"")</f>
        <v>Phase III (4 days after Perpetrator (Itraconazole))</v>
      </c>
      <c r="E60" s="48" t="str">
        <f>IF(AND(A60&lt;&gt;"",ISNUMBER(A60)),VLOOKUP(A60,Studies!A:BR,5,FALSE),"")</f>
        <v>Midazolam</v>
      </c>
      <c r="F60" s="87" t="s">
        <v>640</v>
      </c>
      <c r="G60" s="86">
        <f t="shared" si="0"/>
        <v>1</v>
      </c>
    </row>
    <row r="61" spans="1:7" x14ac:dyDescent="0.2">
      <c r="A61" s="135">
        <v>60</v>
      </c>
      <c r="B61" s="48" t="str">
        <f>IF(AND(A61&lt;&gt;"",ISNUMBER(A61)),VLOOKUP(A61,Studies!A:BR,2,FALSE),"")</f>
        <v>Baneyx 2014</v>
      </c>
      <c r="C61" s="48" t="str">
        <f>IF(AND(A61&lt;&gt;"",ISNUMBER(A61)),VLOOKUP(A61,Studies!A:BR,3,FALSE),"")</f>
        <v>https://www.ncbi.nlm.nih.gov/pubmed/24530864</v>
      </c>
      <c r="D61" s="48" t="str">
        <f>IF(AND(A61&lt;&gt;"",ISNUMBER(A61)),VLOOKUP(A61,Studies!A:BR,4,FALSE),"")</f>
        <v>600 mg po MD</v>
      </c>
      <c r="E61" s="48" t="str">
        <f>IF(AND(A61&lt;&gt;"",ISNUMBER(A61)),VLOOKUP(A61,Studies!A:BR,5,FALSE),"")</f>
        <v>Rifampicin</v>
      </c>
      <c r="F61" s="87" t="s">
        <v>158</v>
      </c>
      <c r="G61" s="86">
        <f t="shared" si="0"/>
        <v>1</v>
      </c>
    </row>
    <row r="62" spans="1:7" x14ac:dyDescent="0.2">
      <c r="A62" s="88">
        <v>61</v>
      </c>
      <c r="B62" s="48" t="str">
        <f>IF(AND(A62&lt;&gt;"",ISNUMBER(A62)),VLOOKUP(A62,Studies!A:BR,2,FALSE),"")</f>
        <v>Barbhaiya 1993</v>
      </c>
      <c r="C62" s="48" t="str">
        <f>IF(AND(A62&lt;&gt;"",ISNUMBER(A62)),VLOOKUP(A62,Studies!A:BR,3,FALSE),"")</f>
        <v>https://www.ncbi.nlm.nih.gov/pubmed/7911763</v>
      </c>
      <c r="D62" s="48" t="str">
        <f>IF(AND(A62&lt;&gt;"",ISNUMBER(A62)),VLOOKUP(A62,Studies!A:BR,4,FALSE),"")</f>
        <v>Day 1 Normal</v>
      </c>
      <c r="E62" s="48" t="str">
        <f>IF(AND(A62&lt;&gt;"",ISNUMBER(A62)),VLOOKUP(A62,Studies!A:BR,5,FALSE),"")</f>
        <v>Buspirone</v>
      </c>
      <c r="F62" s="87" t="s">
        <v>48</v>
      </c>
      <c r="G62" s="86">
        <f t="shared" si="0"/>
        <v>1</v>
      </c>
    </row>
    <row r="63" spans="1:7" x14ac:dyDescent="0.2">
      <c r="A63" s="88">
        <v>62</v>
      </c>
      <c r="B63" s="48" t="str">
        <f>IF(AND(A63&lt;&gt;"",ISNUMBER(A63)),VLOOKUP(A63,Studies!A:BR,2,FALSE),"")</f>
        <v>Barbhaiya 1993</v>
      </c>
      <c r="C63" s="48" t="str">
        <f>IF(AND(A63&lt;&gt;"",ISNUMBER(A63)),VLOOKUP(A63,Studies!A:BR,3,FALSE),"")</f>
        <v>https://www.ncbi.nlm.nih.gov/pubmed/7911763</v>
      </c>
      <c r="D63" s="48" t="str">
        <f>IF(AND(A63&lt;&gt;"",ISNUMBER(A63)),VLOOKUP(A63,Studies!A:BR,4,FALSE),"")</f>
        <v>Day 1 Renal mild</v>
      </c>
      <c r="E63" s="48" t="str">
        <f>IF(AND(A63&lt;&gt;"",ISNUMBER(A63)),VLOOKUP(A63,Studies!A:BR,5,FALSE),"")</f>
        <v>Buspirone</v>
      </c>
      <c r="F63" s="87" t="s">
        <v>48</v>
      </c>
      <c r="G63" s="86">
        <f t="shared" si="0"/>
        <v>1</v>
      </c>
    </row>
    <row r="64" spans="1:7" x14ac:dyDescent="0.2">
      <c r="A64" s="88">
        <v>63</v>
      </c>
      <c r="B64" s="48" t="str">
        <f>IF(AND(A64&lt;&gt;"",ISNUMBER(A64)),VLOOKUP(A64,Studies!A:BR,2,FALSE),"")</f>
        <v>Barbhaiya 1993</v>
      </c>
      <c r="C64" s="48" t="str">
        <f>IF(AND(A64&lt;&gt;"",ISNUMBER(A64)),VLOOKUP(A64,Studies!A:BR,3,FALSE),"")</f>
        <v>https://www.ncbi.nlm.nih.gov/pubmed/7911763</v>
      </c>
      <c r="D64" s="48" t="str">
        <f>IF(AND(A64&lt;&gt;"",ISNUMBER(A64)),VLOOKUP(A64,Studies!A:BR,4,FALSE),"")</f>
        <v>Day 1 Renal moderate</v>
      </c>
      <c r="E64" s="48" t="str">
        <f>IF(AND(A64&lt;&gt;"",ISNUMBER(A64)),VLOOKUP(A64,Studies!A:BR,5,FALSE),"")</f>
        <v>Buspirone</v>
      </c>
      <c r="F64" s="87" t="s">
        <v>48</v>
      </c>
      <c r="G64" s="86">
        <f t="shared" si="0"/>
        <v>1</v>
      </c>
    </row>
    <row r="65" spans="1:7" x14ac:dyDescent="0.2">
      <c r="A65" s="88">
        <v>64</v>
      </c>
      <c r="B65" s="48" t="str">
        <f>IF(AND(A65&lt;&gt;"",ISNUMBER(A65)),VLOOKUP(A65,Studies!A:BR,2,FALSE),"")</f>
        <v>Barbhaiya 1993</v>
      </c>
      <c r="C65" s="48" t="str">
        <f>IF(AND(A65&lt;&gt;"",ISNUMBER(A65)),VLOOKUP(A65,Studies!A:BR,3,FALSE),"")</f>
        <v>https://www.ncbi.nlm.nih.gov/pubmed/7911763</v>
      </c>
      <c r="D65" s="48" t="str">
        <f>IF(AND(A65&lt;&gt;"",ISNUMBER(A65)),VLOOKUP(A65,Studies!A:BR,4,FALSE),"")</f>
        <v>Day 1 Renal severe</v>
      </c>
      <c r="E65" s="48" t="str">
        <f>IF(AND(A65&lt;&gt;"",ISNUMBER(A65)),VLOOKUP(A65,Studies!A:BR,5,FALSE),"")</f>
        <v>Buspirone</v>
      </c>
      <c r="F65" s="87" t="s">
        <v>48</v>
      </c>
      <c r="G65" s="86">
        <f t="shared" si="0"/>
        <v>1</v>
      </c>
    </row>
    <row r="66" spans="1:7" x14ac:dyDescent="0.2">
      <c r="A66" s="88">
        <v>65</v>
      </c>
      <c r="B66" s="48" t="str">
        <f>IF(AND(A66&lt;&gt;"",ISNUMBER(A66)),VLOOKUP(A66,Studies!A:BR,2,FALSE),"")</f>
        <v>Barbhaiya 1993</v>
      </c>
      <c r="C66" s="48" t="str">
        <f>IF(AND(A66&lt;&gt;"",ISNUMBER(A66)),VLOOKUP(A66,Studies!A:BR,3,FALSE),"")</f>
        <v>https://www.ncbi.nlm.nih.gov/pubmed/7911763</v>
      </c>
      <c r="D66" s="48" t="str">
        <f>IF(AND(A66&lt;&gt;"",ISNUMBER(A66)),VLOOKUP(A66,Studies!A:BR,4,FALSE),"")</f>
        <v>Day 1 Hepatic compensated</v>
      </c>
      <c r="E66" s="48" t="str">
        <f>IF(AND(A66&lt;&gt;"",ISNUMBER(A66)),VLOOKUP(A66,Studies!A:BR,5,FALSE),"")</f>
        <v>Buspirone</v>
      </c>
      <c r="F66" s="87" t="s">
        <v>48</v>
      </c>
      <c r="G66" s="86">
        <f t="shared" si="0"/>
        <v>1</v>
      </c>
    </row>
    <row r="67" spans="1:7" x14ac:dyDescent="0.2">
      <c r="A67" s="88">
        <v>66</v>
      </c>
      <c r="B67" s="48" t="str">
        <f>IF(AND(A67&lt;&gt;"",ISNUMBER(A67)),VLOOKUP(A67,Studies!A:BR,2,FALSE),"")</f>
        <v>Barbhaiya 1993</v>
      </c>
      <c r="C67" s="48" t="str">
        <f>IF(AND(A67&lt;&gt;"",ISNUMBER(A67)),VLOOKUP(A67,Studies!A:BR,3,FALSE),"")</f>
        <v>https://www.ncbi.nlm.nih.gov/pubmed/7911763</v>
      </c>
      <c r="D67" s="48" t="str">
        <f>IF(AND(A67&lt;&gt;"",ISNUMBER(A67)),VLOOKUP(A67,Studies!A:BR,4,FALSE),"")</f>
        <v>Day 1 Hepatic decompensated</v>
      </c>
      <c r="E67" s="48" t="str">
        <f>IF(AND(A67&lt;&gt;"",ISNUMBER(A67)),VLOOKUP(A67,Studies!A:BR,5,FALSE),"")</f>
        <v>Buspirone</v>
      </c>
      <c r="F67" s="87" t="s">
        <v>48</v>
      </c>
      <c r="G67" s="86">
        <f t="shared" si="0"/>
        <v>1</v>
      </c>
    </row>
    <row r="68" spans="1:7" x14ac:dyDescent="0.2">
      <c r="A68" s="88">
        <v>67</v>
      </c>
      <c r="B68" s="48" t="str">
        <f>IF(AND(A68&lt;&gt;"",ISNUMBER(A68)),VLOOKUP(A68,Studies!A:BR,2,FALSE),"")</f>
        <v>Barbhaiya 1993</v>
      </c>
      <c r="C68" s="48" t="str">
        <f>IF(AND(A68&lt;&gt;"",ISNUMBER(A68)),VLOOKUP(A68,Studies!A:BR,3,FALSE),"")</f>
        <v>https://www.ncbi.nlm.nih.gov/pubmed/7911763</v>
      </c>
      <c r="D68" s="48" t="str">
        <f>IF(AND(A68&lt;&gt;"",ISNUMBER(A68)),VLOOKUP(A68,Studies!A:BR,4,FALSE),"")</f>
        <v>Day 5 Normal</v>
      </c>
      <c r="E68" s="48" t="str">
        <f>IF(AND(A68&lt;&gt;"",ISNUMBER(A68)),VLOOKUP(A68,Studies!A:BR,5,FALSE),"")</f>
        <v>Buspirone</v>
      </c>
      <c r="F68" s="87" t="s">
        <v>48</v>
      </c>
      <c r="G68" s="86">
        <f t="shared" ref="G68:G137" si="1">A68-A67</f>
        <v>1</v>
      </c>
    </row>
    <row r="69" spans="1:7" x14ac:dyDescent="0.2">
      <c r="A69" s="88">
        <v>68</v>
      </c>
      <c r="B69" s="48" t="str">
        <f>IF(AND(A69&lt;&gt;"",ISNUMBER(A69)),VLOOKUP(A69,Studies!A:BR,2,FALSE),"")</f>
        <v>Barbhaiya 1993</v>
      </c>
      <c r="C69" s="48" t="str">
        <f>IF(AND(A69&lt;&gt;"",ISNUMBER(A69)),VLOOKUP(A69,Studies!A:BR,3,FALSE),"")</f>
        <v>https://www.ncbi.nlm.nih.gov/pubmed/7911763</v>
      </c>
      <c r="D69" s="48" t="str">
        <f>IF(AND(A69&lt;&gt;"",ISNUMBER(A69)),VLOOKUP(A69,Studies!A:BR,4,FALSE),"")</f>
        <v>Day 5 Renal mild</v>
      </c>
      <c r="E69" s="48" t="str">
        <f>IF(AND(A69&lt;&gt;"",ISNUMBER(A69)),VLOOKUP(A69,Studies!A:BR,5,FALSE),"")</f>
        <v>Buspirone</v>
      </c>
      <c r="F69" s="87" t="s">
        <v>48</v>
      </c>
      <c r="G69" s="86">
        <f t="shared" si="1"/>
        <v>1</v>
      </c>
    </row>
    <row r="70" spans="1:7" x14ac:dyDescent="0.2">
      <c r="A70" s="88">
        <v>69</v>
      </c>
      <c r="B70" s="48" t="str">
        <f>IF(AND(A70&lt;&gt;"",ISNUMBER(A70)),VLOOKUP(A70,Studies!A:BR,2,FALSE),"")</f>
        <v>Barbhaiya 1993</v>
      </c>
      <c r="C70" s="48" t="str">
        <f>IF(AND(A70&lt;&gt;"",ISNUMBER(A70)),VLOOKUP(A70,Studies!A:BR,3,FALSE),"")</f>
        <v>https://www.ncbi.nlm.nih.gov/pubmed/7911763</v>
      </c>
      <c r="D70" s="48" t="str">
        <f>IF(AND(A70&lt;&gt;"",ISNUMBER(A70)),VLOOKUP(A70,Studies!A:BR,4,FALSE),"")</f>
        <v>Day 5 Renal moderate</v>
      </c>
      <c r="E70" s="48" t="str">
        <f>IF(AND(A70&lt;&gt;"",ISNUMBER(A70)),VLOOKUP(A70,Studies!A:BR,5,FALSE),"")</f>
        <v>Buspirone</v>
      </c>
      <c r="F70" s="87" t="s">
        <v>48</v>
      </c>
      <c r="G70" s="86">
        <f t="shared" si="1"/>
        <v>1</v>
      </c>
    </row>
    <row r="71" spans="1:7" x14ac:dyDescent="0.2">
      <c r="A71" s="88">
        <v>70</v>
      </c>
      <c r="B71" s="48" t="str">
        <f>IF(AND(A71&lt;&gt;"",ISNUMBER(A71)),VLOOKUP(A71,Studies!A:BR,2,FALSE),"")</f>
        <v>Barbhaiya 1993</v>
      </c>
      <c r="C71" s="48" t="str">
        <f>IF(AND(A71&lt;&gt;"",ISNUMBER(A71)),VLOOKUP(A71,Studies!A:BR,3,FALSE),"")</f>
        <v>https://www.ncbi.nlm.nih.gov/pubmed/7911763</v>
      </c>
      <c r="D71" s="48" t="str">
        <f>IF(AND(A71&lt;&gt;"",ISNUMBER(A71)),VLOOKUP(A71,Studies!A:BR,4,FALSE),"")</f>
        <v>Day 5 Renal severe</v>
      </c>
      <c r="E71" s="48" t="str">
        <f>IF(AND(A71&lt;&gt;"",ISNUMBER(A71)),VLOOKUP(A71,Studies!A:BR,5,FALSE),"")</f>
        <v>Buspirone</v>
      </c>
      <c r="F71" s="87" t="s">
        <v>48</v>
      </c>
      <c r="G71" s="86">
        <f t="shared" si="1"/>
        <v>1</v>
      </c>
    </row>
    <row r="72" spans="1:7" x14ac:dyDescent="0.2">
      <c r="A72" s="88">
        <v>71</v>
      </c>
      <c r="B72" s="48" t="str">
        <f>IF(AND(A72&lt;&gt;"",ISNUMBER(A72)),VLOOKUP(A72,Studies!A:BR,2,FALSE),"")</f>
        <v>Barbhaiya 1993</v>
      </c>
      <c r="C72" s="48" t="str">
        <f>IF(AND(A72&lt;&gt;"",ISNUMBER(A72)),VLOOKUP(A72,Studies!A:BR,3,FALSE),"")</f>
        <v>https://www.ncbi.nlm.nih.gov/pubmed/7911763</v>
      </c>
      <c r="D72" s="48" t="str">
        <f>IF(AND(A72&lt;&gt;"",ISNUMBER(A72)),VLOOKUP(A72,Studies!A:BR,4,FALSE),"")</f>
        <v>Day 5 Hepatic compensated</v>
      </c>
      <c r="E72" s="48" t="str">
        <f>IF(AND(A72&lt;&gt;"",ISNUMBER(A72)),VLOOKUP(A72,Studies!A:BR,5,FALSE),"")</f>
        <v>Buspirone</v>
      </c>
      <c r="F72" s="87" t="s">
        <v>48</v>
      </c>
      <c r="G72" s="86">
        <f t="shared" si="1"/>
        <v>1</v>
      </c>
    </row>
    <row r="73" spans="1:7" x14ac:dyDescent="0.2">
      <c r="A73" s="88">
        <v>72</v>
      </c>
      <c r="B73" s="48" t="str">
        <f>IF(AND(A73&lt;&gt;"",ISNUMBER(A73)),VLOOKUP(A73,Studies!A:BR,2,FALSE),"")</f>
        <v>Barbhaiya 1993</v>
      </c>
      <c r="C73" s="48" t="str">
        <f>IF(AND(A73&lt;&gt;"",ISNUMBER(A73)),VLOOKUP(A73,Studies!A:BR,3,FALSE),"")</f>
        <v>https://www.ncbi.nlm.nih.gov/pubmed/7911763</v>
      </c>
      <c r="D73" s="48" t="str">
        <f>IF(AND(A73&lt;&gt;"",ISNUMBER(A73)),VLOOKUP(A73,Studies!A:BR,4,FALSE),"")</f>
        <v>Day 5 Hepatic decompensated</v>
      </c>
      <c r="E73" s="48" t="str">
        <f>IF(AND(A73&lt;&gt;"",ISNUMBER(A73)),VLOOKUP(A73,Studies!A:BR,5,FALSE),"")</f>
        <v>Buspirone</v>
      </c>
      <c r="F73" s="87" t="s">
        <v>48</v>
      </c>
      <c r="G73" s="86">
        <f t="shared" si="1"/>
        <v>1</v>
      </c>
    </row>
    <row r="74" spans="1:7" x14ac:dyDescent="0.2">
      <c r="A74" s="88">
        <v>73</v>
      </c>
      <c r="B74" s="48" t="str">
        <f>IF(AND(A74&lt;&gt;"",ISNUMBER(A74)),VLOOKUP(A74,Studies!A:BR,2,FALSE),"")</f>
        <v>Barbhaiya 1993</v>
      </c>
      <c r="C74" s="48" t="str">
        <f>IF(AND(A74&lt;&gt;"",ISNUMBER(A74)),VLOOKUP(A74,Studies!A:BR,3,FALSE),"")</f>
        <v>https://www.ncbi.nlm.nih.gov/pubmed/7911763</v>
      </c>
      <c r="D74" s="48" t="str">
        <f>IF(AND(A74&lt;&gt;"",ISNUMBER(A74)),VLOOKUP(A74,Studies!A:BR,4,FALSE),"")</f>
        <v>Day 10 Normal</v>
      </c>
      <c r="E74" s="48" t="str">
        <f>IF(AND(A74&lt;&gt;"",ISNUMBER(A74)),VLOOKUP(A74,Studies!A:BR,5,FALSE),"")</f>
        <v>Buspirone</v>
      </c>
      <c r="F74" s="87" t="s">
        <v>48</v>
      </c>
      <c r="G74" s="86">
        <f t="shared" si="1"/>
        <v>1</v>
      </c>
    </row>
    <row r="75" spans="1:7" x14ac:dyDescent="0.2">
      <c r="A75" s="88">
        <v>74</v>
      </c>
      <c r="B75" s="48" t="str">
        <f>IF(AND(A75&lt;&gt;"",ISNUMBER(A75)),VLOOKUP(A75,Studies!A:BR,2,FALSE),"")</f>
        <v>Barbhaiya 1993</v>
      </c>
      <c r="C75" s="48" t="str">
        <f>IF(AND(A75&lt;&gt;"",ISNUMBER(A75)),VLOOKUP(A75,Studies!A:BR,3,FALSE),"")</f>
        <v>https://www.ncbi.nlm.nih.gov/pubmed/7911763</v>
      </c>
      <c r="D75" s="48" t="str">
        <f>IF(AND(A75&lt;&gt;"",ISNUMBER(A75)),VLOOKUP(A75,Studies!A:BR,4,FALSE),"")</f>
        <v>Day 10 Renal mild</v>
      </c>
      <c r="E75" s="48" t="str">
        <f>IF(AND(A75&lt;&gt;"",ISNUMBER(A75)),VLOOKUP(A75,Studies!A:BR,5,FALSE),"")</f>
        <v>Buspirone</v>
      </c>
      <c r="F75" s="87" t="s">
        <v>48</v>
      </c>
      <c r="G75" s="86">
        <f t="shared" si="1"/>
        <v>1</v>
      </c>
    </row>
    <row r="76" spans="1:7" x14ac:dyDescent="0.2">
      <c r="A76" s="88">
        <v>75</v>
      </c>
      <c r="B76" s="48" t="str">
        <f>IF(AND(A76&lt;&gt;"",ISNUMBER(A76)),VLOOKUP(A76,Studies!A:BR,2,FALSE),"")</f>
        <v>Barbhaiya 1993</v>
      </c>
      <c r="C76" s="48" t="str">
        <f>IF(AND(A76&lt;&gt;"",ISNUMBER(A76)),VLOOKUP(A76,Studies!A:BR,3,FALSE),"")</f>
        <v>https://www.ncbi.nlm.nih.gov/pubmed/7911763</v>
      </c>
      <c r="D76" s="48" t="str">
        <f>IF(AND(A76&lt;&gt;"",ISNUMBER(A76)),VLOOKUP(A76,Studies!A:BR,4,FALSE),"")</f>
        <v>Day 10 Renal moderate</v>
      </c>
      <c r="E76" s="48" t="str">
        <f>IF(AND(A76&lt;&gt;"",ISNUMBER(A76)),VLOOKUP(A76,Studies!A:BR,5,FALSE),"")</f>
        <v>Buspirone</v>
      </c>
      <c r="F76" s="87" t="s">
        <v>48</v>
      </c>
      <c r="G76" s="86">
        <f t="shared" si="1"/>
        <v>1</v>
      </c>
    </row>
    <row r="77" spans="1:7" x14ac:dyDescent="0.2">
      <c r="A77" s="88">
        <v>76</v>
      </c>
      <c r="B77" s="48" t="str">
        <f>IF(AND(A77&lt;&gt;"",ISNUMBER(A77)),VLOOKUP(A77,Studies!A:BR,2,FALSE),"")</f>
        <v>Barbhaiya 1993</v>
      </c>
      <c r="C77" s="48" t="str">
        <f>IF(AND(A77&lt;&gt;"",ISNUMBER(A77)),VLOOKUP(A77,Studies!A:BR,3,FALSE),"")</f>
        <v>https://www.ncbi.nlm.nih.gov/pubmed/7911763</v>
      </c>
      <c r="D77" s="48" t="str">
        <f>IF(AND(A77&lt;&gt;"",ISNUMBER(A77)),VLOOKUP(A77,Studies!A:BR,4,FALSE),"")</f>
        <v>Day 10 Renal severe</v>
      </c>
      <c r="E77" s="48" t="str">
        <f>IF(AND(A77&lt;&gt;"",ISNUMBER(A77)),VLOOKUP(A77,Studies!A:BR,5,FALSE),"")</f>
        <v>Buspirone</v>
      </c>
      <c r="F77" s="87" t="s">
        <v>48</v>
      </c>
      <c r="G77" s="86">
        <f t="shared" si="1"/>
        <v>1</v>
      </c>
    </row>
    <row r="78" spans="1:7" x14ac:dyDescent="0.2">
      <c r="A78" s="88">
        <v>77</v>
      </c>
      <c r="B78" s="48" t="str">
        <f>IF(AND(A78&lt;&gt;"",ISNUMBER(A78)),VLOOKUP(A78,Studies!A:BR,2,FALSE),"")</f>
        <v>Barbhaiya 1993</v>
      </c>
      <c r="C78" s="48" t="str">
        <f>IF(AND(A78&lt;&gt;"",ISNUMBER(A78)),VLOOKUP(A78,Studies!A:BR,3,FALSE),"")</f>
        <v>https://www.ncbi.nlm.nih.gov/pubmed/7911763</v>
      </c>
      <c r="D78" s="48" t="str">
        <f>IF(AND(A78&lt;&gt;"",ISNUMBER(A78)),VLOOKUP(A78,Studies!A:BR,4,FALSE),"")</f>
        <v>Day 10 Hepatic compensated</v>
      </c>
      <c r="E78" s="48" t="str">
        <f>IF(AND(A78&lt;&gt;"",ISNUMBER(A78)),VLOOKUP(A78,Studies!A:BR,5,FALSE),"")</f>
        <v>Buspirone</v>
      </c>
      <c r="F78" s="87" t="s">
        <v>48</v>
      </c>
      <c r="G78" s="86">
        <f t="shared" si="1"/>
        <v>1</v>
      </c>
    </row>
    <row r="79" spans="1:7" x14ac:dyDescent="0.2">
      <c r="A79" s="88">
        <v>78</v>
      </c>
      <c r="B79" s="48" t="str">
        <f>IF(AND(A79&lt;&gt;"",ISNUMBER(A79)),VLOOKUP(A79,Studies!A:BR,2,FALSE),"")</f>
        <v>Barbhaiya 1993</v>
      </c>
      <c r="C79" s="48" t="str">
        <f>IF(AND(A79&lt;&gt;"",ISNUMBER(A79)),VLOOKUP(A79,Studies!A:BR,3,FALSE),"")</f>
        <v>https://www.ncbi.nlm.nih.gov/pubmed/7911763</v>
      </c>
      <c r="D79" s="48" t="str">
        <f>IF(AND(A79&lt;&gt;"",ISNUMBER(A79)),VLOOKUP(A79,Studies!A:BR,4,FALSE),"")</f>
        <v>Day 10 Hepatic decompensated</v>
      </c>
      <c r="E79" s="48" t="str">
        <f>IF(AND(A79&lt;&gt;"",ISNUMBER(A79)),VLOOKUP(A79,Studies!A:BR,5,FALSE),"")</f>
        <v>Buspirone</v>
      </c>
      <c r="F79" s="87" t="s">
        <v>48</v>
      </c>
      <c r="G79" s="86">
        <f t="shared" si="1"/>
        <v>1</v>
      </c>
    </row>
    <row r="80" spans="1:7" x14ac:dyDescent="0.2">
      <c r="A80" s="135">
        <v>79</v>
      </c>
      <c r="B80" s="48" t="str">
        <f>IF(AND(A80&lt;&gt;"",ISNUMBER(A80)),VLOOKUP(A80,Studies!A:BR,2,FALSE),"")</f>
        <v>Barone 1993</v>
      </c>
      <c r="C80" s="48" t="str">
        <f>IF(AND(A80&lt;&gt;"",ISNUMBER(A80)),VLOOKUP(A80,Studies!A:BR,3,FALSE),"")</f>
        <v>https://www.ncbi.nlm.nih.gov/pubmed/8388198</v>
      </c>
      <c r="D80" s="48" t="str">
        <f>IF(AND(A80&lt;&gt;"",ISNUMBER(A80)),VLOOKUP(A80,Studies!A:BR,4,FALSE),"")</f>
        <v>day 1 fasted</v>
      </c>
      <c r="E80" s="48" t="str">
        <f>IF(AND(A80&lt;&gt;"",ISNUMBER(A80)),VLOOKUP(A80,Studies!A:BR,5,FALSE),"")</f>
        <v>Itraconazole</v>
      </c>
      <c r="F80" s="87" t="s">
        <v>142</v>
      </c>
      <c r="G80" s="86">
        <f t="shared" si="1"/>
        <v>1</v>
      </c>
    </row>
    <row r="81" spans="1:7" x14ac:dyDescent="0.2">
      <c r="A81" s="135">
        <v>80</v>
      </c>
      <c r="B81" s="48" t="str">
        <f>IF(AND(A81&lt;&gt;"",ISNUMBER(A81)),VLOOKUP(A81,Studies!A:BR,2,FALSE),"")</f>
        <v>Barone 1993</v>
      </c>
      <c r="C81" s="48" t="str">
        <f>IF(AND(A81&lt;&gt;"",ISNUMBER(A81)),VLOOKUP(A81,Studies!A:BR,3,FALSE),"")</f>
        <v>https://www.ncbi.nlm.nih.gov/pubmed/8388198</v>
      </c>
      <c r="D81" s="48" t="str">
        <f>IF(AND(A81&lt;&gt;"",ISNUMBER(A81)),VLOOKUP(A81,Studies!A:BR,4,FALSE),"")</f>
        <v>day 1 fasted</v>
      </c>
      <c r="E81" s="48" t="str">
        <f>IF(AND(A81&lt;&gt;"",ISNUMBER(A81)),VLOOKUP(A81,Studies!A:BR,5,FALSE),"")</f>
        <v>Hydroxy-Itraconazole</v>
      </c>
      <c r="F81" s="87" t="s">
        <v>142</v>
      </c>
      <c r="G81" s="86">
        <f t="shared" si="1"/>
        <v>1</v>
      </c>
    </row>
    <row r="82" spans="1:7" x14ac:dyDescent="0.2">
      <c r="A82" s="135">
        <v>81</v>
      </c>
      <c r="B82" s="48" t="str">
        <f>IF(AND(A82&lt;&gt;"",ISNUMBER(A82)),VLOOKUP(A82,Studies!A:BR,2,FALSE),"")</f>
        <v>Barone 1993</v>
      </c>
      <c r="C82" s="48" t="str">
        <f>IF(AND(A82&lt;&gt;"",ISNUMBER(A82)),VLOOKUP(A82,Studies!A:BR,3,FALSE),"")</f>
        <v>https://www.ncbi.nlm.nih.gov/pubmed/8388198</v>
      </c>
      <c r="D82" s="48" t="str">
        <f>IF(AND(A82&lt;&gt;"",ISNUMBER(A82)),VLOOKUP(A82,Studies!A:BR,4,FALSE),"")</f>
        <v>day 1 fed</v>
      </c>
      <c r="E82" s="48" t="str">
        <f>IF(AND(A82&lt;&gt;"",ISNUMBER(A82)),VLOOKUP(A82,Studies!A:BR,5,FALSE),"")</f>
        <v>Itraconazole</v>
      </c>
      <c r="F82" s="87" t="s">
        <v>142</v>
      </c>
      <c r="G82" s="86">
        <f t="shared" si="1"/>
        <v>1</v>
      </c>
    </row>
    <row r="83" spans="1:7" x14ac:dyDescent="0.2">
      <c r="A83" s="135">
        <v>82</v>
      </c>
      <c r="B83" s="48" t="str">
        <f>IF(AND(A83&lt;&gt;"",ISNUMBER(A83)),VLOOKUP(A83,Studies!A:BR,2,FALSE),"")</f>
        <v>Barone 1993</v>
      </c>
      <c r="C83" s="48" t="str">
        <f>IF(AND(A83&lt;&gt;"",ISNUMBER(A83)),VLOOKUP(A83,Studies!A:BR,3,FALSE),"")</f>
        <v>https://www.ncbi.nlm.nih.gov/pubmed/8388198</v>
      </c>
      <c r="D83" s="48" t="str">
        <f>IF(AND(A83&lt;&gt;"",ISNUMBER(A83)),VLOOKUP(A83,Studies!A:BR,4,FALSE),"")</f>
        <v>day 1 fed</v>
      </c>
      <c r="E83" s="48" t="str">
        <f>IF(AND(A83&lt;&gt;"",ISNUMBER(A83)),VLOOKUP(A83,Studies!A:BR,5,FALSE),"")</f>
        <v>Hydroxy-Itraconazole</v>
      </c>
      <c r="F83" s="87" t="s">
        <v>142</v>
      </c>
      <c r="G83" s="86">
        <f t="shared" si="1"/>
        <v>1</v>
      </c>
    </row>
    <row r="84" spans="1:7" x14ac:dyDescent="0.2">
      <c r="A84" s="135">
        <v>83</v>
      </c>
      <c r="B84" s="48" t="str">
        <f>IF(AND(A84&lt;&gt;"",ISNUMBER(A84)),VLOOKUP(A84,Studies!A:BR,2,FALSE),"")</f>
        <v>Barone 1993</v>
      </c>
      <c r="C84" s="48" t="str">
        <f>IF(AND(A84&lt;&gt;"",ISNUMBER(A84)),VLOOKUP(A84,Studies!A:BR,3,FALSE),"")</f>
        <v>https://www.ncbi.nlm.nih.gov/pubmed/8388198</v>
      </c>
      <c r="D84" s="48" t="str">
        <f>IF(AND(A84&lt;&gt;"",ISNUMBER(A84)),VLOOKUP(A84,Studies!A:BR,4,FALSE),"")</f>
        <v>day 15 fed</v>
      </c>
      <c r="E84" s="48" t="str">
        <f>IF(AND(A84&lt;&gt;"",ISNUMBER(A84)),VLOOKUP(A84,Studies!A:BR,5,FALSE),"")</f>
        <v>Itraconazole</v>
      </c>
      <c r="F84" s="87" t="s">
        <v>142</v>
      </c>
      <c r="G84" s="86">
        <f t="shared" si="1"/>
        <v>1</v>
      </c>
    </row>
    <row r="85" spans="1:7" x14ac:dyDescent="0.2">
      <c r="A85" s="135">
        <v>84</v>
      </c>
      <c r="B85" s="48" t="str">
        <f>IF(AND(A85&lt;&gt;"",ISNUMBER(A85)),VLOOKUP(A85,Studies!A:BR,2,FALSE),"")</f>
        <v>Barone 1993</v>
      </c>
      <c r="C85" s="48" t="str">
        <f>IF(AND(A85&lt;&gt;"",ISNUMBER(A85)),VLOOKUP(A85,Studies!A:BR,3,FALSE),"")</f>
        <v>https://www.ncbi.nlm.nih.gov/pubmed/8388198</v>
      </c>
      <c r="D85" s="48" t="str">
        <f>IF(AND(A85&lt;&gt;"",ISNUMBER(A85)),VLOOKUP(A85,Studies!A:BR,4,FALSE),"")</f>
        <v>day 15 fed</v>
      </c>
      <c r="E85" s="48" t="str">
        <f>IF(AND(A85&lt;&gt;"",ISNUMBER(A85)),VLOOKUP(A85,Studies!A:BR,5,FALSE),"")</f>
        <v>Hydroxy-Itraconazole</v>
      </c>
      <c r="F85" s="87" t="s">
        <v>142</v>
      </c>
      <c r="G85" s="86">
        <f t="shared" si="1"/>
        <v>1</v>
      </c>
    </row>
    <row r="86" spans="1:7" x14ac:dyDescent="0.2">
      <c r="A86" s="135">
        <v>85</v>
      </c>
      <c r="B86" s="48" t="str">
        <f>IF(AND(A86&lt;&gt;"",ISNUMBER(A86)),VLOOKUP(A86,Studies!A:BR,2,FALSE),"")</f>
        <v>Barone 1998a</v>
      </c>
      <c r="C86" s="48" t="str">
        <f>IF(AND(A86&lt;&gt;"",ISNUMBER(A86)),VLOOKUP(A86,Studies!A:BR,3,FALSE),"")</f>
        <v>https://www.ncbi.nlm.nih.gov/pubmed/9545149</v>
      </c>
      <c r="D86" s="48" t="str">
        <f>IF(AND(A86&lt;&gt;"",ISNUMBER(A86)),VLOOKUP(A86,Studies!A:BR,4,FALSE),"")</f>
        <v>day 1 fasted</v>
      </c>
      <c r="E86" s="48" t="str">
        <f>IF(AND(A86&lt;&gt;"",ISNUMBER(A86)),VLOOKUP(A86,Studies!A:BR,5,FALSE),"")</f>
        <v>Itraconazole</v>
      </c>
      <c r="F86" s="87" t="s">
        <v>142</v>
      </c>
      <c r="G86" s="86">
        <f t="shared" si="1"/>
        <v>1</v>
      </c>
    </row>
    <row r="87" spans="1:7" x14ac:dyDescent="0.2">
      <c r="A87" s="135">
        <v>86</v>
      </c>
      <c r="B87" s="48" t="str">
        <f>IF(AND(A87&lt;&gt;"",ISNUMBER(A87)),VLOOKUP(A87,Studies!A:BR,2,FALSE),"")</f>
        <v>Barone 1998a</v>
      </c>
      <c r="C87" s="48" t="str">
        <f>IF(AND(A87&lt;&gt;"",ISNUMBER(A87)),VLOOKUP(A87,Studies!A:BR,3,FALSE),"")</f>
        <v>https://www.ncbi.nlm.nih.gov/pubmed/9545149</v>
      </c>
      <c r="D87" s="48" t="str">
        <f>IF(AND(A87&lt;&gt;"",ISNUMBER(A87)),VLOOKUP(A87,Studies!A:BR,4,FALSE),"")</f>
        <v>day 1 fasted</v>
      </c>
      <c r="E87" s="48" t="str">
        <f>IF(AND(A87&lt;&gt;"",ISNUMBER(A87)),VLOOKUP(A87,Studies!A:BR,5,FALSE),"")</f>
        <v>Hydroxy-Itraconazole</v>
      </c>
      <c r="F87" s="87" t="s">
        <v>142</v>
      </c>
      <c r="G87" s="86">
        <f t="shared" si="1"/>
        <v>1</v>
      </c>
    </row>
    <row r="88" spans="1:7" x14ac:dyDescent="0.2">
      <c r="A88" s="135">
        <v>87</v>
      </c>
      <c r="B88" s="48" t="str">
        <f>IF(AND(A88&lt;&gt;"",ISNUMBER(A88)),VLOOKUP(A88,Studies!A:BR,2,FALSE),"")</f>
        <v>Barone 1998a</v>
      </c>
      <c r="C88" s="48" t="str">
        <f>IF(AND(A88&lt;&gt;"",ISNUMBER(A88)),VLOOKUP(A88,Studies!A:BR,3,FALSE),"")</f>
        <v>https://www.ncbi.nlm.nih.gov/pubmed/9545149</v>
      </c>
      <c r="D88" s="48" t="str">
        <f>IF(AND(A88&lt;&gt;"",ISNUMBER(A88)),VLOOKUP(A88,Studies!A:BR,4,FALSE),"")</f>
        <v>day 15 fasted</v>
      </c>
      <c r="E88" s="48" t="str">
        <f>IF(AND(A88&lt;&gt;"",ISNUMBER(A88)),VLOOKUP(A88,Studies!A:BR,5,FALSE),"")</f>
        <v>Itraconazole</v>
      </c>
      <c r="F88" s="87" t="s">
        <v>142</v>
      </c>
      <c r="G88" s="86">
        <f t="shared" si="1"/>
        <v>1</v>
      </c>
    </row>
    <row r="89" spans="1:7" x14ac:dyDescent="0.2">
      <c r="A89" s="135">
        <v>88</v>
      </c>
      <c r="B89" s="48" t="str">
        <f>IF(AND(A89&lt;&gt;"",ISNUMBER(A89)),VLOOKUP(A89,Studies!A:BR,2,FALSE),"")</f>
        <v>Barone 1998a</v>
      </c>
      <c r="C89" s="48" t="str">
        <f>IF(AND(A89&lt;&gt;"",ISNUMBER(A89)),VLOOKUP(A89,Studies!A:BR,3,FALSE),"")</f>
        <v>https://www.ncbi.nlm.nih.gov/pubmed/9545149</v>
      </c>
      <c r="D89" s="48" t="str">
        <f>IF(AND(A89&lt;&gt;"",ISNUMBER(A89)),VLOOKUP(A89,Studies!A:BR,4,FALSE),"")</f>
        <v>day 15 fasted</v>
      </c>
      <c r="E89" s="48" t="str">
        <f>IF(AND(A89&lt;&gt;"",ISNUMBER(A89)),VLOOKUP(A89,Studies!A:BR,5,FALSE),"")</f>
        <v>Hydroxy-Itraconazole</v>
      </c>
      <c r="F89" s="87" t="s">
        <v>142</v>
      </c>
      <c r="G89" s="86">
        <f t="shared" si="1"/>
        <v>1</v>
      </c>
    </row>
    <row r="90" spans="1:7" x14ac:dyDescent="0.2">
      <c r="A90" s="135">
        <v>89</v>
      </c>
      <c r="B90" s="48" t="str">
        <f>IF(AND(A90&lt;&gt;"",ISNUMBER(A90)),VLOOKUP(A90,Studies!A:BR,2,FALSE),"")</f>
        <v>Barone 1998a</v>
      </c>
      <c r="C90" s="48" t="str">
        <f>IF(AND(A90&lt;&gt;"",ISNUMBER(A90)),VLOOKUP(A90,Studies!A:BR,3,FALSE),"")</f>
        <v>https://www.ncbi.nlm.nih.gov/pubmed/9545149</v>
      </c>
      <c r="D90" s="48" t="str">
        <f>IF(AND(A90&lt;&gt;"",ISNUMBER(A90)),VLOOKUP(A90,Studies!A:BR,4,FALSE),"")</f>
        <v>day 1 fed</v>
      </c>
      <c r="E90" s="48" t="str">
        <f>IF(AND(A90&lt;&gt;"",ISNUMBER(A90)),VLOOKUP(A90,Studies!A:BR,5,FALSE),"")</f>
        <v>Itraconazole</v>
      </c>
      <c r="F90" s="87" t="s">
        <v>142</v>
      </c>
      <c r="G90" s="86">
        <f t="shared" si="1"/>
        <v>1</v>
      </c>
    </row>
    <row r="91" spans="1:7" x14ac:dyDescent="0.2">
      <c r="A91" s="135">
        <v>90</v>
      </c>
      <c r="B91" s="48" t="str">
        <f>IF(AND(A91&lt;&gt;"",ISNUMBER(A91)),VLOOKUP(A91,Studies!A:BR,2,FALSE),"")</f>
        <v>Barone 1998a</v>
      </c>
      <c r="C91" s="48" t="str">
        <f>IF(AND(A91&lt;&gt;"",ISNUMBER(A91)),VLOOKUP(A91,Studies!A:BR,3,FALSE),"")</f>
        <v>https://www.ncbi.nlm.nih.gov/pubmed/9545149</v>
      </c>
      <c r="D91" s="48" t="str">
        <f>IF(AND(A91&lt;&gt;"",ISNUMBER(A91)),VLOOKUP(A91,Studies!A:BR,4,FALSE),"")</f>
        <v>day 1 fed</v>
      </c>
      <c r="E91" s="48" t="str">
        <f>IF(AND(A91&lt;&gt;"",ISNUMBER(A91)),VLOOKUP(A91,Studies!A:BR,5,FALSE),"")</f>
        <v>Hydroxy-Itraconazole</v>
      </c>
      <c r="F91" s="87" t="s">
        <v>142</v>
      </c>
      <c r="G91" s="86">
        <f t="shared" si="1"/>
        <v>1</v>
      </c>
    </row>
    <row r="92" spans="1:7" x14ac:dyDescent="0.2">
      <c r="A92" s="135">
        <v>91</v>
      </c>
      <c r="B92" s="48" t="str">
        <f>IF(AND(A92&lt;&gt;"",ISNUMBER(A92)),VLOOKUP(A92,Studies!A:BR,2,FALSE),"")</f>
        <v>Barone 1998a</v>
      </c>
      <c r="C92" s="48" t="str">
        <f>IF(AND(A92&lt;&gt;"",ISNUMBER(A92)),VLOOKUP(A92,Studies!A:BR,3,FALSE),"")</f>
        <v>https://www.ncbi.nlm.nih.gov/pubmed/9545149</v>
      </c>
      <c r="D92" s="48" t="str">
        <f>IF(AND(A92&lt;&gt;"",ISNUMBER(A92)),VLOOKUP(A92,Studies!A:BR,4,FALSE),"")</f>
        <v>day 15 fed</v>
      </c>
      <c r="E92" s="48" t="str">
        <f>IF(AND(A92&lt;&gt;"",ISNUMBER(A92)),VLOOKUP(A92,Studies!A:BR,5,FALSE),"")</f>
        <v>Itraconazole</v>
      </c>
      <c r="F92" s="87" t="s">
        <v>142</v>
      </c>
      <c r="G92" s="86">
        <f t="shared" si="1"/>
        <v>1</v>
      </c>
    </row>
    <row r="93" spans="1:7" x14ac:dyDescent="0.2">
      <c r="A93" s="135">
        <v>92</v>
      </c>
      <c r="B93" s="48" t="str">
        <f>IF(AND(A93&lt;&gt;"",ISNUMBER(A93)),VLOOKUP(A93,Studies!A:BR,2,FALSE),"")</f>
        <v>Barone 1998a</v>
      </c>
      <c r="C93" s="48" t="str">
        <f>IF(AND(A93&lt;&gt;"",ISNUMBER(A93)),VLOOKUP(A93,Studies!A:BR,3,FALSE),"")</f>
        <v>https://www.ncbi.nlm.nih.gov/pubmed/9545149</v>
      </c>
      <c r="D93" s="48" t="str">
        <f>IF(AND(A93&lt;&gt;"",ISNUMBER(A93)),VLOOKUP(A93,Studies!A:BR,4,FALSE),"")</f>
        <v>day 15 fed</v>
      </c>
      <c r="E93" s="48" t="str">
        <f>IF(AND(A93&lt;&gt;"",ISNUMBER(A93)),VLOOKUP(A93,Studies!A:BR,5,FALSE),"")</f>
        <v>Hydroxy-Itraconazole</v>
      </c>
      <c r="F93" s="87" t="s">
        <v>142</v>
      </c>
      <c r="G93" s="86">
        <f t="shared" si="1"/>
        <v>1</v>
      </c>
    </row>
    <row r="94" spans="1:7" x14ac:dyDescent="0.2">
      <c r="A94" s="135">
        <v>93</v>
      </c>
      <c r="B94" s="48" t="str">
        <f>IF(AND(A94&lt;&gt;"",ISNUMBER(A94)),VLOOKUP(A94,Studies!A:BR,2,FALSE),"")</f>
        <v>Barone 1998b</v>
      </c>
      <c r="C94" s="48" t="str">
        <f>IF(AND(A94&lt;&gt;"",ISNUMBER(A94)),VLOOKUP(A94,Studies!A:BR,3,FALSE),"")</f>
        <v>https://www.ncbi.nlm.nih.gov/pubmed/9661037</v>
      </c>
      <c r="D94" s="48" t="str">
        <f>IF(AND(A94&lt;&gt;"",ISNUMBER(A94)),VLOOKUP(A94,Studies!A:BR,4,FALSE),"")</f>
        <v>Solution</v>
      </c>
      <c r="E94" s="48" t="str">
        <f>IF(AND(A94&lt;&gt;"",ISNUMBER(A94)),VLOOKUP(A94,Studies!A:BR,5,FALSE),"")</f>
        <v>Itraconazole</v>
      </c>
      <c r="F94" s="87" t="s">
        <v>142</v>
      </c>
      <c r="G94" s="86">
        <f t="shared" ref="G94:G101" si="2">A94-A93</f>
        <v>1</v>
      </c>
    </row>
    <row r="95" spans="1:7" x14ac:dyDescent="0.2">
      <c r="A95" s="135">
        <v>94</v>
      </c>
      <c r="B95" s="48" t="str">
        <f>IF(AND(A95&lt;&gt;"",ISNUMBER(A95)),VLOOKUP(A95,Studies!A:BR,2,FALSE),"")</f>
        <v>Barone 1998b</v>
      </c>
      <c r="C95" s="48" t="str">
        <f>IF(AND(A95&lt;&gt;"",ISNUMBER(A95)),VLOOKUP(A95,Studies!A:BR,3,FALSE),"")</f>
        <v>https://www.ncbi.nlm.nih.gov/pubmed/9661037</v>
      </c>
      <c r="D95" s="48" t="str">
        <f>IF(AND(A95&lt;&gt;"",ISNUMBER(A95)),VLOOKUP(A95,Studies!A:BR,4,FALSE),"")</f>
        <v>Solution</v>
      </c>
      <c r="E95" s="48" t="str">
        <f>IF(AND(A95&lt;&gt;"",ISNUMBER(A95)),VLOOKUP(A95,Studies!A:BR,5,FALSE),"")</f>
        <v>Hydroxy-Itraconazole</v>
      </c>
      <c r="F95" s="87" t="s">
        <v>142</v>
      </c>
      <c r="G95" s="86">
        <f t="shared" si="2"/>
        <v>1</v>
      </c>
    </row>
    <row r="96" spans="1:7" x14ac:dyDescent="0.2">
      <c r="A96" s="135">
        <v>95</v>
      </c>
      <c r="B96" s="48" t="str">
        <f>IF(AND(A96&lt;&gt;"",ISNUMBER(A96)),VLOOKUP(A96,Studies!A:BR,2,FALSE),"")</f>
        <v>Barone 1998b</v>
      </c>
      <c r="C96" s="48" t="str">
        <f>IF(AND(A96&lt;&gt;"",ISNUMBER(A96)),VLOOKUP(A96,Studies!A:BR,3,FALSE),"")</f>
        <v>https://www.ncbi.nlm.nih.gov/pubmed/9661037</v>
      </c>
      <c r="D96" s="48" t="str">
        <f>IF(AND(A96&lt;&gt;"",ISNUMBER(A96)),VLOOKUP(A96,Studies!A:BR,4,FALSE),"")</f>
        <v>F05 Capsule</v>
      </c>
      <c r="E96" s="48" t="str">
        <f>IF(AND(A96&lt;&gt;"",ISNUMBER(A96)),VLOOKUP(A96,Studies!A:BR,5,FALSE),"")</f>
        <v>Itraconazole</v>
      </c>
      <c r="F96" s="87" t="s">
        <v>142</v>
      </c>
      <c r="G96" s="86">
        <f t="shared" si="2"/>
        <v>1</v>
      </c>
    </row>
    <row r="97" spans="1:7" x14ac:dyDescent="0.2">
      <c r="A97" s="135">
        <v>96</v>
      </c>
      <c r="B97" s="48" t="str">
        <f>IF(AND(A97&lt;&gt;"",ISNUMBER(A97)),VLOOKUP(A97,Studies!A:BR,2,FALSE),"")</f>
        <v>Barone 1998b</v>
      </c>
      <c r="C97" s="48" t="str">
        <f>IF(AND(A97&lt;&gt;"",ISNUMBER(A97)),VLOOKUP(A97,Studies!A:BR,3,FALSE),"")</f>
        <v>https://www.ncbi.nlm.nih.gov/pubmed/9661037</v>
      </c>
      <c r="D97" s="48" t="str">
        <f>IF(AND(A97&lt;&gt;"",ISNUMBER(A97)),VLOOKUP(A97,Studies!A:BR,4,FALSE),"")</f>
        <v>F05 Capsule</v>
      </c>
      <c r="E97" s="48" t="str">
        <f>IF(AND(A97&lt;&gt;"",ISNUMBER(A97)),VLOOKUP(A97,Studies!A:BR,5,FALSE),"")</f>
        <v>Hydroxy-Itraconazole</v>
      </c>
      <c r="F97" s="87" t="s">
        <v>142</v>
      </c>
      <c r="G97" s="86">
        <f t="shared" si="2"/>
        <v>1</v>
      </c>
    </row>
    <row r="98" spans="1:7" x14ac:dyDescent="0.2">
      <c r="A98" s="135">
        <v>97</v>
      </c>
      <c r="B98" s="48" t="str">
        <f>IF(AND(A98&lt;&gt;"",ISNUMBER(A98)),VLOOKUP(A98,Studies!A:BR,2,FALSE),"")</f>
        <v>Barone 1998b</v>
      </c>
      <c r="C98" s="48" t="str">
        <f>IF(AND(A98&lt;&gt;"",ISNUMBER(A98)),VLOOKUP(A98,Studies!A:BR,3,FALSE),"")</f>
        <v>https://www.ncbi.nlm.nih.gov/pubmed/9661037</v>
      </c>
      <c r="D98" s="48" t="str">
        <f>IF(AND(A98&lt;&gt;"",ISNUMBER(A98)),VLOOKUP(A98,Studies!A:BR,4,FALSE),"")</f>
        <v>F12 Capsule</v>
      </c>
      <c r="E98" s="48" t="str">
        <f>IF(AND(A98&lt;&gt;"",ISNUMBER(A98)),VLOOKUP(A98,Studies!A:BR,5,FALSE),"")</f>
        <v>Itraconazole</v>
      </c>
      <c r="F98" s="87" t="s">
        <v>142</v>
      </c>
      <c r="G98" s="86">
        <f t="shared" si="2"/>
        <v>1</v>
      </c>
    </row>
    <row r="99" spans="1:7" x14ac:dyDescent="0.2">
      <c r="A99" s="135">
        <v>98</v>
      </c>
      <c r="B99" s="48" t="str">
        <f>IF(AND(A99&lt;&gt;"",ISNUMBER(A99)),VLOOKUP(A99,Studies!A:BR,2,FALSE),"")</f>
        <v>Barone 1998b</v>
      </c>
      <c r="C99" s="48" t="str">
        <f>IF(AND(A99&lt;&gt;"",ISNUMBER(A99)),VLOOKUP(A99,Studies!A:BR,3,FALSE),"")</f>
        <v>https://www.ncbi.nlm.nih.gov/pubmed/9661037</v>
      </c>
      <c r="D99" s="48" t="str">
        <f>IF(AND(A99&lt;&gt;"",ISNUMBER(A99)),VLOOKUP(A99,Studies!A:BR,4,FALSE),"")</f>
        <v>F12 Capsule</v>
      </c>
      <c r="E99" s="48" t="str">
        <f>IF(AND(A99&lt;&gt;"",ISNUMBER(A99)),VLOOKUP(A99,Studies!A:BR,5,FALSE),"")</f>
        <v>Hydroxy-Itraconazole</v>
      </c>
      <c r="F99" s="87" t="s">
        <v>142</v>
      </c>
      <c r="G99" s="86">
        <f t="shared" si="2"/>
        <v>1</v>
      </c>
    </row>
    <row r="100" spans="1:7" x14ac:dyDescent="0.2">
      <c r="A100" s="136">
        <v>99</v>
      </c>
      <c r="B100" s="48" t="str">
        <f>IF(AND(A100&lt;&gt;"",ISNUMBER(A100)),VLOOKUP(A100,Studies!A:BR,2,FALSE),"")</f>
        <v>Belfayol 1996</v>
      </c>
      <c r="C100" s="48" t="str">
        <f>IF(AND(A100&lt;&gt;"",ISNUMBER(A100)),VLOOKUP(A100,Studies!A:BR,3,FALSE),"")</f>
        <v>https://www.ncbi.nlm.nih.gov/pubmed/11866842</v>
      </c>
      <c r="D100" s="48" t="str">
        <f>IF(AND(A100&lt;&gt;"",ISNUMBER(A100)),VLOOKUP(A100,Studies!A:BR,4,FALSE),"")</f>
        <v>mean</v>
      </c>
      <c r="E100" s="48" t="str">
        <f>IF(AND(A100&lt;&gt;"",ISNUMBER(A100)),VLOOKUP(A100,Studies!A:BR,5,FALSE),"")</f>
        <v>Amikacin</v>
      </c>
      <c r="F100" s="87" t="s">
        <v>201</v>
      </c>
      <c r="G100" s="86">
        <f t="shared" si="2"/>
        <v>1</v>
      </c>
    </row>
    <row r="101" spans="1:7" x14ac:dyDescent="0.2">
      <c r="A101" s="135">
        <v>100</v>
      </c>
      <c r="B101" s="48" t="str">
        <f>IF(AND(A101&lt;&gt;"",ISNUMBER(A101)),VLOOKUP(A101,Studies!A:BR,2,FALSE),"")</f>
        <v>Blume 1989</v>
      </c>
      <c r="C101" s="48" t="str">
        <f>IF(AND(A101&lt;&gt;"",ISNUMBER(A101)),VLOOKUP(A101,Studies!A:BR,3,FALSE),"")</f>
        <v>https://doi.org/10.1002/pauz.19900190516</v>
      </c>
      <c r="D101" s="48" t="str">
        <f>IF(AND(A101&lt;&gt;"",ISNUMBER(A101)),VLOOKUP(A101,Studies!A:BR,4,FALSE),"")</f>
        <v>450 mg REFERENZ</v>
      </c>
      <c r="E101" s="48" t="str">
        <f>IF(AND(A101&lt;&gt;"",ISNUMBER(A101)),VLOOKUP(A101,Studies!A:BR,5,FALSE),"")</f>
        <v>Rifampicin</v>
      </c>
      <c r="F101" s="87" t="s">
        <v>158</v>
      </c>
      <c r="G101" s="86">
        <f t="shared" si="2"/>
        <v>1</v>
      </c>
    </row>
    <row r="102" spans="1:7" x14ac:dyDescent="0.2">
      <c r="A102" s="135">
        <v>101</v>
      </c>
      <c r="B102" s="48" t="str">
        <f>IF(AND(A102&lt;&gt;"",ISNUMBER(A102)),VLOOKUP(A102,Studies!A:BR,2,FALSE),"")</f>
        <v>Blume 1989</v>
      </c>
      <c r="C102" s="48" t="str">
        <f>IF(AND(A102&lt;&gt;"",ISNUMBER(A102)),VLOOKUP(A102,Studies!A:BR,3,FALSE),"")</f>
        <v>https://doi.org/10.1002/pauz.19900190516</v>
      </c>
      <c r="D102" s="48" t="str">
        <f>IF(AND(A102&lt;&gt;"",ISNUMBER(A102)),VLOOKUP(A102,Studies!A:BR,4,FALSE),"")</f>
        <v>600 mg REFERENZ</v>
      </c>
      <c r="E102" s="48" t="str">
        <f>IF(AND(A102&lt;&gt;"",ISNUMBER(A102)),VLOOKUP(A102,Studies!A:BR,5,FALSE),"")</f>
        <v>Rifampicin</v>
      </c>
      <c r="F102" s="87" t="s">
        <v>158</v>
      </c>
      <c r="G102" s="86">
        <f t="shared" si="1"/>
        <v>1</v>
      </c>
    </row>
    <row r="103" spans="1:7" x14ac:dyDescent="0.2">
      <c r="A103" s="137">
        <v>102</v>
      </c>
      <c r="B103" s="48" t="str">
        <f>IF(AND(A103&lt;&gt;"",ISNUMBER(A103)),VLOOKUP(A103,Studies!A:BR,2,FALSE),"")</f>
        <v>Boekh 1988</v>
      </c>
      <c r="C103" s="48" t="str">
        <f>IF(AND(A103&lt;&gt;"",ISNUMBER(A103)),VLOOKUP(A103,Studies!A:BR,3,FALSE),"")</f>
        <v>https://www.ncbi.nlm.nih.gov/pubmed/3279907</v>
      </c>
      <c r="D103" s="48" t="str">
        <f>IF(AND(A103&lt;&gt;"",ISNUMBER(A103)),VLOOKUP(A103,Studies!A:BR,4,FALSE),"")</f>
        <v>mean 0.5g</v>
      </c>
      <c r="E103" s="48" t="str">
        <f>IF(AND(A103&lt;&gt;"",ISNUMBER(A103)),VLOOKUP(A103,Studies!A:BR,5,FALSE),"")</f>
        <v>vancomycin</v>
      </c>
      <c r="F103" s="87" t="s">
        <v>383</v>
      </c>
      <c r="G103" s="86">
        <f t="shared" si="1"/>
        <v>1</v>
      </c>
    </row>
    <row r="104" spans="1:7" x14ac:dyDescent="0.2">
      <c r="A104" s="137">
        <v>103</v>
      </c>
      <c r="B104" s="48" t="str">
        <f>IF(AND(A104&lt;&gt;"",ISNUMBER(A104)),VLOOKUP(A104,Studies!A:BR,2,FALSE),"")</f>
        <v>Boekh 1988</v>
      </c>
      <c r="C104" s="48" t="str">
        <f>IF(AND(A104&lt;&gt;"",ISNUMBER(A104)),VLOOKUP(A104,Studies!A:BR,3,FALSE),"")</f>
        <v>https://www.ncbi.nlm.nih.gov/pubmed/3279907</v>
      </c>
      <c r="D104" s="48" t="str">
        <f>IF(AND(A104&lt;&gt;"",ISNUMBER(A104)),VLOOKUP(A104,Studies!A:BR,4,FALSE),"")</f>
        <v>mean 1g</v>
      </c>
      <c r="E104" s="48" t="str">
        <f>IF(AND(A104&lt;&gt;"",ISNUMBER(A104)),VLOOKUP(A104,Studies!A:BR,5,FALSE),"")</f>
        <v>vancomycin</v>
      </c>
      <c r="F104" s="87" t="s">
        <v>383</v>
      </c>
      <c r="G104" s="86">
        <f t="shared" si="1"/>
        <v>1</v>
      </c>
    </row>
    <row r="105" spans="1:7" x14ac:dyDescent="0.2">
      <c r="A105" s="135">
        <v>104</v>
      </c>
      <c r="B105" s="48" t="str">
        <f>IF(AND(A105&lt;&gt;"",ISNUMBER(A105)),VLOOKUP(A105,Studies!A:BR,2,FALSE),"")</f>
        <v>Bornemann 1986</v>
      </c>
      <c r="C105" s="48" t="str">
        <f>IF(AND(A105&lt;&gt;"",ISNUMBER(A105)),VLOOKUP(A105,Studies!A:BR,3,FALSE),"")</f>
        <v>https://www.ncbi.nlm.nih.gov/pubmed/2936766</v>
      </c>
      <c r="D105" s="48" t="str">
        <f>IF(AND(A105&lt;&gt;"",ISNUMBER(A105)),VLOOKUP(A105,Studies!A:BR,4,FALSE),"")</f>
        <v>1 h after a meal</v>
      </c>
      <c r="E105" s="48" t="str">
        <f>IF(AND(A105&lt;&gt;"",ISNUMBER(A105)),VLOOKUP(A105,Studies!A:BR,5,FALSE),"")</f>
        <v>Midazolam</v>
      </c>
      <c r="F105" s="87" t="s">
        <v>389</v>
      </c>
      <c r="G105" s="86">
        <f t="shared" si="1"/>
        <v>1</v>
      </c>
    </row>
    <row r="106" spans="1:7" x14ac:dyDescent="0.2">
      <c r="A106" s="135">
        <v>105</v>
      </c>
      <c r="B106" s="48" t="str">
        <f>IF(AND(A106&lt;&gt;"",ISNUMBER(A106)),VLOOKUP(A106,Studies!A:BR,2,FALSE),"")</f>
        <v>Bornemann 1986</v>
      </c>
      <c r="C106" s="48" t="str">
        <f>IF(AND(A106&lt;&gt;"",ISNUMBER(A106)),VLOOKUP(A106,Studies!A:BR,3,FALSE),"")</f>
        <v>https://www.ncbi.nlm.nih.gov/pubmed/2936766</v>
      </c>
      <c r="D106" s="48" t="str">
        <f>IF(AND(A106&lt;&gt;"",ISNUMBER(A106)),VLOOKUP(A106,Studies!A:BR,4,FALSE),"")</f>
        <v>1 h before a meal</v>
      </c>
      <c r="E106" s="48" t="str">
        <f>IF(AND(A106&lt;&gt;"",ISNUMBER(A106)),VLOOKUP(A106,Studies!A:BR,5,FALSE),"")</f>
        <v>Midazolam</v>
      </c>
      <c r="F106" s="87" t="s">
        <v>389</v>
      </c>
      <c r="G106" s="86">
        <f t="shared" si="1"/>
        <v>1</v>
      </c>
    </row>
    <row r="107" spans="1:7" x14ac:dyDescent="0.2">
      <c r="A107" s="135">
        <v>106</v>
      </c>
      <c r="B107" s="48" t="str">
        <f>IF(AND(A107&lt;&gt;"",ISNUMBER(A107)),VLOOKUP(A107,Studies!A:BR,2,FALSE),"")</f>
        <v>Bornemann 1986</v>
      </c>
      <c r="C107" s="48" t="str">
        <f>IF(AND(A107&lt;&gt;"",ISNUMBER(A107)),VLOOKUP(A107,Studies!A:BR,3,FALSE),"")</f>
        <v>https://www.ncbi.nlm.nih.gov/pubmed/2936766</v>
      </c>
      <c r="D107" s="48" t="str">
        <f>IF(AND(A107&lt;&gt;"",ISNUMBER(A107)),VLOOKUP(A107,Studies!A:BR,4,FALSE),"")</f>
        <v>with a meal</v>
      </c>
      <c r="E107" s="48" t="str">
        <f>IF(AND(A107&lt;&gt;"",ISNUMBER(A107)),VLOOKUP(A107,Studies!A:BR,5,FALSE),"")</f>
        <v>Midazolam</v>
      </c>
      <c r="F107" s="87" t="s">
        <v>389</v>
      </c>
      <c r="G107" s="86">
        <f t="shared" si="1"/>
        <v>1</v>
      </c>
    </row>
    <row r="108" spans="1:7" x14ac:dyDescent="0.2">
      <c r="A108" s="135">
        <v>107</v>
      </c>
      <c r="B108" s="48" t="str">
        <f>IF(AND(A108&lt;&gt;"",ISNUMBER(A108)),VLOOKUP(A108,Studies!A:BR,2,FALSE),"")</f>
        <v>Bornemann 1986</v>
      </c>
      <c r="C108" s="48" t="str">
        <f>IF(AND(A108&lt;&gt;"",ISNUMBER(A108)),VLOOKUP(A108,Studies!A:BR,3,FALSE),"")</f>
        <v>https://www.ncbi.nlm.nih.gov/pubmed/2936766</v>
      </c>
      <c r="D108" s="48" t="str">
        <f>IF(AND(A108&lt;&gt;"",ISNUMBER(A108)),VLOOKUP(A108,Studies!A:BR,4,FALSE),"")</f>
        <v>fasting condition</v>
      </c>
      <c r="E108" s="48" t="str">
        <f>IF(AND(A108&lt;&gt;"",ISNUMBER(A108)),VLOOKUP(A108,Studies!A:BR,5,FALSE),"")</f>
        <v>Midazolam</v>
      </c>
      <c r="F108" s="87" t="s">
        <v>389</v>
      </c>
      <c r="G108" s="86">
        <f t="shared" si="1"/>
        <v>1</v>
      </c>
    </row>
    <row r="109" spans="1:7" x14ac:dyDescent="0.2">
      <c r="A109" s="136">
        <v>108</v>
      </c>
      <c r="B109" s="48" t="str">
        <f>IF(AND(A109&lt;&gt;"",ISNUMBER(A109)),VLOOKUP(A109,Studies!A:BR,2,FALSE),"")</f>
        <v>Bovill 1984</v>
      </c>
      <c r="C109" s="48" t="str">
        <f>IF(AND(A109&lt;&gt;"",ISNUMBER(A109)),VLOOKUP(A109,Studies!A:BR,3,FALSE),"")</f>
        <v>https://www.ncbi.nlm.nih.gov/pubmed/6238552</v>
      </c>
      <c r="D109" s="48" t="str">
        <f>IF(AND(A109&lt;&gt;"",ISNUMBER(A109)),VLOOKUP(A109,Studies!A:BR,4,FALSE),"")</f>
        <v>mean</v>
      </c>
      <c r="E109" s="48" t="str">
        <f>IF(AND(A109&lt;&gt;"",ISNUMBER(A109)),VLOOKUP(A109,Studies!A:BR,5,FALSE),"")</f>
        <v>Sufentanil</v>
      </c>
      <c r="F109" s="87" t="s">
        <v>272</v>
      </c>
      <c r="G109" s="86">
        <f t="shared" si="1"/>
        <v>1</v>
      </c>
    </row>
    <row r="110" spans="1:7" x14ac:dyDescent="0.2">
      <c r="A110" s="135">
        <v>109</v>
      </c>
      <c r="B110" s="48" t="str">
        <f>IF(AND(A110&lt;&gt;"",ISNUMBER(A110)),VLOOKUP(A110,Studies!A:BR,2,FALSE),"")</f>
        <v>Burger 2006</v>
      </c>
      <c r="C110" s="48" t="str">
        <f>IF(AND(A110&lt;&gt;"",ISNUMBER(A110)),VLOOKUP(A110,Studies!A:BR,3,FALSE),"")</f>
        <v>https://www.ncbi.nlm.nih.gov/pubmed/17005814</v>
      </c>
      <c r="D110" s="48" t="str">
        <f>IF(AND(A110&lt;&gt;"",ISNUMBER(A110)),VLOOKUP(A110,Studies!A:BR,4,FALSE),"")</f>
        <v>Rifampin alone</v>
      </c>
      <c r="E110" s="48" t="str">
        <f>IF(AND(A110&lt;&gt;"",ISNUMBER(A110)),VLOOKUP(A110,Studies!A:BR,5,FALSE),"")</f>
        <v>Rifampicin</v>
      </c>
      <c r="F110" s="87" t="s">
        <v>158</v>
      </c>
      <c r="G110" s="86">
        <f t="shared" si="1"/>
        <v>1</v>
      </c>
    </row>
    <row r="111" spans="1:7" x14ac:dyDescent="0.2">
      <c r="A111" s="135">
        <v>110</v>
      </c>
      <c r="B111" s="48" t="str">
        <f>IF(AND(A111&lt;&gt;"",ISNUMBER(A111)),VLOOKUP(A111,Studies!A:BR,2,FALSE),"")</f>
        <v>Chouchane 1995</v>
      </c>
      <c r="C111" s="48" t="str">
        <f>IF(AND(A111&lt;&gt;"",ISNUMBER(A111)),VLOOKUP(A111,Studies!A:BR,3,FALSE),"")</f>
        <v>https://www.ncbi.nlm.nih.gov/pubmed/8983939</v>
      </c>
      <c r="D111" s="48" t="str">
        <f>IF(AND(A111&lt;&gt;"",ISNUMBER(A111)),VLOOKUP(A111,Studies!A:BR,4,FALSE),"")</f>
        <v>Rimactan</v>
      </c>
      <c r="E111" s="48" t="str">
        <f>IF(AND(A111&lt;&gt;"",ISNUMBER(A111)),VLOOKUP(A111,Studies!A:BR,5,FALSE),"")</f>
        <v>Rifampicin</v>
      </c>
      <c r="F111" s="87" t="s">
        <v>158</v>
      </c>
      <c r="G111" s="86">
        <f t="shared" si="1"/>
        <v>1</v>
      </c>
    </row>
    <row r="112" spans="1:7" x14ac:dyDescent="0.2">
      <c r="A112" s="135">
        <v>111</v>
      </c>
      <c r="B112" s="48" t="str">
        <f>IF(AND(A112&lt;&gt;"",ISNUMBER(A112)),VLOOKUP(A112,Studies!A:BR,2,FALSE),"")</f>
        <v>Chouchane 1995</v>
      </c>
      <c r="C112" s="48" t="str">
        <f>IF(AND(A112&lt;&gt;"",ISNUMBER(A112)),VLOOKUP(A112,Studies!A:BR,3,FALSE),"")</f>
        <v>https://www.ncbi.nlm.nih.gov/pubmed/8983939</v>
      </c>
      <c r="D112" s="48" t="str">
        <f>IF(AND(A112&lt;&gt;"",ISNUMBER(A112)),VLOOKUP(A112,Studies!A:BR,4,FALSE),"")</f>
        <v>Rifampicin Generic</v>
      </c>
      <c r="E112" s="48" t="str">
        <f>IF(AND(A112&lt;&gt;"",ISNUMBER(A112)),VLOOKUP(A112,Studies!A:BR,5,FALSE),"")</f>
        <v>Rifampicin</v>
      </c>
      <c r="F112" s="87" t="s">
        <v>158</v>
      </c>
      <c r="G112" s="86">
        <f t="shared" si="1"/>
        <v>1</v>
      </c>
    </row>
    <row r="113" spans="1:7" x14ac:dyDescent="0.2">
      <c r="A113" s="135">
        <v>112</v>
      </c>
      <c r="B113" s="48" t="str">
        <f>IF(AND(A113&lt;&gt;"",ISNUMBER(A113)),VLOOKUP(A113,Studies!A:BR,2,FALSE),"")</f>
        <v>Chung 2006</v>
      </c>
      <c r="C113" s="48" t="str">
        <f>IF(AND(A113&lt;&gt;"",ISNUMBER(A113)),VLOOKUP(A113,Studies!A:BR,3,FALSE),"")</f>
        <v>https://www.ncbi.nlm.nih.gov/pubmed/16580903</v>
      </c>
      <c r="D113" s="48" t="str">
        <f>IF(AND(A113&lt;&gt;"",ISNUMBER(A113)),VLOOKUP(A113,Studies!A:BR,4,FALSE),"")</f>
        <v>Control (Perpetrator Placebo)</v>
      </c>
      <c r="E113" s="48" t="str">
        <f>IF(AND(A113&lt;&gt;"",ISNUMBER(A113)),VLOOKUP(A113,Studies!A:BR,5,FALSE),"")</f>
        <v>Midazolam</v>
      </c>
      <c r="F113" s="87" t="s">
        <v>642</v>
      </c>
      <c r="G113" s="86">
        <f t="shared" si="1"/>
        <v>1</v>
      </c>
    </row>
    <row r="114" spans="1:7" x14ac:dyDescent="0.2">
      <c r="A114" s="135">
        <v>113</v>
      </c>
      <c r="B114" s="48" t="str">
        <f>IF(AND(A114&lt;&gt;"",ISNUMBER(A114)),VLOOKUP(A114,Studies!A:BR,2,FALSE),"")</f>
        <v>Chung 2006</v>
      </c>
      <c r="C114" s="48" t="str">
        <f>IF(AND(A114&lt;&gt;"",ISNUMBER(A114)),VLOOKUP(A114,Studies!A:BR,3,FALSE),"")</f>
        <v>https://www.ncbi.nlm.nih.gov/pubmed/16580903</v>
      </c>
      <c r="D114" s="48" t="str">
        <f>IF(AND(A114&lt;&gt;"",ISNUMBER(A114)),VLOOKUP(A114,Studies!A:BR,4,FALSE),"")</f>
        <v>with Perpetrator (Rifampicin)</v>
      </c>
      <c r="E114" s="48" t="str">
        <f>IF(AND(A114&lt;&gt;"",ISNUMBER(A114)),VLOOKUP(A114,Studies!A:BR,5,FALSE),"")</f>
        <v>Midazolam</v>
      </c>
      <c r="F114" s="87" t="s">
        <v>639</v>
      </c>
      <c r="G114" s="86">
        <f t="shared" si="1"/>
        <v>1</v>
      </c>
    </row>
    <row r="115" spans="1:7" x14ac:dyDescent="0.2">
      <c r="A115" s="135">
        <v>114</v>
      </c>
      <c r="B115" s="48" t="str">
        <f>IF(AND(A115&lt;&gt;"",ISNUMBER(A115)),VLOOKUP(A115,Studies!A:BR,2,FALSE),"")</f>
        <v>Chung 2006</v>
      </c>
      <c r="C115" s="48" t="str">
        <f>IF(AND(A115&lt;&gt;"",ISNUMBER(A115)),VLOOKUP(A115,Studies!A:BR,3,FALSE),"")</f>
        <v>https://www.ncbi.nlm.nih.gov/pubmed/16580903</v>
      </c>
      <c r="D115" s="48" t="str">
        <f>IF(AND(A115&lt;&gt;"",ISNUMBER(A115)),VLOOKUP(A115,Studies!A:BR,4,FALSE),"")</f>
        <v>with Perpetrator (Ketoconazole)</v>
      </c>
      <c r="E115" s="48" t="str">
        <f>IF(AND(A115&lt;&gt;"",ISNUMBER(A115)),VLOOKUP(A115,Studies!A:BR,5,FALSE),"")</f>
        <v>Midazolam</v>
      </c>
      <c r="F115" s="87" t="s">
        <v>643</v>
      </c>
      <c r="G115" s="86">
        <f t="shared" si="1"/>
        <v>1</v>
      </c>
    </row>
    <row r="116" spans="1:7" x14ac:dyDescent="0.2">
      <c r="A116" s="135">
        <v>115</v>
      </c>
      <c r="B116" s="48" t="str">
        <f>IF(AND(A116&lt;&gt;"",ISNUMBER(A116)),VLOOKUP(A116,Studies!A:BR,2,FALSE),"")</f>
        <v>Chung 2006</v>
      </c>
      <c r="C116" s="48" t="str">
        <f>IF(AND(A116&lt;&gt;"",ISNUMBER(A116)),VLOOKUP(A116,Studies!A:BR,3,FALSE),"")</f>
        <v>https://www.ncbi.nlm.nih.gov/pubmed/16580903</v>
      </c>
      <c r="D116" s="48" t="str">
        <f>IF(AND(A116&lt;&gt;"",ISNUMBER(A116)),VLOOKUP(A116,Studies!A:BR,4,FALSE),"")</f>
        <v>Control (Perpetrator Placebo)</v>
      </c>
      <c r="E116" s="48" t="str">
        <f>IF(AND(A116&lt;&gt;"",ISNUMBER(A116)),VLOOKUP(A116,Studies!A:BR,5,FALSE),"")</f>
        <v>Simvastatin</v>
      </c>
      <c r="F116" s="87"/>
      <c r="G116" s="86">
        <f t="shared" si="1"/>
        <v>1</v>
      </c>
    </row>
    <row r="117" spans="1:7" x14ac:dyDescent="0.2">
      <c r="A117" s="135">
        <v>116</v>
      </c>
      <c r="B117" s="48" t="str">
        <f>IF(AND(A117&lt;&gt;"",ISNUMBER(A117)),VLOOKUP(A117,Studies!A:BR,2,FALSE),"")</f>
        <v>Chung 2006</v>
      </c>
      <c r="C117" s="48" t="str">
        <f>IF(AND(A117&lt;&gt;"",ISNUMBER(A117)),VLOOKUP(A117,Studies!A:BR,3,FALSE),"")</f>
        <v>https://www.ncbi.nlm.nih.gov/pubmed/16580903</v>
      </c>
      <c r="D117" s="48" t="str">
        <f>IF(AND(A117&lt;&gt;"",ISNUMBER(A117)),VLOOKUP(A117,Studies!A:BR,4,FALSE),"")</f>
        <v>with Perpetrator (Rifampicin)</v>
      </c>
      <c r="E117" s="48" t="str">
        <f>IF(AND(A117&lt;&gt;"",ISNUMBER(A117)),VLOOKUP(A117,Studies!A:BR,5,FALSE),"")</f>
        <v>Simvastatin</v>
      </c>
      <c r="F117" s="87"/>
      <c r="G117" s="86">
        <f t="shared" si="1"/>
        <v>1</v>
      </c>
    </row>
    <row r="118" spans="1:7" x14ac:dyDescent="0.2">
      <c r="A118" s="135">
        <v>117</v>
      </c>
      <c r="B118" s="48" t="str">
        <f>IF(AND(A118&lt;&gt;"",ISNUMBER(A118)),VLOOKUP(A118,Studies!A:BR,2,FALSE),"")</f>
        <v>Chung 2006</v>
      </c>
      <c r="C118" s="48" t="str">
        <f>IF(AND(A118&lt;&gt;"",ISNUMBER(A118)),VLOOKUP(A118,Studies!A:BR,3,FALSE),"")</f>
        <v>https://www.ncbi.nlm.nih.gov/pubmed/16580903</v>
      </c>
      <c r="D118" s="48" t="str">
        <f>IF(AND(A118&lt;&gt;"",ISNUMBER(A118)),VLOOKUP(A118,Studies!A:BR,4,FALSE),"")</f>
        <v>with Perpetrator (Ketoconazole)</v>
      </c>
      <c r="E118" s="48" t="str">
        <f>IF(AND(A118&lt;&gt;"",ISNUMBER(A118)),VLOOKUP(A118,Studies!A:BR,5,FALSE),"")</f>
        <v>Simvastatin</v>
      </c>
      <c r="F118" s="87"/>
      <c r="G118" s="86">
        <f t="shared" si="1"/>
        <v>1</v>
      </c>
    </row>
    <row r="119" spans="1:7" x14ac:dyDescent="0.2">
      <c r="A119" s="135">
        <v>118</v>
      </c>
      <c r="B119" s="48" t="str">
        <f>IF(AND(A119&lt;&gt;"",ISNUMBER(A119)),VLOOKUP(A119,Studies!A:BR,2,FALSE),"")</f>
        <v>Darwish 2008</v>
      </c>
      <c r="C119" s="48" t="str">
        <f>IF(AND(A119&lt;&gt;"",ISNUMBER(A119)),VLOOKUP(A119,Studies!A:BR,3,FALSE),"")</f>
        <v xml:space="preserve">https://www.ncbi.nlm.nih.gov/pubmed/18076219 </v>
      </c>
      <c r="D119" s="48" t="str">
        <f>IF(AND(A119&lt;&gt;"",ISNUMBER(A119)),VLOOKUP(A119,Studies!A:BR,4,FALSE),"")</f>
        <v>oral</v>
      </c>
      <c r="E119" s="48" t="str">
        <f>IF(AND(A119&lt;&gt;"",ISNUMBER(A119)),VLOOKUP(A119,Studies!A:BR,5,FALSE),"")</f>
        <v>Midazolam</v>
      </c>
      <c r="F119" s="87" t="s">
        <v>389</v>
      </c>
      <c r="G119" s="86">
        <f t="shared" si="1"/>
        <v>1</v>
      </c>
    </row>
    <row r="120" spans="1:7" x14ac:dyDescent="0.2">
      <c r="A120" s="135">
        <v>119</v>
      </c>
      <c r="B120" s="48" t="str">
        <f>IF(AND(A120&lt;&gt;"",ISNUMBER(A120)),VLOOKUP(A120,Studies!A:BR,2,FALSE),"")</f>
        <v>Darwish 2008</v>
      </c>
      <c r="C120" s="48" t="str">
        <f>IF(AND(A120&lt;&gt;"",ISNUMBER(A120)),VLOOKUP(A120,Studies!A:BR,3,FALSE),"")</f>
        <v xml:space="preserve">https://www.ncbi.nlm.nih.gov/pubmed/18076219 </v>
      </c>
      <c r="D120" s="48" t="str">
        <f>IF(AND(A120&lt;&gt;"",ISNUMBER(A120)),VLOOKUP(A120,Studies!A:BR,4,FALSE),"")</f>
        <v>iv</v>
      </c>
      <c r="E120" s="48" t="str">
        <f>IF(AND(A120&lt;&gt;"",ISNUMBER(A120)),VLOOKUP(A120,Studies!A:BR,5,FALSE),"")</f>
        <v>Midazolam</v>
      </c>
      <c r="F120" s="87" t="s">
        <v>389</v>
      </c>
      <c r="G120" s="86">
        <f t="shared" si="1"/>
        <v>1</v>
      </c>
    </row>
    <row r="121" spans="1:7" x14ac:dyDescent="0.2">
      <c r="A121" s="135">
        <v>120</v>
      </c>
      <c r="B121" s="48" t="str">
        <f>IF(AND(A121&lt;&gt;"",ISNUMBER(A121)),VLOOKUP(A121,Studies!A:BR,2,FALSE),"")</f>
        <v>Darwish 2008</v>
      </c>
      <c r="C121" s="48" t="str">
        <f>IF(AND(A121&lt;&gt;"",ISNUMBER(A121)),VLOOKUP(A121,Studies!A:BR,3,FALSE),"")</f>
        <v xml:space="preserve">https://www.ncbi.nlm.nih.gov/pubmed/18076219 </v>
      </c>
      <c r="D121" s="48" t="str">
        <f>IF(AND(A121&lt;&gt;"",ISNUMBER(A121)),VLOOKUP(A121,Studies!A:BR,4,FALSE),"")</f>
        <v>oral</v>
      </c>
      <c r="E121" s="48" t="str">
        <f>IF(AND(A121&lt;&gt;"",ISNUMBER(A121)),VLOOKUP(A121,Studies!A:BR,5,FALSE),"")</f>
        <v>Caffeine</v>
      </c>
      <c r="F121" s="87" t="s">
        <v>801</v>
      </c>
      <c r="G121" s="86">
        <f t="shared" si="1"/>
        <v>1</v>
      </c>
    </row>
    <row r="122" spans="1:7" x14ac:dyDescent="0.2">
      <c r="A122" s="136">
        <v>121</v>
      </c>
      <c r="B122" s="48" t="str">
        <f>IF(AND(A122&lt;&gt;"",ISNUMBER(A122)),VLOOKUP(A122,Studies!A:BR,2,FALSE),"")</f>
        <v>Davis 1987</v>
      </c>
      <c r="C122" s="48" t="str">
        <f>IF(AND(A122&lt;&gt;"",ISNUMBER(A122)),VLOOKUP(A122,Studies!A:BR,3,FALSE),"")</f>
        <v>https://www.ncbi.nlm.nih.gov/pubmed/2950809</v>
      </c>
      <c r="D122" s="48" t="str">
        <f>IF(AND(A122&lt;&gt;"",ISNUMBER(A122)),VLOOKUP(A122,Studies!A:BR,4,FALSE),"")</f>
        <v>mean</v>
      </c>
      <c r="E122" s="48" t="str">
        <f>IF(AND(A122&lt;&gt;"",ISNUMBER(A122)),VLOOKUP(A122,Studies!A:BR,5,FALSE),"")</f>
        <v>Sufentanil</v>
      </c>
      <c r="F122" s="87" t="s">
        <v>272</v>
      </c>
      <c r="G122" s="86">
        <f t="shared" si="1"/>
        <v>1</v>
      </c>
    </row>
    <row r="123" spans="1:7" x14ac:dyDescent="0.2">
      <c r="A123" s="136">
        <v>122</v>
      </c>
      <c r="B123" s="48" t="str">
        <f>IF(AND(A123&lt;&gt;"",ISNUMBER(A123)),VLOOKUP(A123,Studies!A:BR,2,FALSE),"")</f>
        <v>Davis 1987</v>
      </c>
      <c r="C123" s="48" t="str">
        <f>IF(AND(A123&lt;&gt;"",ISNUMBER(A123)),VLOOKUP(A123,Studies!A:BR,3,FALSE),"")</f>
        <v>https://www.ncbi.nlm.nih.gov/pubmed/2950809</v>
      </c>
      <c r="D123" s="48" t="str">
        <f>IF(AND(A123&lt;&gt;"",ISNUMBER(A123)),VLOOKUP(A123,Studies!A:BR,4,FALSE),"")</f>
        <v>mean</v>
      </c>
      <c r="E123" s="48" t="str">
        <f>IF(AND(A123&lt;&gt;"",ISNUMBER(A123)),VLOOKUP(A123,Studies!A:BR,5,FALSE),"")</f>
        <v>Sufentanil</v>
      </c>
      <c r="F123" s="87" t="s">
        <v>272</v>
      </c>
      <c r="G123" s="86">
        <f t="shared" si="1"/>
        <v>1</v>
      </c>
    </row>
    <row r="124" spans="1:7" x14ac:dyDescent="0.2">
      <c r="A124" s="88">
        <v>123</v>
      </c>
      <c r="B124" s="48" t="str">
        <f>IF(AND(A124&lt;&gt;"",ISNUMBER(A124)),VLOOKUP(A124,Studies!A:BR,2,FALSE),"")</f>
        <v>Dockens 2006</v>
      </c>
      <c r="C124" s="48" t="str">
        <f>IF(AND(A124&lt;&gt;"",ISNUMBER(A124)),VLOOKUP(A124,Studies!A:BR,3,FALSE),"")</f>
        <v>https://www.ncbi.nlm.nih.gov/pubmed/17050795</v>
      </c>
      <c r="D124" s="48" t="str">
        <f>IF(AND(A124&lt;&gt;"",ISNUMBER(A124)),VLOOKUP(A124,Studies!A:BR,4,FALSE),"")</f>
        <v>Day 5</v>
      </c>
      <c r="E124" s="48" t="str">
        <f>IF(AND(A124&lt;&gt;"",ISNUMBER(A124)),VLOOKUP(A124,Studies!A:BR,5,FALSE),"")</f>
        <v>Buspirone</v>
      </c>
      <c r="F124" s="87" t="s">
        <v>48</v>
      </c>
      <c r="G124" s="86">
        <f t="shared" si="1"/>
        <v>1</v>
      </c>
    </row>
    <row r="125" spans="1:7" x14ac:dyDescent="0.2">
      <c r="A125" s="88">
        <v>124</v>
      </c>
      <c r="B125" s="48" t="str">
        <f>IF(AND(A125&lt;&gt;"",ISNUMBER(A125)),VLOOKUP(A125,Studies!A:BR,2,FALSE),"")</f>
        <v>Dockens 2006</v>
      </c>
      <c r="C125" s="48" t="str">
        <f>IF(AND(A125&lt;&gt;"",ISNUMBER(A125)),VLOOKUP(A125,Studies!A:BR,3,FALSE),"")</f>
        <v>https://www.ncbi.nlm.nih.gov/pubmed/17050795</v>
      </c>
      <c r="D125" s="48" t="str">
        <f>IF(AND(A125&lt;&gt;"",ISNUMBER(A125)),VLOOKUP(A125,Studies!A:BR,4,FALSE),"")</f>
        <v>Day 10</v>
      </c>
      <c r="E125" s="48" t="str">
        <f>IF(AND(A125&lt;&gt;"",ISNUMBER(A125)),VLOOKUP(A125,Studies!A:BR,5,FALSE),"")</f>
        <v>Buspirone</v>
      </c>
      <c r="F125" s="87" t="s">
        <v>48</v>
      </c>
      <c r="G125" s="86">
        <f t="shared" si="1"/>
        <v>1</v>
      </c>
    </row>
    <row r="126" spans="1:7" x14ac:dyDescent="0.2">
      <c r="A126" s="88">
        <v>125</v>
      </c>
      <c r="B126" s="48" t="str">
        <f>IF(AND(A126&lt;&gt;"",ISNUMBER(A126)),VLOOKUP(A126,Studies!A:BR,2,FALSE),"")</f>
        <v>Dockens 2006</v>
      </c>
      <c r="C126" s="48" t="str">
        <f>IF(AND(A126&lt;&gt;"",ISNUMBER(A126)),VLOOKUP(A126,Studies!A:BR,3,FALSE),"")</f>
        <v>https://www.ncbi.nlm.nih.gov/pubmed/17050795</v>
      </c>
      <c r="D126" s="48" t="str">
        <f>IF(AND(A126&lt;&gt;"",ISNUMBER(A126)),VLOOKUP(A126,Studies!A:BR,4,FALSE),"")</f>
        <v>Day 15</v>
      </c>
      <c r="E126" s="48" t="str">
        <f>IF(AND(A126&lt;&gt;"",ISNUMBER(A126)),VLOOKUP(A126,Studies!A:BR,5,FALSE),"")</f>
        <v>Buspirone</v>
      </c>
      <c r="F126" s="87" t="s">
        <v>48</v>
      </c>
      <c r="G126" s="86">
        <f t="shared" si="1"/>
        <v>1</v>
      </c>
    </row>
    <row r="127" spans="1:7" x14ac:dyDescent="0.2">
      <c r="A127" s="88">
        <v>126</v>
      </c>
      <c r="B127" s="48" t="str">
        <f>IF(AND(A127&lt;&gt;"",ISNUMBER(A127)),VLOOKUP(A127,Studies!A:BR,2,FALSE),"")</f>
        <v>Dockens 2006</v>
      </c>
      <c r="C127" s="48" t="str">
        <f>IF(AND(A127&lt;&gt;"",ISNUMBER(A127)),VLOOKUP(A127,Studies!A:BR,3,FALSE),"")</f>
        <v>https://www.ncbi.nlm.nih.gov/pubmed/17050795</v>
      </c>
      <c r="D127" s="48" t="str">
        <f>IF(AND(A127&lt;&gt;"",ISNUMBER(A127)),VLOOKUP(A127,Studies!A:BR,4,FALSE),"")</f>
        <v>Day 20</v>
      </c>
      <c r="E127" s="48" t="str">
        <f>IF(AND(A127&lt;&gt;"",ISNUMBER(A127)),VLOOKUP(A127,Studies!A:BR,5,FALSE),"")</f>
        <v>Buspirone</v>
      </c>
      <c r="F127" s="87" t="s">
        <v>48</v>
      </c>
      <c r="G127" s="86">
        <f t="shared" si="1"/>
        <v>1</v>
      </c>
    </row>
    <row r="128" spans="1:7" x14ac:dyDescent="0.2">
      <c r="A128" s="88">
        <v>127</v>
      </c>
      <c r="B128" s="48" t="str">
        <f>IF(AND(A128&lt;&gt;"",ISNUMBER(A128)),VLOOKUP(A128,Studies!A:BR,2,FALSE),"")</f>
        <v>Dockens 2006</v>
      </c>
      <c r="C128" s="48" t="str">
        <f>IF(AND(A128&lt;&gt;"",ISNUMBER(A128)),VLOOKUP(A128,Studies!A:BR,3,FALSE),"")</f>
        <v>https://www.ncbi.nlm.nih.gov/pubmed/17050795</v>
      </c>
      <c r="D128" s="48" t="str">
        <f>IF(AND(A128&lt;&gt;"",ISNUMBER(A128)),VLOOKUP(A128,Studies!A:BR,4,FALSE),"")</f>
        <v>Day 25</v>
      </c>
      <c r="E128" s="48" t="str">
        <f>IF(AND(A128&lt;&gt;"",ISNUMBER(A128)),VLOOKUP(A128,Studies!A:BR,5,FALSE),"")</f>
        <v>Buspirone</v>
      </c>
      <c r="F128" s="87" t="s">
        <v>48</v>
      </c>
      <c r="G128" s="86">
        <f t="shared" si="1"/>
        <v>1</v>
      </c>
    </row>
    <row r="129" spans="1:7" x14ac:dyDescent="0.2">
      <c r="A129" s="135">
        <v>128</v>
      </c>
      <c r="B129" s="48" t="str">
        <f>IF(AND(A129&lt;&gt;"",ISNUMBER(A129)),VLOOKUP(A129,Studies!A:BR,2,FALSE),"")</f>
        <v>Eap 2004</v>
      </c>
      <c r="C129" s="48" t="str">
        <f>IF(AND(A129&lt;&gt;"",ISNUMBER(A129)),VLOOKUP(A129,Studies!A:BR,3,FALSE),"")</f>
        <v>https://www.ncbi.nlm.nih.gov/pubmed/15114429</v>
      </c>
      <c r="D129" s="48" t="str">
        <f>IF(AND(A129&lt;&gt;"",ISNUMBER(A129)),VLOOKUP(A129,Studies!A:BR,4,FALSE),"")</f>
        <v>75 µg Control (Perpetrator Placebo)</v>
      </c>
      <c r="E129" s="48" t="str">
        <f>IF(AND(A129&lt;&gt;"",ISNUMBER(A129)),VLOOKUP(A129,Studies!A:BR,5,FALSE),"")</f>
        <v>Midazolam</v>
      </c>
      <c r="F129" s="87" t="s">
        <v>642</v>
      </c>
      <c r="G129" s="86">
        <f t="shared" si="1"/>
        <v>1</v>
      </c>
    </row>
    <row r="130" spans="1:7" x14ac:dyDescent="0.2">
      <c r="A130" s="135">
        <v>129</v>
      </c>
      <c r="B130" s="48" t="str">
        <f>IF(AND(A130&lt;&gt;"",ISNUMBER(A130)),VLOOKUP(A130,Studies!A:BR,2,FALSE),"")</f>
        <v>Eap 2004</v>
      </c>
      <c r="C130" s="48" t="str">
        <f>IF(AND(A130&lt;&gt;"",ISNUMBER(A130)),VLOOKUP(A130,Studies!A:BR,3,FALSE),"")</f>
        <v>https://www.ncbi.nlm.nih.gov/pubmed/15114429</v>
      </c>
      <c r="D130" s="48" t="str">
        <f>IF(AND(A130&lt;&gt;"",ISNUMBER(A130)),VLOOKUP(A130,Studies!A:BR,4,FALSE),"")</f>
        <v>75 µg with Perpetrator (Rifampicin)</v>
      </c>
      <c r="E130" s="48" t="str">
        <f>IF(AND(A130&lt;&gt;"",ISNUMBER(A130)),VLOOKUP(A130,Studies!A:BR,5,FALSE),"")</f>
        <v>Midazolam</v>
      </c>
      <c r="F130" s="87" t="s">
        <v>639</v>
      </c>
      <c r="G130" s="86">
        <f t="shared" si="1"/>
        <v>1</v>
      </c>
    </row>
    <row r="131" spans="1:7" x14ac:dyDescent="0.2">
      <c r="A131" s="135">
        <v>130</v>
      </c>
      <c r="B131" s="48" t="str">
        <f>IF(AND(A131&lt;&gt;"",ISNUMBER(A131)),VLOOKUP(A131,Studies!A:BR,2,FALSE),"")</f>
        <v>Eap 2004</v>
      </c>
      <c r="C131" s="48" t="str">
        <f>IF(AND(A131&lt;&gt;"",ISNUMBER(A131)),VLOOKUP(A131,Studies!A:BR,3,FALSE),"")</f>
        <v>https://www.ncbi.nlm.nih.gov/pubmed/15114429</v>
      </c>
      <c r="D131" s="48" t="str">
        <f>IF(AND(A131&lt;&gt;"",ISNUMBER(A131)),VLOOKUP(A131,Studies!A:BR,4,FALSE),"")</f>
        <v>75 µg with Perpetrator (Ketoconazole)</v>
      </c>
      <c r="E131" s="48" t="str">
        <f>IF(AND(A131&lt;&gt;"",ISNUMBER(A131)),VLOOKUP(A131,Studies!A:BR,5,FALSE),"")</f>
        <v>Midazolam</v>
      </c>
      <c r="F131" s="87" t="s">
        <v>643</v>
      </c>
      <c r="G131" s="86">
        <f t="shared" si="1"/>
        <v>1</v>
      </c>
    </row>
    <row r="132" spans="1:7" x14ac:dyDescent="0.2">
      <c r="A132" s="135">
        <v>131</v>
      </c>
      <c r="B132" s="48" t="str">
        <f>IF(AND(A132&lt;&gt;"",ISNUMBER(A132)),VLOOKUP(A132,Studies!A:BR,2,FALSE),"")</f>
        <v>Eap 2004</v>
      </c>
      <c r="C132" s="48" t="str">
        <f>IF(AND(A132&lt;&gt;"",ISNUMBER(A132)),VLOOKUP(A132,Studies!A:BR,3,FALSE),"")</f>
        <v>https://www.ncbi.nlm.nih.gov/pubmed/15114429</v>
      </c>
      <c r="D132" s="48" t="str">
        <f>IF(AND(A132&lt;&gt;"",ISNUMBER(A132)),VLOOKUP(A132,Studies!A:BR,4,FALSE),"")</f>
        <v>7.5 mg Control (Perpetrator Placebo)</v>
      </c>
      <c r="E132" s="48" t="str">
        <f>IF(AND(A132&lt;&gt;"",ISNUMBER(A132)),VLOOKUP(A132,Studies!A:BR,5,FALSE),"")</f>
        <v>Midazolam</v>
      </c>
      <c r="F132" s="87" t="s">
        <v>642</v>
      </c>
      <c r="G132" s="86">
        <f t="shared" si="1"/>
        <v>1</v>
      </c>
    </row>
    <row r="133" spans="1:7" x14ac:dyDescent="0.2">
      <c r="A133" s="135">
        <v>132</v>
      </c>
      <c r="B133" s="48" t="str">
        <f>IF(AND(A133&lt;&gt;"",ISNUMBER(A133)),VLOOKUP(A133,Studies!A:BR,2,FALSE),"")</f>
        <v>Eap 2004</v>
      </c>
      <c r="C133" s="48" t="str">
        <f>IF(AND(A133&lt;&gt;"",ISNUMBER(A133)),VLOOKUP(A133,Studies!A:BR,3,FALSE),"")</f>
        <v>https://www.ncbi.nlm.nih.gov/pubmed/15114429</v>
      </c>
      <c r="D133" s="48" t="str">
        <f>IF(AND(A133&lt;&gt;"",ISNUMBER(A133)),VLOOKUP(A133,Studies!A:BR,4,FALSE),"")</f>
        <v>7.5 mg with Perpetrator (Rifampicin)</v>
      </c>
      <c r="E133" s="48" t="str">
        <f>IF(AND(A133&lt;&gt;"",ISNUMBER(A133)),VLOOKUP(A133,Studies!A:BR,5,FALSE),"")</f>
        <v>Midazolam</v>
      </c>
      <c r="F133" s="87" t="s">
        <v>639</v>
      </c>
      <c r="G133" s="86">
        <f t="shared" si="1"/>
        <v>1</v>
      </c>
    </row>
    <row r="134" spans="1:7" x14ac:dyDescent="0.2">
      <c r="A134" s="135">
        <v>133</v>
      </c>
      <c r="B134" s="48" t="str">
        <f>IF(AND(A134&lt;&gt;"",ISNUMBER(A134)),VLOOKUP(A134,Studies!A:BR,2,FALSE),"")</f>
        <v>Eap 2004</v>
      </c>
      <c r="C134" s="48" t="str">
        <f>IF(AND(A134&lt;&gt;"",ISNUMBER(A134)),VLOOKUP(A134,Studies!A:BR,3,FALSE),"")</f>
        <v>https://www.ncbi.nlm.nih.gov/pubmed/15114429</v>
      </c>
      <c r="D134" s="48" t="str">
        <f>IF(AND(A134&lt;&gt;"",ISNUMBER(A134)),VLOOKUP(A134,Studies!A:BR,4,FALSE),"")</f>
        <v>7.5 m with Perpetrator (Ketoconazole)</v>
      </c>
      <c r="E134" s="48" t="str">
        <f>IF(AND(A134&lt;&gt;"",ISNUMBER(A134)),VLOOKUP(A134,Studies!A:BR,5,FALSE),"")</f>
        <v>Midazolam</v>
      </c>
      <c r="F134" s="87" t="s">
        <v>643</v>
      </c>
      <c r="G134" s="86">
        <f t="shared" si="1"/>
        <v>1</v>
      </c>
    </row>
    <row r="135" spans="1:7" x14ac:dyDescent="0.2">
      <c r="A135" s="88">
        <v>134</v>
      </c>
      <c r="B135" s="48" t="str">
        <f>IF(AND(A135&lt;&gt;"",ISNUMBER(A135)),VLOOKUP(A135,Studies!A:BR,2,FALSE),"")</f>
        <v>Edwards 2006</v>
      </c>
      <c r="C135" s="48" t="str">
        <f>IF(AND(A135&lt;&gt;"",ISNUMBER(A135)),VLOOKUP(A135,Studies!A:BR,3,FALSE),"")</f>
        <v>https://www.ncbi.nlm.nih.gov/pubmed/16638734</v>
      </c>
      <c r="D135" s="48" t="str">
        <f>IF(AND(A135&lt;&gt;"",ISNUMBER(A135)),VLOOKUP(A135,Studies!A:BR,4,FALSE),"")</f>
        <v>Autistic children</v>
      </c>
      <c r="E135" s="48" t="str">
        <f>IF(AND(A135&lt;&gt;"",ISNUMBER(A135)),VLOOKUP(A135,Studies!A:BR,5,FALSE),"")</f>
        <v>Buspirone</v>
      </c>
      <c r="F135" s="87" t="s">
        <v>48</v>
      </c>
      <c r="G135" s="86">
        <f t="shared" si="1"/>
        <v>1</v>
      </c>
    </row>
    <row r="136" spans="1:7" x14ac:dyDescent="0.2">
      <c r="A136" s="88">
        <v>135</v>
      </c>
      <c r="B136" s="48" t="str">
        <f>IF(AND(A136&lt;&gt;"",ISNUMBER(A136)),VLOOKUP(A136,Studies!A:BR,2,FALSE),"")</f>
        <v>Edwards 2006</v>
      </c>
      <c r="C136" s="48" t="str">
        <f>IF(AND(A136&lt;&gt;"",ISNUMBER(A136)),VLOOKUP(A136,Studies!A:BR,3,FALSE),"")</f>
        <v>https://www.ncbi.nlm.nih.gov/pubmed/16638734</v>
      </c>
      <c r="D136" s="48" t="str">
        <f>IF(AND(A136&lt;&gt;"",ISNUMBER(A136)),VLOOKUP(A136,Studies!A:BR,4,FALSE),"")</f>
        <v>Subject 1</v>
      </c>
      <c r="E136" s="48" t="str">
        <f>IF(AND(A136&lt;&gt;"",ISNUMBER(A136)),VLOOKUP(A136,Studies!A:BR,5,FALSE),"")</f>
        <v>Buspirone</v>
      </c>
      <c r="F136" s="87" t="s">
        <v>48</v>
      </c>
      <c r="G136" s="86">
        <f t="shared" si="1"/>
        <v>1</v>
      </c>
    </row>
    <row r="137" spans="1:7" x14ac:dyDescent="0.2">
      <c r="A137" s="88">
        <v>136</v>
      </c>
      <c r="B137" s="48" t="str">
        <f>IF(AND(A137&lt;&gt;"",ISNUMBER(A137)),VLOOKUP(A137,Studies!A:BR,2,FALSE),"")</f>
        <v>Edwards 2006</v>
      </c>
      <c r="C137" s="48" t="str">
        <f>IF(AND(A137&lt;&gt;"",ISNUMBER(A137)),VLOOKUP(A137,Studies!A:BR,3,FALSE),"")</f>
        <v>https://www.ncbi.nlm.nih.gov/pubmed/16638734</v>
      </c>
      <c r="D137" s="48" t="str">
        <f>IF(AND(A137&lt;&gt;"",ISNUMBER(A137)),VLOOKUP(A137,Studies!A:BR,4,FALSE),"")</f>
        <v>Subject 2</v>
      </c>
      <c r="E137" s="48" t="str">
        <f>IF(AND(A137&lt;&gt;"",ISNUMBER(A137)),VLOOKUP(A137,Studies!A:BR,5,FALSE),"")</f>
        <v>Buspirone</v>
      </c>
      <c r="F137" s="87" t="s">
        <v>48</v>
      </c>
      <c r="G137" s="86">
        <f t="shared" si="1"/>
        <v>1</v>
      </c>
    </row>
    <row r="138" spans="1:7" x14ac:dyDescent="0.2">
      <c r="A138" s="88">
        <v>137</v>
      </c>
      <c r="B138" s="48" t="str">
        <f>IF(AND(A138&lt;&gt;"",ISNUMBER(A138)),VLOOKUP(A138,Studies!A:BR,2,FALSE),"")</f>
        <v>Edwards 2006</v>
      </c>
      <c r="C138" s="48" t="str">
        <f>IF(AND(A138&lt;&gt;"",ISNUMBER(A138)),VLOOKUP(A138,Studies!A:BR,3,FALSE),"")</f>
        <v>https://www.ncbi.nlm.nih.gov/pubmed/16638734</v>
      </c>
      <c r="D138" s="48" t="str">
        <f>IF(AND(A138&lt;&gt;"",ISNUMBER(A138)),VLOOKUP(A138,Studies!A:BR,4,FALSE),"")</f>
        <v>Subject 3</v>
      </c>
      <c r="E138" s="48" t="str">
        <f>IF(AND(A138&lt;&gt;"",ISNUMBER(A138)),VLOOKUP(A138,Studies!A:BR,5,FALSE),"")</f>
        <v>Buspirone</v>
      </c>
      <c r="F138" s="87" t="s">
        <v>48</v>
      </c>
      <c r="G138" s="86">
        <f t="shared" ref="G138:G201" si="3">A138-A137</f>
        <v>1</v>
      </c>
    </row>
    <row r="139" spans="1:7" x14ac:dyDescent="0.2">
      <c r="A139" s="88">
        <v>138</v>
      </c>
      <c r="B139" s="48" t="str">
        <f>IF(AND(A139&lt;&gt;"",ISNUMBER(A139)),VLOOKUP(A139,Studies!A:BR,2,FALSE),"")</f>
        <v>Edwards 2006</v>
      </c>
      <c r="C139" s="48" t="str">
        <f>IF(AND(A139&lt;&gt;"",ISNUMBER(A139)),VLOOKUP(A139,Studies!A:BR,3,FALSE),"")</f>
        <v>https://www.ncbi.nlm.nih.gov/pubmed/16638734</v>
      </c>
      <c r="D139" s="48" t="str">
        <f>IF(AND(A139&lt;&gt;"",ISNUMBER(A139)),VLOOKUP(A139,Studies!A:BR,4,FALSE),"")</f>
        <v>Subject 5</v>
      </c>
      <c r="E139" s="48" t="str">
        <f>IF(AND(A139&lt;&gt;"",ISNUMBER(A139)),VLOOKUP(A139,Studies!A:BR,5,FALSE),"")</f>
        <v>Buspirone</v>
      </c>
      <c r="F139" s="87" t="s">
        <v>48</v>
      </c>
      <c r="G139" s="86">
        <f t="shared" si="3"/>
        <v>1</v>
      </c>
    </row>
    <row r="140" spans="1:7" x14ac:dyDescent="0.2">
      <c r="A140" s="88">
        <v>139</v>
      </c>
      <c r="B140" s="48" t="str">
        <f>IF(AND(A140&lt;&gt;"",ISNUMBER(A140)),VLOOKUP(A140,Studies!A:BR,2,FALSE),"")</f>
        <v>Edwards 2006</v>
      </c>
      <c r="C140" s="48" t="str">
        <f>IF(AND(A140&lt;&gt;"",ISNUMBER(A140)),VLOOKUP(A140,Studies!A:BR,3,FALSE),"")</f>
        <v>https://www.ncbi.nlm.nih.gov/pubmed/16638734</v>
      </c>
      <c r="D140" s="48" t="str">
        <f>IF(AND(A140&lt;&gt;"",ISNUMBER(A140)),VLOOKUP(A140,Studies!A:BR,4,FALSE),"")</f>
        <v>Subject 7</v>
      </c>
      <c r="E140" s="48" t="str">
        <f>IF(AND(A140&lt;&gt;"",ISNUMBER(A140)),VLOOKUP(A140,Studies!A:BR,5,FALSE),"")</f>
        <v>Buspirone</v>
      </c>
      <c r="F140" s="87" t="s">
        <v>48</v>
      </c>
      <c r="G140" s="86">
        <f t="shared" si="3"/>
        <v>1</v>
      </c>
    </row>
    <row r="141" spans="1:7" x14ac:dyDescent="0.2">
      <c r="A141" s="88">
        <v>140</v>
      </c>
      <c r="B141" s="48" t="str">
        <f>IF(AND(A141&lt;&gt;"",ISNUMBER(A141)),VLOOKUP(A141,Studies!A:BR,2,FALSE),"")</f>
        <v>Edwards 2006</v>
      </c>
      <c r="C141" s="48" t="str">
        <f>IF(AND(A141&lt;&gt;"",ISNUMBER(A141)),VLOOKUP(A141,Studies!A:BR,3,FALSE),"")</f>
        <v>https://www.ncbi.nlm.nih.gov/pubmed/16638734</v>
      </c>
      <c r="D141" s="48" t="str">
        <f>IF(AND(A141&lt;&gt;"",ISNUMBER(A141)),VLOOKUP(A141,Studies!A:BR,4,FALSE),"")</f>
        <v>Subject 8</v>
      </c>
      <c r="E141" s="48" t="str">
        <f>IF(AND(A141&lt;&gt;"",ISNUMBER(A141)),VLOOKUP(A141,Studies!A:BR,5,FALSE),"")</f>
        <v>Buspirone</v>
      </c>
      <c r="F141" s="87" t="s">
        <v>48</v>
      </c>
      <c r="G141" s="86">
        <f t="shared" si="3"/>
        <v>1</v>
      </c>
    </row>
    <row r="142" spans="1:7" x14ac:dyDescent="0.2">
      <c r="A142" s="88">
        <v>141</v>
      </c>
      <c r="B142" s="48" t="str">
        <f>IF(AND(A142&lt;&gt;"",ISNUMBER(A142)),VLOOKUP(A142,Studies!A:BR,2,FALSE),"")</f>
        <v>Edwards 2006</v>
      </c>
      <c r="C142" s="48" t="str">
        <f>IF(AND(A142&lt;&gt;"",ISNUMBER(A142)),VLOOKUP(A142,Studies!A:BR,3,FALSE),"")</f>
        <v>https://www.ncbi.nlm.nih.gov/pubmed/16638734</v>
      </c>
      <c r="D142" s="48" t="str">
        <f>IF(AND(A142&lt;&gt;"",ISNUMBER(A142)),VLOOKUP(A142,Studies!A:BR,4,FALSE),"")</f>
        <v>Subject 9</v>
      </c>
      <c r="E142" s="48" t="str">
        <f>IF(AND(A142&lt;&gt;"",ISNUMBER(A142)),VLOOKUP(A142,Studies!A:BR,5,FALSE),"")</f>
        <v>Buspirone</v>
      </c>
      <c r="F142" s="87" t="s">
        <v>48</v>
      </c>
      <c r="G142" s="86">
        <f t="shared" si="3"/>
        <v>1</v>
      </c>
    </row>
    <row r="143" spans="1:7" x14ac:dyDescent="0.2">
      <c r="A143" s="88">
        <v>142</v>
      </c>
      <c r="B143" s="48" t="str">
        <f>IF(AND(A143&lt;&gt;"",ISNUMBER(A143)),VLOOKUP(A143,Studies!A:BR,2,FALSE),"")</f>
        <v>Edwards 2006</v>
      </c>
      <c r="C143" s="48" t="str">
        <f>IF(AND(A143&lt;&gt;"",ISNUMBER(A143)),VLOOKUP(A143,Studies!A:BR,3,FALSE),"")</f>
        <v>https://www.ncbi.nlm.nih.gov/pubmed/16638734</v>
      </c>
      <c r="D143" s="48" t="str">
        <f>IF(AND(A143&lt;&gt;"",ISNUMBER(A143)),VLOOKUP(A143,Studies!A:BR,4,FALSE),"")</f>
        <v>Subject 10</v>
      </c>
      <c r="E143" s="48" t="str">
        <f>IF(AND(A143&lt;&gt;"",ISNUMBER(A143)),VLOOKUP(A143,Studies!A:BR,5,FALSE),"")</f>
        <v>Buspirone</v>
      </c>
      <c r="F143" s="87" t="s">
        <v>48</v>
      </c>
      <c r="G143" s="86">
        <f t="shared" si="3"/>
        <v>1</v>
      </c>
    </row>
    <row r="144" spans="1:7" x14ac:dyDescent="0.2">
      <c r="A144" s="88">
        <v>143</v>
      </c>
      <c r="B144" s="48" t="str">
        <f>IF(AND(A144&lt;&gt;"",ISNUMBER(A144)),VLOOKUP(A144,Studies!A:BR,2,FALSE),"")</f>
        <v>Edwards 2006</v>
      </c>
      <c r="C144" s="48" t="str">
        <f>IF(AND(A144&lt;&gt;"",ISNUMBER(A144)),VLOOKUP(A144,Studies!A:BR,3,FALSE),"")</f>
        <v>https://www.ncbi.nlm.nih.gov/pubmed/16638734</v>
      </c>
      <c r="D144" s="48" t="str">
        <f>IF(AND(A144&lt;&gt;"",ISNUMBER(A144)),VLOOKUP(A144,Studies!A:BR,4,FALSE),"")</f>
        <v>Subject 12</v>
      </c>
      <c r="E144" s="48" t="str">
        <f>IF(AND(A144&lt;&gt;"",ISNUMBER(A144)),VLOOKUP(A144,Studies!A:BR,5,FALSE),"")</f>
        <v>Buspirone</v>
      </c>
      <c r="F144" s="87" t="s">
        <v>48</v>
      </c>
      <c r="G144" s="86">
        <f t="shared" si="3"/>
        <v>1</v>
      </c>
    </row>
    <row r="145" spans="1:7" x14ac:dyDescent="0.2">
      <c r="A145" s="88">
        <v>144</v>
      </c>
      <c r="B145" s="48" t="str">
        <f>IF(AND(A145&lt;&gt;"",ISNUMBER(A145)),VLOOKUP(A145,Studies!A:BR,2,FALSE),"")</f>
        <v>Edwards 2006</v>
      </c>
      <c r="C145" s="48" t="str">
        <f>IF(AND(A145&lt;&gt;"",ISNUMBER(A145)),VLOOKUP(A145,Studies!A:BR,3,FALSE),"")</f>
        <v>https://www.ncbi.nlm.nih.gov/pubmed/16638734</v>
      </c>
      <c r="D145" s="48" t="str">
        <f>IF(AND(A145&lt;&gt;"",ISNUMBER(A145)),VLOOKUP(A145,Studies!A:BR,4,FALSE),"")</f>
        <v>Subject 13</v>
      </c>
      <c r="E145" s="48" t="str">
        <f>IF(AND(A145&lt;&gt;"",ISNUMBER(A145)),VLOOKUP(A145,Studies!A:BR,5,FALSE),"")</f>
        <v>Buspirone</v>
      </c>
      <c r="F145" s="87" t="s">
        <v>48</v>
      </c>
      <c r="G145" s="86">
        <f t="shared" si="3"/>
        <v>1</v>
      </c>
    </row>
    <row r="146" spans="1:7" x14ac:dyDescent="0.2">
      <c r="A146" s="88">
        <v>145</v>
      </c>
      <c r="B146" s="48" t="str">
        <f>IF(AND(A146&lt;&gt;"",ISNUMBER(A146)),VLOOKUP(A146,Studies!A:BR,2,FALSE),"")</f>
        <v>Edwards 2006</v>
      </c>
      <c r="C146" s="48" t="str">
        <f>IF(AND(A146&lt;&gt;"",ISNUMBER(A146)),VLOOKUP(A146,Studies!A:BR,3,FALSE),"")</f>
        <v>https://www.ncbi.nlm.nih.gov/pubmed/16638734</v>
      </c>
      <c r="D146" s="48" t="str">
        <f>IF(AND(A146&lt;&gt;"",ISNUMBER(A146)),VLOOKUP(A146,Studies!A:BR,4,FALSE),"")</f>
        <v>Subject 14</v>
      </c>
      <c r="E146" s="48" t="str">
        <f>IF(AND(A146&lt;&gt;"",ISNUMBER(A146)),VLOOKUP(A146,Studies!A:BR,5,FALSE),"")</f>
        <v>Buspirone</v>
      </c>
      <c r="F146" s="87" t="s">
        <v>48</v>
      </c>
      <c r="G146" s="86">
        <f t="shared" si="3"/>
        <v>1</v>
      </c>
    </row>
    <row r="147" spans="1:7" x14ac:dyDescent="0.2">
      <c r="A147" s="88">
        <v>146</v>
      </c>
      <c r="B147" s="48" t="str">
        <f>IF(AND(A147&lt;&gt;"",ISNUMBER(A147)),VLOOKUP(A147,Studies!A:BR,2,FALSE),"")</f>
        <v>Edwards 2006</v>
      </c>
      <c r="C147" s="48" t="str">
        <f>IF(AND(A147&lt;&gt;"",ISNUMBER(A147)),VLOOKUP(A147,Studies!A:BR,3,FALSE),"")</f>
        <v>https://www.ncbi.nlm.nih.gov/pubmed/16638734</v>
      </c>
      <c r="D147" s="48" t="str">
        <f>IF(AND(A147&lt;&gt;"",ISNUMBER(A147)),VLOOKUP(A147,Studies!A:BR,4,FALSE),"")</f>
        <v>Subject 15</v>
      </c>
      <c r="E147" s="48" t="str">
        <f>IF(AND(A147&lt;&gt;"",ISNUMBER(A147)),VLOOKUP(A147,Studies!A:BR,5,FALSE),"")</f>
        <v>Buspirone</v>
      </c>
      <c r="F147" s="87" t="s">
        <v>48</v>
      </c>
      <c r="G147" s="86">
        <f t="shared" si="3"/>
        <v>1</v>
      </c>
    </row>
    <row r="148" spans="1:7" x14ac:dyDescent="0.2">
      <c r="A148" s="88">
        <v>147</v>
      </c>
      <c r="B148" s="48" t="str">
        <f>IF(AND(A148&lt;&gt;"",ISNUMBER(A148)),VLOOKUP(A148,Studies!A:BR,2,FALSE),"")</f>
        <v>Edwards 2006</v>
      </c>
      <c r="C148" s="48" t="str">
        <f>IF(AND(A148&lt;&gt;"",ISNUMBER(A148)),VLOOKUP(A148,Studies!A:BR,3,FALSE),"")</f>
        <v>https://www.ncbi.nlm.nih.gov/pubmed/16638734</v>
      </c>
      <c r="D148" s="48" t="str">
        <f>IF(AND(A148&lt;&gt;"",ISNUMBER(A148)),VLOOKUP(A148,Studies!A:BR,4,FALSE),"")</f>
        <v>Subject 16</v>
      </c>
      <c r="E148" s="48" t="str">
        <f>IF(AND(A148&lt;&gt;"",ISNUMBER(A148)),VLOOKUP(A148,Studies!A:BR,5,FALSE),"")</f>
        <v>Buspirone</v>
      </c>
      <c r="F148" s="87" t="s">
        <v>48</v>
      </c>
      <c r="G148" s="86">
        <f t="shared" si="3"/>
        <v>1</v>
      </c>
    </row>
    <row r="149" spans="1:7" x14ac:dyDescent="0.2">
      <c r="A149" s="88">
        <v>148</v>
      </c>
      <c r="B149" s="48" t="str">
        <f>IF(AND(A149&lt;&gt;"",ISNUMBER(A149)),VLOOKUP(A149,Studies!A:BR,2,FALSE),"")</f>
        <v>Edwards 2006</v>
      </c>
      <c r="C149" s="48" t="str">
        <f>IF(AND(A149&lt;&gt;"",ISNUMBER(A149)),VLOOKUP(A149,Studies!A:BR,3,FALSE),"")</f>
        <v>https://www.ncbi.nlm.nih.gov/pubmed/16638734</v>
      </c>
      <c r="D149" s="48" t="str">
        <f>IF(AND(A149&lt;&gt;"",ISNUMBER(A149)),VLOOKUP(A149,Studies!A:BR,4,FALSE),"")</f>
        <v>Subject 17</v>
      </c>
      <c r="E149" s="48" t="str">
        <f>IF(AND(A149&lt;&gt;"",ISNUMBER(A149)),VLOOKUP(A149,Studies!A:BR,5,FALSE),"")</f>
        <v>Buspirone</v>
      </c>
      <c r="F149" s="87" t="s">
        <v>48</v>
      </c>
      <c r="G149" s="86">
        <f t="shared" si="3"/>
        <v>1</v>
      </c>
    </row>
    <row r="150" spans="1:7" x14ac:dyDescent="0.2">
      <c r="A150" s="88">
        <v>149</v>
      </c>
      <c r="B150" s="48" t="str">
        <f>IF(AND(A150&lt;&gt;"",ISNUMBER(A150)),VLOOKUP(A150,Studies!A:BR,2,FALSE),"")</f>
        <v>Edwards 2006</v>
      </c>
      <c r="C150" s="48" t="str">
        <f>IF(AND(A150&lt;&gt;"",ISNUMBER(A150)),VLOOKUP(A150,Studies!A:BR,3,FALSE),"")</f>
        <v>https://www.ncbi.nlm.nih.gov/pubmed/16638734</v>
      </c>
      <c r="D150" s="48" t="str">
        <f>IF(AND(A150&lt;&gt;"",ISNUMBER(A150)),VLOOKUP(A150,Studies!A:BR,4,FALSE),"")</f>
        <v>Subject 18</v>
      </c>
      <c r="E150" s="48" t="str">
        <f>IF(AND(A150&lt;&gt;"",ISNUMBER(A150)),VLOOKUP(A150,Studies!A:BR,5,FALSE),"")</f>
        <v>Buspirone</v>
      </c>
      <c r="F150" s="87" t="s">
        <v>48</v>
      </c>
      <c r="G150" s="86">
        <f t="shared" si="3"/>
        <v>1</v>
      </c>
    </row>
    <row r="151" spans="1:7" x14ac:dyDescent="0.2">
      <c r="A151" s="88">
        <v>150</v>
      </c>
      <c r="B151" s="48" t="str">
        <f>IF(AND(A151&lt;&gt;"",ISNUMBER(A151)),VLOOKUP(A151,Studies!A:BR,2,FALSE),"")</f>
        <v>Edwards 2006</v>
      </c>
      <c r="C151" s="48" t="str">
        <f>IF(AND(A151&lt;&gt;"",ISNUMBER(A151)),VLOOKUP(A151,Studies!A:BR,3,FALSE),"")</f>
        <v>https://www.ncbi.nlm.nih.gov/pubmed/16638734</v>
      </c>
      <c r="D151" s="48" t="str">
        <f>IF(AND(A151&lt;&gt;"",ISNUMBER(A151)),VLOOKUP(A151,Studies!A:BR,4,FALSE),"")</f>
        <v>Subject 19</v>
      </c>
      <c r="E151" s="48" t="str">
        <f>IF(AND(A151&lt;&gt;"",ISNUMBER(A151)),VLOOKUP(A151,Studies!A:BR,5,FALSE),"")</f>
        <v>Buspirone</v>
      </c>
      <c r="F151" s="87" t="s">
        <v>48</v>
      </c>
      <c r="G151" s="86">
        <f t="shared" si="3"/>
        <v>1</v>
      </c>
    </row>
    <row r="152" spans="1:7" x14ac:dyDescent="0.2">
      <c r="A152" s="88">
        <v>151</v>
      </c>
      <c r="B152" s="48" t="str">
        <f>IF(AND(A152&lt;&gt;"",ISNUMBER(A152)),VLOOKUP(A152,Studies!A:BR,2,FALSE),"")</f>
        <v>Edwards 2006</v>
      </c>
      <c r="C152" s="48" t="str">
        <f>IF(AND(A152&lt;&gt;"",ISNUMBER(A152)),VLOOKUP(A152,Studies!A:BR,3,FALSE),"")</f>
        <v>https://www.ncbi.nlm.nih.gov/pubmed/16638734</v>
      </c>
      <c r="D152" s="48" t="str">
        <f>IF(AND(A152&lt;&gt;"",ISNUMBER(A152)),VLOOKUP(A152,Studies!A:BR,4,FALSE),"")</f>
        <v>Subject 20</v>
      </c>
      <c r="E152" s="48" t="str">
        <f>IF(AND(A152&lt;&gt;"",ISNUMBER(A152)),VLOOKUP(A152,Studies!A:BR,5,FALSE),"")</f>
        <v>Buspirone</v>
      </c>
      <c r="F152" s="87" t="s">
        <v>48</v>
      </c>
      <c r="G152" s="86">
        <f t="shared" si="3"/>
        <v>1</v>
      </c>
    </row>
    <row r="153" spans="1:7" x14ac:dyDescent="0.2">
      <c r="A153" s="88">
        <v>152</v>
      </c>
      <c r="B153" s="48" t="str">
        <f>IF(AND(A153&lt;&gt;"",ISNUMBER(A153)),VLOOKUP(A153,Studies!A:BR,2,FALSE),"")</f>
        <v>Edwards 2006</v>
      </c>
      <c r="C153" s="48" t="str">
        <f>IF(AND(A153&lt;&gt;"",ISNUMBER(A153)),VLOOKUP(A153,Studies!A:BR,3,FALSE),"")</f>
        <v>https://www.ncbi.nlm.nih.gov/pubmed/16638734</v>
      </c>
      <c r="D153" s="48" t="str">
        <f>IF(AND(A153&lt;&gt;"",ISNUMBER(A153)),VLOOKUP(A153,Studies!A:BR,4,FALSE),"")</f>
        <v>Subject 21</v>
      </c>
      <c r="E153" s="48" t="str">
        <f>IF(AND(A153&lt;&gt;"",ISNUMBER(A153)),VLOOKUP(A153,Studies!A:BR,5,FALSE),"")</f>
        <v>Buspirone</v>
      </c>
      <c r="F153" s="87" t="s">
        <v>48</v>
      </c>
      <c r="G153" s="86">
        <f t="shared" si="3"/>
        <v>1</v>
      </c>
    </row>
    <row r="154" spans="1:7" x14ac:dyDescent="0.2">
      <c r="A154" s="88">
        <v>153</v>
      </c>
      <c r="B154" s="48" t="str">
        <f>IF(AND(A154&lt;&gt;"",ISNUMBER(A154)),VLOOKUP(A154,Studies!A:BR,2,FALSE),"")</f>
        <v>Edwards 2006</v>
      </c>
      <c r="C154" s="48" t="str">
        <f>IF(AND(A154&lt;&gt;"",ISNUMBER(A154)),VLOOKUP(A154,Studies!A:BR,3,FALSE),"")</f>
        <v>https://www.ncbi.nlm.nih.gov/pubmed/16638734</v>
      </c>
      <c r="D154" s="48" t="str">
        <f>IF(AND(A154&lt;&gt;"",ISNUMBER(A154)),VLOOKUP(A154,Studies!A:BR,4,FALSE),"")</f>
        <v>Subject 23</v>
      </c>
      <c r="E154" s="48" t="str">
        <f>IF(AND(A154&lt;&gt;"",ISNUMBER(A154)),VLOOKUP(A154,Studies!A:BR,5,FALSE),"")</f>
        <v>Buspirone</v>
      </c>
      <c r="F154" s="87" t="s">
        <v>48</v>
      </c>
      <c r="G154" s="86">
        <f t="shared" si="3"/>
        <v>1</v>
      </c>
    </row>
    <row r="155" spans="1:7" x14ac:dyDescent="0.2">
      <c r="A155" s="88">
        <v>154</v>
      </c>
      <c r="B155" s="48" t="str">
        <f>IF(AND(A155&lt;&gt;"",ISNUMBER(A155)),VLOOKUP(A155,Studies!A:BR,2,FALSE),"")</f>
        <v>Edwards 2006</v>
      </c>
      <c r="C155" s="48" t="str">
        <f>IF(AND(A155&lt;&gt;"",ISNUMBER(A155)),VLOOKUP(A155,Studies!A:BR,3,FALSE),"")</f>
        <v>https://www.ncbi.nlm.nih.gov/pubmed/16638734</v>
      </c>
      <c r="D155" s="48" t="str">
        <f>IF(AND(A155&lt;&gt;"",ISNUMBER(A155)),VLOOKUP(A155,Studies!A:BR,4,FALSE),"")</f>
        <v>Subject 24</v>
      </c>
      <c r="E155" s="48" t="str">
        <f>IF(AND(A155&lt;&gt;"",ISNUMBER(A155)),VLOOKUP(A155,Studies!A:BR,5,FALSE),"")</f>
        <v>Buspirone</v>
      </c>
      <c r="F155" s="87" t="s">
        <v>48</v>
      </c>
      <c r="G155" s="86">
        <f t="shared" si="3"/>
        <v>1</v>
      </c>
    </row>
    <row r="156" spans="1:7" x14ac:dyDescent="0.2">
      <c r="A156" s="135">
        <v>155</v>
      </c>
      <c r="B156" s="48" t="str">
        <f>IF(AND(A156&lt;&gt;"",ISNUMBER(A156)),VLOOKUP(A156,Studies!A:BR,2,FALSE),"")</f>
        <v>Eon Labs Manufacturing, Inc. 1997</v>
      </c>
      <c r="C156" s="48" t="str">
        <f>IF(AND(A156&lt;&gt;"",ISNUMBER(A156)),VLOOKUP(A156,Studies!A:BR,3,FALSE),"")</f>
        <v>https://www.accessdata.fda.gov/drugsatfda_docs/anda/97/064150review.pdf</v>
      </c>
      <c r="D156" s="48" t="str">
        <f>IF(AND(A156&lt;&gt;"",ISNUMBER(A156)),VLOOKUP(A156,Studies!A:BR,4,FALSE),"")</f>
        <v>2X300mg Tab (Eon)</v>
      </c>
      <c r="E156" s="48" t="str">
        <f>IF(AND(A156&lt;&gt;"",ISNUMBER(A156)),VLOOKUP(A156,Studies!A:BR,5,FALSE),"")</f>
        <v>Rifampicin</v>
      </c>
      <c r="F156" s="87" t="s">
        <v>158</v>
      </c>
      <c r="G156" s="86">
        <f t="shared" si="3"/>
        <v>1</v>
      </c>
    </row>
    <row r="157" spans="1:7" x14ac:dyDescent="0.2">
      <c r="A157" s="135">
        <v>156</v>
      </c>
      <c r="B157" s="48" t="str">
        <f>IF(AND(A157&lt;&gt;"",ISNUMBER(A157)),VLOOKUP(A157,Studies!A:BR,2,FALSE),"")</f>
        <v>Eon Labs Manufacturing, Inc. 1997</v>
      </c>
      <c r="C157" s="48" t="str">
        <f>IF(AND(A157&lt;&gt;"",ISNUMBER(A157)),VLOOKUP(A157,Studies!A:BR,3,FALSE),"")</f>
        <v>https://www.accessdata.fda.gov/drugsatfda_docs/anda/97/064150review.pdf</v>
      </c>
      <c r="D157" s="48" t="str">
        <f>IF(AND(A157&lt;&gt;"",ISNUMBER(A157)),VLOOKUP(A157,Studies!A:BR,4,FALSE),"")</f>
        <v>2X300mg Rifadine Tab</v>
      </c>
      <c r="E157" s="48" t="str">
        <f>IF(AND(A157&lt;&gt;"",ISNUMBER(A157)),VLOOKUP(A157,Studies!A:BR,5,FALSE),"")</f>
        <v>Rifampicin</v>
      </c>
      <c r="F157" s="87" t="s">
        <v>158</v>
      </c>
      <c r="G157" s="86">
        <f t="shared" si="3"/>
        <v>1</v>
      </c>
    </row>
    <row r="158" spans="1:7" x14ac:dyDescent="0.2">
      <c r="A158" s="135">
        <v>157</v>
      </c>
      <c r="B158" s="48" t="str">
        <f>IF(AND(A158&lt;&gt;"",ISNUMBER(A158)),VLOOKUP(A158,Studies!A:BR,2,FALSE),"")</f>
        <v>Furesz 1970</v>
      </c>
      <c r="C158" s="48" t="str">
        <f>IF(AND(A158&lt;&gt;"",ISNUMBER(A158)),VLOOKUP(A158,Studies!A:BR,3,FALSE),"")</f>
        <v>https://www.ncbi.nlm.nih.gov/pubmed/5002304</v>
      </c>
      <c r="D158" s="48" t="str">
        <f>IF(AND(A158&lt;&gt;"",ISNUMBER(A158)),VLOOKUP(A158,Studies!A:BR,4,FALSE),"")</f>
        <v>100 mg</v>
      </c>
      <c r="E158" s="48" t="str">
        <f>IF(AND(A158&lt;&gt;"",ISNUMBER(A158)),VLOOKUP(A158,Studies!A:BR,5,FALSE),"")</f>
        <v>Rifampicin</v>
      </c>
      <c r="F158" s="87" t="s">
        <v>158</v>
      </c>
      <c r="G158" s="86">
        <f t="shared" si="3"/>
        <v>1</v>
      </c>
    </row>
    <row r="159" spans="1:7" x14ac:dyDescent="0.2">
      <c r="A159" s="135">
        <v>158</v>
      </c>
      <c r="B159" s="48" t="str">
        <f>IF(AND(A159&lt;&gt;"",ISNUMBER(A159)),VLOOKUP(A159,Studies!A:BR,2,FALSE),"")</f>
        <v>Furesz 1970</v>
      </c>
      <c r="C159" s="48" t="str">
        <f>IF(AND(A159&lt;&gt;"",ISNUMBER(A159)),VLOOKUP(A159,Studies!A:BR,3,FALSE),"")</f>
        <v>https://www.ncbi.nlm.nih.gov/pubmed/5002304</v>
      </c>
      <c r="D159" s="48" t="str">
        <f>IF(AND(A159&lt;&gt;"",ISNUMBER(A159)),VLOOKUP(A159,Studies!A:BR,4,FALSE),"")</f>
        <v>150 mg</v>
      </c>
      <c r="E159" s="48" t="str">
        <f>IF(AND(A159&lt;&gt;"",ISNUMBER(A159)),VLOOKUP(A159,Studies!A:BR,5,FALSE),"")</f>
        <v>Rifampicin</v>
      </c>
      <c r="F159" s="87" t="s">
        <v>158</v>
      </c>
      <c r="G159" s="86">
        <f t="shared" si="3"/>
        <v>1</v>
      </c>
    </row>
    <row r="160" spans="1:7" x14ac:dyDescent="0.2">
      <c r="A160" s="135">
        <v>159</v>
      </c>
      <c r="B160" s="48" t="str">
        <f>IF(AND(A160&lt;&gt;"",ISNUMBER(A160)),VLOOKUP(A160,Studies!A:BR,2,FALSE),"")</f>
        <v>Furesz 1970</v>
      </c>
      <c r="C160" s="48" t="str">
        <f>IF(AND(A160&lt;&gt;"",ISNUMBER(A160)),VLOOKUP(A160,Studies!A:BR,3,FALSE),"")</f>
        <v>https://www.ncbi.nlm.nih.gov/pubmed/5002304</v>
      </c>
      <c r="D160" s="48" t="str">
        <f>IF(AND(A160&lt;&gt;"",ISNUMBER(A160)),VLOOKUP(A160,Studies!A:BR,4,FALSE),"")</f>
        <v>250 mg</v>
      </c>
      <c r="E160" s="48" t="str">
        <f>IF(AND(A160&lt;&gt;"",ISNUMBER(A160)),VLOOKUP(A160,Studies!A:BR,5,FALSE),"")</f>
        <v>Rifampicin</v>
      </c>
      <c r="F160" s="87" t="s">
        <v>158</v>
      </c>
      <c r="G160" s="86">
        <f t="shared" si="3"/>
        <v>1</v>
      </c>
    </row>
    <row r="161" spans="1:7" x14ac:dyDescent="0.2">
      <c r="A161" s="135">
        <v>160</v>
      </c>
      <c r="B161" s="48" t="str">
        <f>IF(AND(A161&lt;&gt;"",ISNUMBER(A161)),VLOOKUP(A161,Studies!A:BR,2,FALSE),"")</f>
        <v>Furesz 1970</v>
      </c>
      <c r="C161" s="48" t="str">
        <f>IF(AND(A161&lt;&gt;"",ISNUMBER(A161)),VLOOKUP(A161,Studies!A:BR,3,FALSE),"")</f>
        <v>https://www.ncbi.nlm.nih.gov/pubmed/5002304</v>
      </c>
      <c r="D161" s="48" t="str">
        <f>IF(AND(A161&lt;&gt;"",ISNUMBER(A161)),VLOOKUP(A161,Studies!A:BR,4,FALSE),"")</f>
        <v>300 mg</v>
      </c>
      <c r="E161" s="48" t="str">
        <f>IF(AND(A161&lt;&gt;"",ISNUMBER(A161)),VLOOKUP(A161,Studies!A:BR,5,FALSE),"")</f>
        <v>Rifampicin</v>
      </c>
      <c r="F161" s="87" t="s">
        <v>158</v>
      </c>
      <c r="G161" s="86">
        <f t="shared" si="3"/>
        <v>1</v>
      </c>
    </row>
    <row r="162" spans="1:7" x14ac:dyDescent="0.2">
      <c r="A162" s="135">
        <v>161</v>
      </c>
      <c r="B162" s="48" t="str">
        <f>IF(AND(A162&lt;&gt;"",ISNUMBER(A162)),VLOOKUP(A162,Studies!A:BR,2,FALSE),"")</f>
        <v>Furesz 1970</v>
      </c>
      <c r="C162" s="48" t="str">
        <f>IF(AND(A162&lt;&gt;"",ISNUMBER(A162)),VLOOKUP(A162,Studies!A:BR,3,FALSE),"")</f>
        <v>https://www.ncbi.nlm.nih.gov/pubmed/5002304</v>
      </c>
      <c r="D162" s="48" t="str">
        <f>IF(AND(A162&lt;&gt;"",ISNUMBER(A162)),VLOOKUP(A162,Studies!A:BR,4,FALSE),"")</f>
        <v>450 mg</v>
      </c>
      <c r="E162" s="48" t="str">
        <f>IF(AND(A162&lt;&gt;"",ISNUMBER(A162)),VLOOKUP(A162,Studies!A:BR,5,FALSE),"")</f>
        <v>Rifampicin</v>
      </c>
      <c r="F162" s="87" t="s">
        <v>158</v>
      </c>
      <c r="G162" s="86">
        <f t="shared" si="3"/>
        <v>1</v>
      </c>
    </row>
    <row r="163" spans="1:7" x14ac:dyDescent="0.2">
      <c r="A163" s="135">
        <v>162</v>
      </c>
      <c r="B163" s="48" t="str">
        <f>IF(AND(A163&lt;&gt;"",ISNUMBER(A163)),VLOOKUP(A163,Studies!A:BR,2,FALSE),"")</f>
        <v>Furesz 1970</v>
      </c>
      <c r="C163" s="48" t="str">
        <f>IF(AND(A163&lt;&gt;"",ISNUMBER(A163)),VLOOKUP(A163,Studies!A:BR,3,FALSE),"")</f>
        <v>https://www.ncbi.nlm.nih.gov/pubmed/5002304</v>
      </c>
      <c r="D163" s="48" t="str">
        <f>IF(AND(A163&lt;&gt;"",ISNUMBER(A163)),VLOOKUP(A163,Studies!A:BR,4,FALSE),"")</f>
        <v>600 mg</v>
      </c>
      <c r="E163" s="48" t="str">
        <f>IF(AND(A163&lt;&gt;"",ISNUMBER(A163)),VLOOKUP(A163,Studies!A:BR,5,FALSE),"")</f>
        <v>Rifampicin</v>
      </c>
      <c r="F163" s="87" t="s">
        <v>158</v>
      </c>
      <c r="G163" s="86">
        <f t="shared" si="3"/>
        <v>1</v>
      </c>
    </row>
    <row r="164" spans="1:7" x14ac:dyDescent="0.2">
      <c r="A164" s="135">
        <v>163</v>
      </c>
      <c r="B164" s="48" t="str">
        <f>IF(AND(A164&lt;&gt;"",ISNUMBER(A164)),VLOOKUP(A164,Studies!A:BR,2,FALSE),"")</f>
        <v>Furesz 1970</v>
      </c>
      <c r="C164" s="48" t="str">
        <f>IF(AND(A164&lt;&gt;"",ISNUMBER(A164)),VLOOKUP(A164,Studies!A:BR,3,FALSE),"")</f>
        <v>https://www.ncbi.nlm.nih.gov/pubmed/5002304</v>
      </c>
      <c r="D164" s="48" t="str">
        <f>IF(AND(A164&lt;&gt;"",ISNUMBER(A164)),VLOOKUP(A164,Studies!A:BR,4,FALSE),"")</f>
        <v>750 mg</v>
      </c>
      <c r="E164" s="48" t="str">
        <f>IF(AND(A164&lt;&gt;"",ISNUMBER(A164)),VLOOKUP(A164,Studies!A:BR,5,FALSE),"")</f>
        <v>Rifampicin</v>
      </c>
      <c r="F164" s="87" t="s">
        <v>158</v>
      </c>
      <c r="G164" s="86">
        <f t="shared" si="3"/>
        <v>1</v>
      </c>
    </row>
    <row r="165" spans="1:7" x14ac:dyDescent="0.2">
      <c r="A165" s="135">
        <v>164</v>
      </c>
      <c r="B165" s="48" t="str">
        <f>IF(AND(A165&lt;&gt;"",ISNUMBER(A165)),VLOOKUP(A165,Studies!A:BR,2,FALSE),"")</f>
        <v>Furesz 1970</v>
      </c>
      <c r="C165" s="48" t="str">
        <f>IF(AND(A165&lt;&gt;"",ISNUMBER(A165)),VLOOKUP(A165,Studies!A:BR,3,FALSE),"")</f>
        <v>https://www.ncbi.nlm.nih.gov/pubmed/5002304</v>
      </c>
      <c r="D165" s="48" t="str">
        <f>IF(AND(A165&lt;&gt;"",ISNUMBER(A165)),VLOOKUP(A165,Studies!A:BR,4,FALSE),"")</f>
        <v>900 mg</v>
      </c>
      <c r="E165" s="48" t="str">
        <f>IF(AND(A165&lt;&gt;"",ISNUMBER(A165)),VLOOKUP(A165,Studies!A:BR,5,FALSE),"")</f>
        <v>Rifampicin</v>
      </c>
      <c r="F165" s="87" t="s">
        <v>158</v>
      </c>
      <c r="G165" s="86">
        <f t="shared" si="3"/>
        <v>1</v>
      </c>
    </row>
    <row r="166" spans="1:7" x14ac:dyDescent="0.2">
      <c r="A166" s="88">
        <v>165</v>
      </c>
      <c r="B166" s="48" t="str">
        <f>IF(AND(A166&lt;&gt;"",ISNUMBER(A166)),VLOOKUP(A166,Studies!A:BR,2,FALSE),"")</f>
        <v>Gammans 1985</v>
      </c>
      <c r="C166" s="48" t="str">
        <f>IF(AND(A166&lt;&gt;"",ISNUMBER(A166)),VLOOKUP(A166,Studies!A:BR,3,FALSE),"")</f>
        <v>https://www.ncbi.nlm.nih.gov/pubmed/2860931</v>
      </c>
      <c r="D166" s="48" t="str">
        <f>IF(AND(A166&lt;&gt;"",ISNUMBER(A166)),VLOOKUP(A166,Studies!A:BR,4,FALSE),"")</f>
        <v>10 mg</v>
      </c>
      <c r="E166" s="48" t="str">
        <f>IF(AND(A166&lt;&gt;"",ISNUMBER(A166)),VLOOKUP(A166,Studies!A:BR,5,FALSE),"")</f>
        <v>Buspirone</v>
      </c>
      <c r="F166" s="87" t="s">
        <v>48</v>
      </c>
      <c r="G166" s="86">
        <f t="shared" si="3"/>
        <v>1</v>
      </c>
    </row>
    <row r="167" spans="1:7" x14ac:dyDescent="0.2">
      <c r="A167" s="88">
        <v>166</v>
      </c>
      <c r="B167" s="48" t="str">
        <f>IF(AND(A167&lt;&gt;"",ISNUMBER(A167)),VLOOKUP(A167,Studies!A:BR,2,FALSE),"")</f>
        <v>Gammans 1985</v>
      </c>
      <c r="C167" s="48" t="str">
        <f>IF(AND(A167&lt;&gt;"",ISNUMBER(A167)),VLOOKUP(A167,Studies!A:BR,3,FALSE),"")</f>
        <v>https://www.ncbi.nlm.nih.gov/pubmed/2860931</v>
      </c>
      <c r="D167" s="48" t="str">
        <f>IF(AND(A167&lt;&gt;"",ISNUMBER(A167)),VLOOKUP(A167,Studies!A:BR,4,FALSE),"")</f>
        <v>20 mg</v>
      </c>
      <c r="E167" s="48" t="str">
        <f>IF(AND(A167&lt;&gt;"",ISNUMBER(A167)),VLOOKUP(A167,Studies!A:BR,5,FALSE),"")</f>
        <v>Buspirone</v>
      </c>
      <c r="F167" s="87" t="s">
        <v>48</v>
      </c>
      <c r="G167" s="86">
        <f t="shared" si="3"/>
        <v>1</v>
      </c>
    </row>
    <row r="168" spans="1:7" x14ac:dyDescent="0.2">
      <c r="A168" s="88">
        <v>167</v>
      </c>
      <c r="B168" s="48" t="str">
        <f>IF(AND(A168&lt;&gt;"",ISNUMBER(A168)),VLOOKUP(A168,Studies!A:BR,2,FALSE),"")</f>
        <v>Gammans 1985</v>
      </c>
      <c r="C168" s="48" t="str">
        <f>IF(AND(A168&lt;&gt;"",ISNUMBER(A168)),VLOOKUP(A168,Studies!A:BR,3,FALSE),"")</f>
        <v>https://www.ncbi.nlm.nih.gov/pubmed/2860931</v>
      </c>
      <c r="D168" s="48" t="str">
        <f>IF(AND(A168&lt;&gt;"",ISNUMBER(A168)),VLOOKUP(A168,Studies!A:BR,4,FALSE),"")</f>
        <v>40 mg</v>
      </c>
      <c r="E168" s="48" t="str">
        <f>IF(AND(A168&lt;&gt;"",ISNUMBER(A168)),VLOOKUP(A168,Studies!A:BR,5,FALSE),"")</f>
        <v>Buspirone</v>
      </c>
      <c r="F168" s="87" t="s">
        <v>48</v>
      </c>
      <c r="G168" s="86">
        <f t="shared" si="3"/>
        <v>1</v>
      </c>
    </row>
    <row r="169" spans="1:7" x14ac:dyDescent="0.2">
      <c r="A169" s="88">
        <v>168</v>
      </c>
      <c r="B169" s="48" t="str">
        <f>IF(AND(A169&lt;&gt;"",ISNUMBER(A169)),VLOOKUP(A169,Studies!A:BR,2,FALSE),"")</f>
        <v>Gammans 1986</v>
      </c>
      <c r="C169" s="48" t="str">
        <f>IF(AND(A169&lt;&gt;"",ISNUMBER(A169)),VLOOKUP(A169,Studies!A:BR,3,FALSE),"")</f>
        <v>https://www.ncbi.nlm.nih.gov/pubmed/16638734</v>
      </c>
      <c r="D169" s="48" t="str">
        <f>IF(AND(A169&lt;&gt;"",ISNUMBER(A169)),VLOOKUP(A169,Studies!A:BR,4,FALSE),"")</f>
        <v>Intravenous 1mg (n=8)</v>
      </c>
      <c r="E169" s="48" t="str">
        <f>IF(AND(A169&lt;&gt;"",ISNUMBER(A169)),VLOOKUP(A169,Studies!A:BR,5,FALSE),"")</f>
        <v>Buspirone</v>
      </c>
      <c r="F169" s="87" t="s">
        <v>48</v>
      </c>
      <c r="G169" s="86">
        <f t="shared" si="3"/>
        <v>1</v>
      </c>
    </row>
    <row r="170" spans="1:7" x14ac:dyDescent="0.2">
      <c r="A170" s="88">
        <v>169</v>
      </c>
      <c r="B170" s="48" t="str">
        <f>IF(AND(A170&lt;&gt;"",ISNUMBER(A170)),VLOOKUP(A170,Studies!A:BR,2,FALSE),"")</f>
        <v>Gammans 1986</v>
      </c>
      <c r="C170" s="48" t="str">
        <f>IF(AND(A170&lt;&gt;"",ISNUMBER(A170)),VLOOKUP(A170,Studies!A:BR,3,FALSE),"")</f>
        <v>https://www.ncbi.nlm.nih.gov/pubmed/16638734</v>
      </c>
      <c r="D170" s="48" t="str">
        <f>IF(AND(A170&lt;&gt;"",ISNUMBER(A170)),VLOOKUP(A170,Studies!A:BR,4,FALSE),"")</f>
        <v>Oral 20 mg (n=8)</v>
      </c>
      <c r="E170" s="48" t="str">
        <f>IF(AND(A170&lt;&gt;"",ISNUMBER(A170)),VLOOKUP(A170,Studies!A:BR,5,FALSE),"")</f>
        <v>Buspirone</v>
      </c>
      <c r="F170" s="87" t="s">
        <v>48</v>
      </c>
      <c r="G170" s="86">
        <f t="shared" si="3"/>
        <v>1</v>
      </c>
    </row>
    <row r="171" spans="1:7" x14ac:dyDescent="0.2">
      <c r="A171" s="88">
        <v>170</v>
      </c>
      <c r="B171" s="48" t="str">
        <f>IF(AND(A171&lt;&gt;"",ISNUMBER(A171)),VLOOKUP(A171,Studies!A:BR,2,FALSE),"")</f>
        <v>Gammans 1986</v>
      </c>
      <c r="C171" s="48" t="str">
        <f>IF(AND(A171&lt;&gt;"",ISNUMBER(A171)),VLOOKUP(A171,Studies!A:BR,3,FALSE),"")</f>
        <v>https://www.ncbi.nlm.nih.gov/pubmed/16638734</v>
      </c>
      <c r="D171" s="48" t="str">
        <f>IF(AND(A171&lt;&gt;"",ISNUMBER(A171)),VLOOKUP(A171,Studies!A:BR,4,FALSE),"")</f>
        <v>Fig 3</v>
      </c>
      <c r="E171" s="48" t="str">
        <f>IF(AND(A171&lt;&gt;"",ISNUMBER(A171)),VLOOKUP(A171,Studies!A:BR,5,FALSE),"")</f>
        <v>Buspirone</v>
      </c>
      <c r="F171" s="87" t="s">
        <v>48</v>
      </c>
      <c r="G171" s="86">
        <f t="shared" si="3"/>
        <v>1</v>
      </c>
    </row>
    <row r="172" spans="1:7" x14ac:dyDescent="0.2">
      <c r="A172" s="88">
        <v>171</v>
      </c>
      <c r="B172" s="48" t="str">
        <f>IF(AND(A172&lt;&gt;"",ISNUMBER(A172)),VLOOKUP(A172,Studies!A:BR,2,FALSE),"")</f>
        <v>Gammans 1986</v>
      </c>
      <c r="C172" s="48" t="str">
        <f>IF(AND(A172&lt;&gt;"",ISNUMBER(A172)),VLOOKUP(A172,Studies!A:BR,3,FALSE),"")</f>
        <v>https://www.ncbi.nlm.nih.gov/pubmed/16638734</v>
      </c>
      <c r="D172" s="48" t="str">
        <f>IF(AND(A172&lt;&gt;"",ISNUMBER(A172)),VLOOKUP(A172,Studies!A:BR,4,FALSE),"")</f>
        <v>Fig 4</v>
      </c>
      <c r="E172" s="48" t="str">
        <f>IF(AND(A172&lt;&gt;"",ISNUMBER(A172)),VLOOKUP(A172,Studies!A:BR,5,FALSE),"")</f>
        <v>Buspirone</v>
      </c>
      <c r="F172" s="87" t="s">
        <v>48</v>
      </c>
      <c r="G172" s="86">
        <f t="shared" si="3"/>
        <v>1</v>
      </c>
    </row>
    <row r="173" spans="1:7" x14ac:dyDescent="0.2">
      <c r="A173" s="135">
        <v>172</v>
      </c>
      <c r="B173" s="48" t="str">
        <f>IF(AND(A173&lt;&gt;"",ISNUMBER(A173)),VLOOKUP(A173,Studies!A:BR,2,FALSE),"")</f>
        <v>Gorski 1998</v>
      </c>
      <c r="C173" s="48" t="str">
        <f>IF(AND(A173&lt;&gt;"",ISNUMBER(A173)),VLOOKUP(A173,Studies!A:BR,3,FALSE),"")</f>
        <v>https://www.ncbi.nlm.nih.gov/pubmed/9728893</v>
      </c>
      <c r="D173" s="48" t="str">
        <f>IF(AND(A173&lt;&gt;"",ISNUMBER(A173)),VLOOKUP(A173,Studies!A:BR,4,FALSE),"")</f>
        <v>po Control (Perpetrator Placebo)</v>
      </c>
      <c r="E173" s="48" t="str">
        <f>IF(AND(A173&lt;&gt;"",ISNUMBER(A173)),VLOOKUP(A173,Studies!A:BR,5,FALSE),"")</f>
        <v>Midazolam</v>
      </c>
      <c r="F173" s="87" t="s">
        <v>389</v>
      </c>
      <c r="G173" s="86">
        <f t="shared" si="3"/>
        <v>1</v>
      </c>
    </row>
    <row r="174" spans="1:7" x14ac:dyDescent="0.2">
      <c r="A174" s="135">
        <v>173</v>
      </c>
      <c r="B174" s="48" t="str">
        <f>IF(AND(A174&lt;&gt;"",ISNUMBER(A174)),VLOOKUP(A174,Studies!A:BR,2,FALSE),"")</f>
        <v>Gorski 1998</v>
      </c>
      <c r="C174" s="48" t="str">
        <f>IF(AND(A174&lt;&gt;"",ISNUMBER(A174)),VLOOKUP(A174,Studies!A:BR,3,FALSE),"")</f>
        <v>https://www.ncbi.nlm.nih.gov/pubmed/9728893</v>
      </c>
      <c r="D174" s="48" t="str">
        <f>IF(AND(A174&lt;&gt;"",ISNUMBER(A174)),VLOOKUP(A174,Studies!A:BR,4,FALSE),"")</f>
        <v>po with Perpetrator (Clarithromycin)</v>
      </c>
      <c r="E174" s="48" t="str">
        <f>IF(AND(A174&lt;&gt;"",ISNUMBER(A174)),VLOOKUP(A174,Studies!A:BR,5,FALSE),"")</f>
        <v>Midazolam</v>
      </c>
      <c r="F174" s="87" t="s">
        <v>389</v>
      </c>
      <c r="G174" s="86">
        <f t="shared" si="3"/>
        <v>1</v>
      </c>
    </row>
    <row r="175" spans="1:7" x14ac:dyDescent="0.2">
      <c r="A175" s="135">
        <v>174</v>
      </c>
      <c r="B175" s="48" t="str">
        <f>IF(AND(A175&lt;&gt;"",ISNUMBER(A175)),VLOOKUP(A175,Studies!A:BR,2,FALSE),"")</f>
        <v>Gorski 1998</v>
      </c>
      <c r="C175" s="48" t="str">
        <f>IF(AND(A175&lt;&gt;"",ISNUMBER(A175)),VLOOKUP(A175,Studies!A:BR,3,FALSE),"")</f>
        <v>https://www.ncbi.nlm.nih.gov/pubmed/9728893</v>
      </c>
      <c r="D175" s="48" t="str">
        <f>IF(AND(A175&lt;&gt;"",ISNUMBER(A175)),VLOOKUP(A175,Studies!A:BR,4,FALSE),"")</f>
        <v>iv Control (Perpetrator Placebo)</v>
      </c>
      <c r="E175" s="48" t="str">
        <f>IF(AND(A175&lt;&gt;"",ISNUMBER(A175)),VLOOKUP(A175,Studies!A:BR,5,FALSE),"")</f>
        <v>Midazolam</v>
      </c>
      <c r="F175" s="87" t="s">
        <v>389</v>
      </c>
      <c r="G175" s="86">
        <f t="shared" si="3"/>
        <v>1</v>
      </c>
    </row>
    <row r="176" spans="1:7" x14ac:dyDescent="0.2">
      <c r="A176" s="135">
        <v>175</v>
      </c>
      <c r="B176" s="48" t="str">
        <f>IF(AND(A176&lt;&gt;"",ISNUMBER(A176)),VLOOKUP(A176,Studies!A:BR,2,FALSE),"")</f>
        <v>Gorski 1998</v>
      </c>
      <c r="C176" s="48" t="str">
        <f>IF(AND(A176&lt;&gt;"",ISNUMBER(A176)),VLOOKUP(A176,Studies!A:BR,3,FALSE),"")</f>
        <v>https://www.ncbi.nlm.nih.gov/pubmed/9728893</v>
      </c>
      <c r="D176" s="48" t="str">
        <f>IF(AND(A176&lt;&gt;"",ISNUMBER(A176)),VLOOKUP(A176,Studies!A:BR,4,FALSE),"")</f>
        <v>iv with Perpetrator (Clarithromycin)</v>
      </c>
      <c r="E176" s="48" t="str">
        <f>IF(AND(A176&lt;&gt;"",ISNUMBER(A176)),VLOOKUP(A176,Studies!A:BR,5,FALSE),"")</f>
        <v>Midazolam</v>
      </c>
      <c r="F176" s="87" t="s">
        <v>389</v>
      </c>
      <c r="G176" s="86">
        <f t="shared" si="3"/>
        <v>1</v>
      </c>
    </row>
    <row r="177" spans="1:7" x14ac:dyDescent="0.2">
      <c r="A177" s="135">
        <v>176</v>
      </c>
      <c r="B177" s="48" t="str">
        <f>IF(AND(A177&lt;&gt;"",ISNUMBER(A177)),VLOOKUP(A177,Studies!A:BR,2,FALSE),"")</f>
        <v>Gorski 2003</v>
      </c>
      <c r="C177" s="48" t="str">
        <f>IF(AND(A177&lt;&gt;"",ISNUMBER(A177)),VLOOKUP(A177,Studies!A:BR,3,FALSE),"")</f>
        <v>https://www.ncbi.nlm.nih.gov/pubmed/12966371</v>
      </c>
      <c r="D177" s="48" t="str">
        <f>IF(AND(A177&lt;&gt;"",ISNUMBER(A177)),VLOOKUP(A177,Studies!A:BR,4,FALSE),"")</f>
        <v>po Control (Perpetrator Placebo)</v>
      </c>
      <c r="E177" s="48" t="str">
        <f>IF(AND(A177&lt;&gt;"",ISNUMBER(A177)),VLOOKUP(A177,Studies!A:BR,5,FALSE),"")</f>
        <v>Midazolam</v>
      </c>
      <c r="F177" s="87" t="s">
        <v>638</v>
      </c>
      <c r="G177" s="86">
        <f t="shared" si="3"/>
        <v>1</v>
      </c>
    </row>
    <row r="178" spans="1:7" x14ac:dyDescent="0.2">
      <c r="A178" s="135">
        <v>177</v>
      </c>
      <c r="B178" s="48" t="str">
        <f>IF(AND(A178&lt;&gt;"",ISNUMBER(A178)),VLOOKUP(A178,Studies!A:BR,2,FALSE),"")</f>
        <v>Gorski 2003</v>
      </c>
      <c r="C178" s="48" t="str">
        <f>IF(AND(A178&lt;&gt;"",ISNUMBER(A178)),VLOOKUP(A178,Studies!A:BR,3,FALSE),"")</f>
        <v>https://www.ncbi.nlm.nih.gov/pubmed/12966371</v>
      </c>
      <c r="D178" s="48" t="str">
        <f>IF(AND(A178&lt;&gt;"",ISNUMBER(A178)),VLOOKUP(A178,Studies!A:BR,4,FALSE),"")</f>
        <v>po with Perpetrator (Rifampicin)</v>
      </c>
      <c r="E178" s="48" t="str">
        <f>IF(AND(A178&lt;&gt;"",ISNUMBER(A178)),VLOOKUP(A178,Studies!A:BR,5,FALSE),"")</f>
        <v>Midazolam</v>
      </c>
      <c r="F178" s="87" t="s">
        <v>639</v>
      </c>
      <c r="G178" s="86">
        <f t="shared" si="3"/>
        <v>1</v>
      </c>
    </row>
    <row r="179" spans="1:7" x14ac:dyDescent="0.2">
      <c r="A179" s="135">
        <v>178</v>
      </c>
      <c r="B179" s="48" t="str">
        <f>IF(AND(A179&lt;&gt;"",ISNUMBER(A179)),VLOOKUP(A179,Studies!A:BR,2,FALSE),"")</f>
        <v>Gorski 2003</v>
      </c>
      <c r="C179" s="48" t="str">
        <f>IF(AND(A179&lt;&gt;"",ISNUMBER(A179)),VLOOKUP(A179,Studies!A:BR,3,FALSE),"")</f>
        <v>https://www.ncbi.nlm.nih.gov/pubmed/12966371</v>
      </c>
      <c r="D179" s="48" t="str">
        <f>IF(AND(A179&lt;&gt;"",ISNUMBER(A179)),VLOOKUP(A179,Studies!A:BR,4,FALSE),"")</f>
        <v>iv Control (Perpetrator Placebo)</v>
      </c>
      <c r="E179" s="48" t="str">
        <f>IF(AND(A179&lt;&gt;"",ISNUMBER(A179)),VLOOKUP(A179,Studies!A:BR,5,FALSE),"")</f>
        <v>Midazolam</v>
      </c>
      <c r="F179" s="87" t="s">
        <v>638</v>
      </c>
      <c r="G179" s="86">
        <f t="shared" si="3"/>
        <v>1</v>
      </c>
    </row>
    <row r="180" spans="1:7" x14ac:dyDescent="0.2">
      <c r="A180" s="135">
        <v>179</v>
      </c>
      <c r="B180" s="48" t="str">
        <f>IF(AND(A180&lt;&gt;"",ISNUMBER(A180)),VLOOKUP(A180,Studies!A:BR,2,FALSE),"")</f>
        <v>Gorski 2003</v>
      </c>
      <c r="C180" s="48" t="str">
        <f>IF(AND(A180&lt;&gt;"",ISNUMBER(A180)),VLOOKUP(A180,Studies!A:BR,3,FALSE),"")</f>
        <v>https://www.ncbi.nlm.nih.gov/pubmed/12966371</v>
      </c>
      <c r="D180" s="48" t="str">
        <f>IF(AND(A180&lt;&gt;"",ISNUMBER(A180)),VLOOKUP(A180,Studies!A:BR,4,FALSE),"")</f>
        <v>iv with Perpetrator (Rifampicin)</v>
      </c>
      <c r="E180" s="48" t="str">
        <f>IF(AND(A180&lt;&gt;"",ISNUMBER(A180)),VLOOKUP(A180,Studies!A:BR,5,FALSE),"")</f>
        <v>Midazolam</v>
      </c>
      <c r="F180" s="87" t="s">
        <v>639</v>
      </c>
      <c r="G180" s="86">
        <f t="shared" si="3"/>
        <v>1</v>
      </c>
    </row>
    <row r="181" spans="1:7" x14ac:dyDescent="0.2">
      <c r="A181" s="135">
        <v>180</v>
      </c>
      <c r="B181" s="48" t="str">
        <f>IF(AND(A181&lt;&gt;"",ISNUMBER(A181)),VLOOKUP(A181,Studies!A:BR,2,FALSE),"")</f>
        <v>Greenblat 1984</v>
      </c>
      <c r="C181" s="48" t="str">
        <f>IF(AND(A181&lt;&gt;"",ISNUMBER(A181)),VLOOKUP(A181,Studies!A:BR,3,FALSE),"")</f>
        <v>https://www.ncbi.nlm.nih.gov/pubmed/6742481</v>
      </c>
      <c r="D181" s="48" t="str">
        <f>IF(AND(A181&lt;&gt;"",ISNUMBER(A181)),VLOOKUP(A181,Studies!A:BR,4,FALSE),"")</f>
        <v>iv - f, 136kg, 36y</v>
      </c>
      <c r="E181" s="48" t="str">
        <f>IF(AND(A181&lt;&gt;"",ISNUMBER(A181)),VLOOKUP(A181,Studies!A:BR,5,FALSE),"")</f>
        <v>Midazolam</v>
      </c>
      <c r="F181" s="87" t="s">
        <v>389</v>
      </c>
      <c r="G181" s="86">
        <f t="shared" si="3"/>
        <v>1</v>
      </c>
    </row>
    <row r="182" spans="1:7" x14ac:dyDescent="0.2">
      <c r="A182" s="135">
        <v>181</v>
      </c>
      <c r="B182" s="48" t="str">
        <f>IF(AND(A182&lt;&gt;"",ISNUMBER(A182)),VLOOKUP(A182,Studies!A:BR,2,FALSE),"")</f>
        <v>Greenblat 1984</v>
      </c>
      <c r="C182" s="48" t="str">
        <f>IF(AND(A182&lt;&gt;"",ISNUMBER(A182)),VLOOKUP(A182,Studies!A:BR,3,FALSE),"")</f>
        <v>https://www.ncbi.nlm.nih.gov/pubmed/6742481</v>
      </c>
      <c r="D182" s="48" t="str">
        <f>IF(AND(A182&lt;&gt;"",ISNUMBER(A182)),VLOOKUP(A182,Studies!A:BR,4,FALSE),"")</f>
        <v>iv - f, 61kg, 37y</v>
      </c>
      <c r="E182" s="48" t="str">
        <f>IF(AND(A182&lt;&gt;"",ISNUMBER(A182)),VLOOKUP(A182,Studies!A:BR,5,FALSE),"")</f>
        <v>Midazolam</v>
      </c>
      <c r="F182" s="87" t="s">
        <v>389</v>
      </c>
      <c r="G182" s="86">
        <f t="shared" si="3"/>
        <v>1</v>
      </c>
    </row>
    <row r="183" spans="1:7" x14ac:dyDescent="0.2">
      <c r="A183" s="135">
        <v>182</v>
      </c>
      <c r="B183" s="48" t="str">
        <f>IF(AND(A183&lt;&gt;"",ISNUMBER(A183)),VLOOKUP(A183,Studies!A:BR,2,FALSE),"")</f>
        <v>Greenblat 1984</v>
      </c>
      <c r="C183" s="48" t="str">
        <f>IF(AND(A183&lt;&gt;"",ISNUMBER(A183)),VLOOKUP(A183,Studies!A:BR,3,FALSE),"")</f>
        <v>https://www.ncbi.nlm.nih.gov/pubmed/6742481</v>
      </c>
      <c r="D183" s="48" t="str">
        <f>IF(AND(A183&lt;&gt;"",ISNUMBER(A183)),VLOOKUP(A183,Studies!A:BR,4,FALSE),"")</f>
        <v>iv - m, 70kg, 32y</v>
      </c>
      <c r="E183" s="48" t="str">
        <f>IF(AND(A183&lt;&gt;"",ISNUMBER(A183)),VLOOKUP(A183,Studies!A:BR,5,FALSE),"")</f>
        <v>Midazolam</v>
      </c>
      <c r="F183" s="87" t="s">
        <v>389</v>
      </c>
      <c r="G183" s="86">
        <f t="shared" si="3"/>
        <v>1</v>
      </c>
    </row>
    <row r="184" spans="1:7" x14ac:dyDescent="0.2">
      <c r="A184" s="135">
        <v>183</v>
      </c>
      <c r="B184" s="48" t="str">
        <f>IF(AND(A184&lt;&gt;"",ISNUMBER(A184)),VLOOKUP(A184,Studies!A:BR,2,FALSE),"")</f>
        <v>Greenblat 1984</v>
      </c>
      <c r="C184" s="48" t="str">
        <f>IF(AND(A184&lt;&gt;"",ISNUMBER(A184)),VLOOKUP(A184,Studies!A:BR,3,FALSE),"")</f>
        <v>https://www.ncbi.nlm.nih.gov/pubmed/6742481</v>
      </c>
      <c r="D184" s="48" t="str">
        <f>IF(AND(A184&lt;&gt;"",ISNUMBER(A184)),VLOOKUP(A184,Studies!A:BR,4,FALSE),"")</f>
        <v>iv - m, 80kg, 70y</v>
      </c>
      <c r="E184" s="48" t="str">
        <f>IF(AND(A184&lt;&gt;"",ISNUMBER(A184)),VLOOKUP(A184,Studies!A:BR,5,FALSE),"")</f>
        <v>Midazolam</v>
      </c>
      <c r="F184" s="87" t="s">
        <v>389</v>
      </c>
      <c r="G184" s="86">
        <f t="shared" si="3"/>
        <v>1</v>
      </c>
    </row>
    <row r="185" spans="1:7" x14ac:dyDescent="0.2">
      <c r="A185" s="135">
        <v>184</v>
      </c>
      <c r="B185" s="48" t="str">
        <f>IF(AND(A185&lt;&gt;"",ISNUMBER(A185)),VLOOKUP(A185,Studies!A:BR,2,FALSE),"")</f>
        <v>Greenblat 1984</v>
      </c>
      <c r="C185" s="48" t="str">
        <f>IF(AND(A185&lt;&gt;"",ISNUMBER(A185)),VLOOKUP(A185,Studies!A:BR,3,FALSE),"")</f>
        <v>https://www.ncbi.nlm.nih.gov/pubmed/6742481</v>
      </c>
      <c r="D185" s="48" t="str">
        <f>IF(AND(A185&lt;&gt;"",ISNUMBER(A185)),VLOOKUP(A185,Studies!A:BR,4,FALSE),"")</f>
        <v>po - f, 136kg, 36y</v>
      </c>
      <c r="E185" s="48" t="str">
        <f>IF(AND(A185&lt;&gt;"",ISNUMBER(A185)),VLOOKUP(A185,Studies!A:BR,5,FALSE),"")</f>
        <v>Midazolam</v>
      </c>
      <c r="F185" s="87" t="s">
        <v>389</v>
      </c>
      <c r="G185" s="86">
        <f t="shared" si="3"/>
        <v>1</v>
      </c>
    </row>
    <row r="186" spans="1:7" x14ac:dyDescent="0.2">
      <c r="A186" s="135">
        <v>185</v>
      </c>
      <c r="B186" s="48" t="str">
        <f>IF(AND(A186&lt;&gt;"",ISNUMBER(A186)),VLOOKUP(A186,Studies!A:BR,2,FALSE),"")</f>
        <v>Greenblat 1984</v>
      </c>
      <c r="C186" s="48" t="str">
        <f>IF(AND(A186&lt;&gt;"",ISNUMBER(A186)),VLOOKUP(A186,Studies!A:BR,3,FALSE),"")</f>
        <v>https://www.ncbi.nlm.nih.gov/pubmed/6742481</v>
      </c>
      <c r="D186" s="48" t="str">
        <f>IF(AND(A186&lt;&gt;"",ISNUMBER(A186)),VLOOKUP(A186,Studies!A:BR,4,FALSE),"")</f>
        <v>po - f, 61kg, 37y</v>
      </c>
      <c r="E186" s="48" t="str">
        <f>IF(AND(A186&lt;&gt;"",ISNUMBER(A186)),VLOOKUP(A186,Studies!A:BR,5,FALSE),"")</f>
        <v>Midazolam</v>
      </c>
      <c r="F186" s="87" t="s">
        <v>389</v>
      </c>
      <c r="G186" s="86">
        <f t="shared" si="3"/>
        <v>1</v>
      </c>
    </row>
    <row r="187" spans="1:7" x14ac:dyDescent="0.2">
      <c r="A187" s="135">
        <v>186</v>
      </c>
      <c r="B187" s="48" t="str">
        <f>IF(AND(A187&lt;&gt;"",ISNUMBER(A187)),VLOOKUP(A187,Studies!A:BR,2,FALSE),"")</f>
        <v>Greenblat 1984</v>
      </c>
      <c r="C187" s="48" t="str">
        <f>IF(AND(A187&lt;&gt;"",ISNUMBER(A187)),VLOOKUP(A187,Studies!A:BR,3,FALSE),"")</f>
        <v>https://www.ncbi.nlm.nih.gov/pubmed/6742481</v>
      </c>
      <c r="D187" s="48" t="str">
        <f>IF(AND(A187&lt;&gt;"",ISNUMBER(A187)),VLOOKUP(A187,Studies!A:BR,4,FALSE),"")</f>
        <v>po - m, 70kg, 32y</v>
      </c>
      <c r="E187" s="48" t="str">
        <f>IF(AND(A187&lt;&gt;"",ISNUMBER(A187)),VLOOKUP(A187,Studies!A:BR,5,FALSE),"")</f>
        <v>Midazolam</v>
      </c>
      <c r="F187" s="87" t="s">
        <v>389</v>
      </c>
      <c r="G187" s="86">
        <f t="shared" si="3"/>
        <v>1</v>
      </c>
    </row>
    <row r="188" spans="1:7" x14ac:dyDescent="0.2">
      <c r="A188" s="135">
        <v>187</v>
      </c>
      <c r="B188" s="48" t="str">
        <f>IF(AND(A188&lt;&gt;"",ISNUMBER(A188)),VLOOKUP(A188,Studies!A:BR,2,FALSE),"")</f>
        <v>Greenblat 1984</v>
      </c>
      <c r="C188" s="48" t="str">
        <f>IF(AND(A188&lt;&gt;"",ISNUMBER(A188)),VLOOKUP(A188,Studies!A:BR,3,FALSE),"")</f>
        <v>https://www.ncbi.nlm.nih.gov/pubmed/6742481</v>
      </c>
      <c r="D188" s="48" t="str">
        <f>IF(AND(A188&lt;&gt;"",ISNUMBER(A188)),VLOOKUP(A188,Studies!A:BR,4,FALSE),"")</f>
        <v>po - m, 80kg, 70y</v>
      </c>
      <c r="E188" s="48" t="str">
        <f>IF(AND(A188&lt;&gt;"",ISNUMBER(A188)),VLOOKUP(A188,Studies!A:BR,5,FALSE),"")</f>
        <v>Midazolam</v>
      </c>
      <c r="F188" s="87" t="s">
        <v>389</v>
      </c>
      <c r="G188" s="86">
        <f t="shared" si="3"/>
        <v>1</v>
      </c>
    </row>
    <row r="189" spans="1:7" x14ac:dyDescent="0.2">
      <c r="A189" s="135">
        <v>188</v>
      </c>
      <c r="B189" s="48" t="str">
        <f>IF(AND(A189&lt;&gt;"",ISNUMBER(A189)),VLOOKUP(A189,Studies!A:BR,2,FALSE),"")</f>
        <v>Greenblat 2003</v>
      </c>
      <c r="C189" s="48" t="str">
        <f>IF(AND(A189&lt;&gt;"",ISNUMBER(A189)),VLOOKUP(A189,Studies!A:BR,3,FALSE),"")</f>
        <v>https://www.ncbi.nlm.nih.gov/pubmed/12891222</v>
      </c>
      <c r="D189" s="48" t="str">
        <f>IF(AND(A189&lt;&gt;"",ISNUMBER(A189)),VLOOKUP(A189,Studies!A:BR,4,FALSE),"")</f>
        <v>Control (Perpetrator Placebo)</v>
      </c>
      <c r="E189" s="48" t="str">
        <f>IF(AND(A189&lt;&gt;"",ISNUMBER(A189)),VLOOKUP(A189,Studies!A:BR,5,FALSE),"")</f>
        <v>Midazolam</v>
      </c>
      <c r="F189" s="87" t="s">
        <v>389</v>
      </c>
      <c r="G189" s="86">
        <f t="shared" si="3"/>
        <v>1</v>
      </c>
    </row>
    <row r="190" spans="1:7" x14ac:dyDescent="0.2">
      <c r="A190" s="135">
        <v>189</v>
      </c>
      <c r="B190" s="48" t="str">
        <f>IF(AND(A190&lt;&gt;"",ISNUMBER(A190)),VLOOKUP(A190,Studies!A:BR,2,FALSE),"")</f>
        <v>Greenblat 2003</v>
      </c>
      <c r="C190" s="48" t="str">
        <f>IF(AND(A190&lt;&gt;"",ISNUMBER(A190)),VLOOKUP(A190,Studies!A:BR,3,FALSE),"")</f>
        <v>https://www.ncbi.nlm.nih.gov/pubmed/12891223</v>
      </c>
      <c r="D190" s="48" t="str">
        <f>IF(AND(A190&lt;&gt;"",ISNUMBER(A190)),VLOOKUP(A190,Studies!A:BR,4,FALSE),"")</f>
        <v>with Perpetrator (GFJ)</v>
      </c>
      <c r="E190" s="48" t="str">
        <f>IF(AND(A190&lt;&gt;"",ISNUMBER(A190)),VLOOKUP(A190,Studies!A:BR,5,FALSE),"")</f>
        <v>Midazolam</v>
      </c>
      <c r="F190" s="87" t="s">
        <v>389</v>
      </c>
      <c r="G190" s="86">
        <f t="shared" si="3"/>
        <v>1</v>
      </c>
    </row>
    <row r="191" spans="1:7" x14ac:dyDescent="0.2">
      <c r="A191" s="135">
        <v>190</v>
      </c>
      <c r="B191" s="48" t="str">
        <f>IF(AND(A191&lt;&gt;"",ISNUMBER(A191)),VLOOKUP(A191,Studies!A:BR,2,FALSE),"")</f>
        <v>Greiner 1999</v>
      </c>
      <c r="C191" s="48" t="str">
        <f>IF(AND(A191&lt;&gt;"",ISNUMBER(A191)),VLOOKUP(A191,Studies!A:BR,3,FALSE),"")</f>
        <v>https://www.ncbi.nlm.nih.gov/pubmed/10411543</v>
      </c>
      <c r="D191" s="48" t="str">
        <f>IF(AND(A191&lt;&gt;"",ISNUMBER(A191)),VLOOKUP(A191,Studies!A:BR,4,FALSE),"")</f>
        <v>po Control (Perpetrator Placebo)</v>
      </c>
      <c r="E191" s="48" t="str">
        <f>IF(AND(A191&lt;&gt;"",ISNUMBER(A191)),VLOOKUP(A191,Studies!A:BR,5,FALSE),"")</f>
        <v>Digoxin</v>
      </c>
      <c r="F191" s="87" t="s">
        <v>646</v>
      </c>
      <c r="G191" s="86">
        <f t="shared" si="3"/>
        <v>1</v>
      </c>
    </row>
    <row r="192" spans="1:7" x14ac:dyDescent="0.2">
      <c r="A192" s="135">
        <v>191</v>
      </c>
      <c r="B192" s="48" t="str">
        <f>IF(AND(A192&lt;&gt;"",ISNUMBER(A192)),VLOOKUP(A192,Studies!A:BR,2,FALSE),"")</f>
        <v>Greiner 1999</v>
      </c>
      <c r="C192" s="48" t="str">
        <f>IF(AND(A192&lt;&gt;"",ISNUMBER(A192)),VLOOKUP(A192,Studies!A:BR,3,FALSE),"")</f>
        <v>https://www.ncbi.nlm.nih.gov/pubmed/10411543</v>
      </c>
      <c r="D192" s="48" t="str">
        <f>IF(AND(A192&lt;&gt;"",ISNUMBER(A192)),VLOOKUP(A192,Studies!A:BR,4,FALSE),"")</f>
        <v>po with Perpetrator (Rifampicin)</v>
      </c>
      <c r="E192" s="48" t="str">
        <f>IF(AND(A192&lt;&gt;"",ISNUMBER(A192)),VLOOKUP(A192,Studies!A:BR,5,FALSE),"")</f>
        <v>Digoxin</v>
      </c>
      <c r="F192" s="87" t="s">
        <v>647</v>
      </c>
      <c r="G192" s="86">
        <f t="shared" si="3"/>
        <v>1</v>
      </c>
    </row>
    <row r="193" spans="1:7" x14ac:dyDescent="0.2">
      <c r="A193" s="135">
        <v>192</v>
      </c>
      <c r="B193" s="48" t="str">
        <f>IF(AND(A193&lt;&gt;"",ISNUMBER(A193)),VLOOKUP(A193,Studies!A:BR,2,FALSE),"")</f>
        <v>Greiner 1999</v>
      </c>
      <c r="C193" s="48" t="str">
        <f>IF(AND(A193&lt;&gt;"",ISNUMBER(A193)),VLOOKUP(A193,Studies!A:BR,3,FALSE),"")</f>
        <v>https://www.ncbi.nlm.nih.gov/pubmed/10411543</v>
      </c>
      <c r="D193" s="48" t="str">
        <f>IF(AND(A193&lt;&gt;"",ISNUMBER(A193)),VLOOKUP(A193,Studies!A:BR,4,FALSE),"")</f>
        <v>iv Control (Perpetrator Placebo)</v>
      </c>
      <c r="E193" s="48" t="str">
        <f>IF(AND(A193&lt;&gt;"",ISNUMBER(A193)),VLOOKUP(A193,Studies!A:BR,5,FALSE),"")</f>
        <v>Digoxin</v>
      </c>
      <c r="F193" s="87" t="s">
        <v>646</v>
      </c>
      <c r="G193" s="86">
        <f t="shared" si="3"/>
        <v>1</v>
      </c>
    </row>
    <row r="194" spans="1:7" x14ac:dyDescent="0.2">
      <c r="A194" s="135">
        <v>193</v>
      </c>
      <c r="B194" s="48" t="str">
        <f>IF(AND(A194&lt;&gt;"",ISNUMBER(A194)),VLOOKUP(A194,Studies!A:BR,2,FALSE),"")</f>
        <v>Greiner 1999</v>
      </c>
      <c r="C194" s="48" t="str">
        <f>IF(AND(A194&lt;&gt;"",ISNUMBER(A194)),VLOOKUP(A194,Studies!A:BR,3,FALSE),"")</f>
        <v>https://www.ncbi.nlm.nih.gov/pubmed/10411543</v>
      </c>
      <c r="D194" s="48" t="str">
        <f>IF(AND(A194&lt;&gt;"",ISNUMBER(A194)),VLOOKUP(A194,Studies!A:BR,4,FALSE),"")</f>
        <v>iv with Perpetrator (Rifampicin)</v>
      </c>
      <c r="E194" s="48" t="str">
        <f>IF(AND(A194&lt;&gt;"",ISNUMBER(A194)),VLOOKUP(A194,Studies!A:BR,5,FALSE),"")</f>
        <v>Digoxin</v>
      </c>
      <c r="F194" s="87" t="s">
        <v>647</v>
      </c>
      <c r="G194" s="86">
        <f t="shared" si="3"/>
        <v>1</v>
      </c>
    </row>
    <row r="195" spans="1:7" x14ac:dyDescent="0.2">
      <c r="A195" s="88">
        <v>194</v>
      </c>
      <c r="B195" s="48" t="str">
        <f>IF(AND(A195&lt;&gt;"",ISNUMBER(A195)),VLOOKUP(A195,Studies!A:BR,2,FALSE),"")</f>
        <v>Guay 1991</v>
      </c>
      <c r="C195" s="48" t="str">
        <f>IF(AND(A195&lt;&gt;"",ISNUMBER(A195)),VLOOKUP(A195,Studies!A:BR,3,FALSE),"")</f>
        <v>https://www.ncbi.nlm.nih.gov/pubmed/1531117</v>
      </c>
      <c r="D195" s="48" t="str">
        <f>IF(AND(A195&lt;&gt;"",ISNUMBER(A195)),VLOOKUP(A195,Studies!A:BR,4,FALSE),"")</f>
        <v>ID1</v>
      </c>
      <c r="E195" s="48" t="str">
        <f>IF(AND(A195&lt;&gt;"",ISNUMBER(A195)),VLOOKUP(A195,Studies!A:BR,5,FALSE),"")</f>
        <v>Sufentanil</v>
      </c>
      <c r="F195" s="87" t="s">
        <v>272</v>
      </c>
      <c r="G195" s="86">
        <f t="shared" si="3"/>
        <v>1</v>
      </c>
    </row>
    <row r="196" spans="1:7" x14ac:dyDescent="0.2">
      <c r="A196" s="88">
        <v>195</v>
      </c>
      <c r="B196" s="48" t="str">
        <f>IF(AND(A196&lt;&gt;"",ISNUMBER(A196)),VLOOKUP(A196,Studies!A:BR,2,FALSE),"")</f>
        <v>Guay 1991</v>
      </c>
      <c r="C196" s="48" t="str">
        <f>IF(AND(A196&lt;&gt;"",ISNUMBER(A196)),VLOOKUP(A196,Studies!A:BR,3,FALSE),"")</f>
        <v>https://www.ncbi.nlm.nih.gov/pubmed/1531117</v>
      </c>
      <c r="D196" s="48" t="str">
        <f>IF(AND(A196&lt;&gt;"",ISNUMBER(A196)),VLOOKUP(A196,Studies!A:BR,4,FALSE),"")</f>
        <v>ID2</v>
      </c>
      <c r="E196" s="48" t="str">
        <f>IF(AND(A196&lt;&gt;"",ISNUMBER(A196)),VLOOKUP(A196,Studies!A:BR,5,FALSE),"")</f>
        <v>Sufentanil</v>
      </c>
      <c r="F196" s="87" t="s">
        <v>272</v>
      </c>
      <c r="G196" s="86">
        <f t="shared" si="3"/>
        <v>1</v>
      </c>
    </row>
    <row r="197" spans="1:7" x14ac:dyDescent="0.2">
      <c r="A197" s="88">
        <v>196</v>
      </c>
      <c r="B197" s="48" t="str">
        <f>IF(AND(A197&lt;&gt;"",ISNUMBER(A197)),VLOOKUP(A197,Studies!A:BR,2,FALSE),"")</f>
        <v>Guay 1991</v>
      </c>
      <c r="C197" s="48" t="str">
        <f>IF(AND(A197&lt;&gt;"",ISNUMBER(A197)),VLOOKUP(A197,Studies!A:BR,3,FALSE),"")</f>
        <v>https://www.ncbi.nlm.nih.gov/pubmed/1531117</v>
      </c>
      <c r="D197" s="48" t="str">
        <f>IF(AND(A197&lt;&gt;"",ISNUMBER(A197)),VLOOKUP(A197,Studies!A:BR,4,FALSE),"")</f>
        <v>ID3</v>
      </c>
      <c r="E197" s="48" t="str">
        <f>IF(AND(A197&lt;&gt;"",ISNUMBER(A197)),VLOOKUP(A197,Studies!A:BR,5,FALSE),"")</f>
        <v>Sufentanil</v>
      </c>
      <c r="F197" s="87" t="s">
        <v>272</v>
      </c>
      <c r="G197" s="86">
        <f t="shared" si="3"/>
        <v>1</v>
      </c>
    </row>
    <row r="198" spans="1:7" x14ac:dyDescent="0.2">
      <c r="A198" s="88">
        <v>197</v>
      </c>
      <c r="B198" s="48" t="str">
        <f>IF(AND(A198&lt;&gt;"",ISNUMBER(A198)),VLOOKUP(A198,Studies!A:BR,2,FALSE),"")</f>
        <v>Guay 1991</v>
      </c>
      <c r="C198" s="48" t="str">
        <f>IF(AND(A198&lt;&gt;"",ISNUMBER(A198)),VLOOKUP(A198,Studies!A:BR,3,FALSE),"")</f>
        <v>https://www.ncbi.nlm.nih.gov/pubmed/1531117</v>
      </c>
      <c r="D198" s="48" t="str">
        <f>IF(AND(A198&lt;&gt;"",ISNUMBER(A198)),VLOOKUP(A198,Studies!A:BR,4,FALSE),"")</f>
        <v>ID4</v>
      </c>
      <c r="E198" s="48" t="str">
        <f>IF(AND(A198&lt;&gt;"",ISNUMBER(A198)),VLOOKUP(A198,Studies!A:BR,5,FALSE),"")</f>
        <v>Sufentanil</v>
      </c>
      <c r="F198" s="87" t="s">
        <v>272</v>
      </c>
      <c r="G198" s="86">
        <f t="shared" si="3"/>
        <v>1</v>
      </c>
    </row>
    <row r="199" spans="1:7" x14ac:dyDescent="0.2">
      <c r="A199" s="88">
        <v>198</v>
      </c>
      <c r="B199" s="48" t="str">
        <f>IF(AND(A199&lt;&gt;"",ISNUMBER(A199)),VLOOKUP(A199,Studies!A:BR,2,FALSE),"")</f>
        <v>Guay 1991</v>
      </c>
      <c r="C199" s="48" t="str">
        <f>IF(AND(A199&lt;&gt;"",ISNUMBER(A199)),VLOOKUP(A199,Studies!A:BR,3,FALSE),"")</f>
        <v>https://www.ncbi.nlm.nih.gov/pubmed/1531117</v>
      </c>
      <c r="D199" s="48" t="str">
        <f>IF(AND(A199&lt;&gt;"",ISNUMBER(A199)),VLOOKUP(A199,Studies!A:BR,4,FALSE),"")</f>
        <v>ID5</v>
      </c>
      <c r="E199" s="48" t="str">
        <f>IF(AND(A199&lt;&gt;"",ISNUMBER(A199)),VLOOKUP(A199,Studies!A:BR,5,FALSE),"")</f>
        <v>Sufentanil</v>
      </c>
      <c r="F199" s="87" t="s">
        <v>272</v>
      </c>
      <c r="G199" s="86">
        <f t="shared" si="3"/>
        <v>1</v>
      </c>
    </row>
    <row r="200" spans="1:7" x14ac:dyDescent="0.2">
      <c r="A200" s="88">
        <v>199</v>
      </c>
      <c r="B200" s="48" t="str">
        <f>IF(AND(A200&lt;&gt;"",ISNUMBER(A200)),VLOOKUP(A200,Studies!A:BR,2,FALSE),"")</f>
        <v>Guay 1991</v>
      </c>
      <c r="C200" s="48" t="str">
        <f>IF(AND(A200&lt;&gt;"",ISNUMBER(A200)),VLOOKUP(A200,Studies!A:BR,3,FALSE),"")</f>
        <v>https://www.ncbi.nlm.nih.gov/pubmed/1531117</v>
      </c>
      <c r="D200" s="48" t="str">
        <f>IF(AND(A200&lt;&gt;"",ISNUMBER(A200)),VLOOKUP(A200,Studies!A:BR,4,FALSE),"")</f>
        <v>ID6</v>
      </c>
      <c r="E200" s="48" t="str">
        <f>IF(AND(A200&lt;&gt;"",ISNUMBER(A200)),VLOOKUP(A200,Studies!A:BR,5,FALSE),"")</f>
        <v>Sufentanil</v>
      </c>
      <c r="F200" s="87" t="s">
        <v>272</v>
      </c>
      <c r="G200" s="86">
        <f t="shared" si="3"/>
        <v>1</v>
      </c>
    </row>
    <row r="201" spans="1:7" x14ac:dyDescent="0.2">
      <c r="A201" s="88">
        <v>200</v>
      </c>
      <c r="B201" s="48" t="str">
        <f>IF(AND(A201&lt;&gt;"",ISNUMBER(A201)),VLOOKUP(A201,Studies!A:BR,2,FALSE),"")</f>
        <v>Guay 1991</v>
      </c>
      <c r="C201" s="48" t="str">
        <f>IF(AND(A201&lt;&gt;"",ISNUMBER(A201)),VLOOKUP(A201,Studies!A:BR,3,FALSE),"")</f>
        <v>https://www.ncbi.nlm.nih.gov/pubmed/1531117</v>
      </c>
      <c r="D201" s="48" t="str">
        <f>IF(AND(A201&lt;&gt;"",ISNUMBER(A201)),VLOOKUP(A201,Studies!A:BR,4,FALSE),"")</f>
        <v>ID7</v>
      </c>
      <c r="E201" s="48" t="str">
        <f>IF(AND(A201&lt;&gt;"",ISNUMBER(A201)),VLOOKUP(A201,Studies!A:BR,5,FALSE),"")</f>
        <v>Sufentanil</v>
      </c>
      <c r="F201" s="87" t="s">
        <v>272</v>
      </c>
      <c r="G201" s="86">
        <f t="shared" si="3"/>
        <v>1</v>
      </c>
    </row>
    <row r="202" spans="1:7" x14ac:dyDescent="0.2">
      <c r="A202" s="88">
        <v>201</v>
      </c>
      <c r="B202" s="48" t="str">
        <f>IF(AND(A202&lt;&gt;"",ISNUMBER(A202)),VLOOKUP(A202,Studies!A:BR,2,FALSE),"")</f>
        <v>Guay 1991</v>
      </c>
      <c r="C202" s="48" t="str">
        <f>IF(AND(A202&lt;&gt;"",ISNUMBER(A202)),VLOOKUP(A202,Studies!A:BR,3,FALSE),"")</f>
        <v>https://www.ncbi.nlm.nih.gov/pubmed/1531117</v>
      </c>
      <c r="D202" s="48" t="str">
        <f>IF(AND(A202&lt;&gt;"",ISNUMBER(A202)),VLOOKUP(A202,Studies!A:BR,4,FALSE),"")</f>
        <v>ID8</v>
      </c>
      <c r="E202" s="48" t="str">
        <f>IF(AND(A202&lt;&gt;"",ISNUMBER(A202)),VLOOKUP(A202,Studies!A:BR,5,FALSE),"")</f>
        <v>Sufentanil</v>
      </c>
      <c r="F202" s="87" t="s">
        <v>272</v>
      </c>
      <c r="G202" s="86">
        <f t="shared" ref="G202:G265" si="4">A202-A201</f>
        <v>1</v>
      </c>
    </row>
    <row r="203" spans="1:7" x14ac:dyDescent="0.2">
      <c r="A203" s="88">
        <v>202</v>
      </c>
      <c r="B203" s="48" t="str">
        <f>IF(AND(A203&lt;&gt;"",ISNUMBER(A203)),VLOOKUP(A203,Studies!A:BR,2,FALSE),"")</f>
        <v>Guay 1991</v>
      </c>
      <c r="C203" s="48" t="str">
        <f>IF(AND(A203&lt;&gt;"",ISNUMBER(A203)),VLOOKUP(A203,Studies!A:BR,3,FALSE),"")</f>
        <v>https://www.ncbi.nlm.nih.gov/pubmed/1531117</v>
      </c>
      <c r="D203" s="48" t="str">
        <f>IF(AND(A203&lt;&gt;"",ISNUMBER(A203)),VLOOKUP(A203,Studies!A:BR,4,FALSE),"")</f>
        <v>ID9</v>
      </c>
      <c r="E203" s="48" t="str">
        <f>IF(AND(A203&lt;&gt;"",ISNUMBER(A203)),VLOOKUP(A203,Studies!A:BR,5,FALSE),"")</f>
        <v>Sufentanil</v>
      </c>
      <c r="F203" s="87" t="s">
        <v>272</v>
      </c>
      <c r="G203" s="86">
        <f t="shared" si="4"/>
        <v>1</v>
      </c>
    </row>
    <row r="204" spans="1:7" x14ac:dyDescent="0.2">
      <c r="A204" s="88">
        <v>203</v>
      </c>
      <c r="B204" s="48" t="str">
        <f>IF(AND(A204&lt;&gt;"",ISNUMBER(A204)),VLOOKUP(A204,Studies!A:BR,2,FALSE),"")</f>
        <v>Guay 1991</v>
      </c>
      <c r="C204" s="48" t="str">
        <f>IF(AND(A204&lt;&gt;"",ISNUMBER(A204)),VLOOKUP(A204,Studies!A:BR,3,FALSE),"")</f>
        <v>https://www.ncbi.nlm.nih.gov/pubmed/1531117</v>
      </c>
      <c r="D204" s="48" t="str">
        <f>IF(AND(A204&lt;&gt;"",ISNUMBER(A204)),VLOOKUP(A204,Studies!A:BR,4,FALSE),"")</f>
        <v>ID10</v>
      </c>
      <c r="E204" s="48" t="str">
        <f>IF(AND(A204&lt;&gt;"",ISNUMBER(A204)),VLOOKUP(A204,Studies!A:BR,5,FALSE),"")</f>
        <v>Sufentanil</v>
      </c>
      <c r="F204" s="87" t="s">
        <v>272</v>
      </c>
      <c r="G204" s="86">
        <f t="shared" si="4"/>
        <v>1</v>
      </c>
    </row>
    <row r="205" spans="1:7" x14ac:dyDescent="0.2">
      <c r="A205" s="88">
        <v>204</v>
      </c>
      <c r="B205" s="48" t="str">
        <f>IF(AND(A205&lt;&gt;"",ISNUMBER(A205)),VLOOKUP(A205,Studies!A:BR,2,FALSE),"")</f>
        <v>Guay 1991</v>
      </c>
      <c r="C205" s="48" t="str">
        <f>IF(AND(A205&lt;&gt;"",ISNUMBER(A205)),VLOOKUP(A205,Studies!A:BR,3,FALSE),"")</f>
        <v>https://www.ncbi.nlm.nih.gov/pubmed/1531117</v>
      </c>
      <c r="D205" s="48" t="str">
        <f>IF(AND(A205&lt;&gt;"",ISNUMBER(A205)),VLOOKUP(A205,Studies!A:BR,4,FALSE),"")</f>
        <v>ID11</v>
      </c>
      <c r="E205" s="48" t="str">
        <f>IF(AND(A205&lt;&gt;"",ISNUMBER(A205)),VLOOKUP(A205,Studies!A:BR,5,FALSE),"")</f>
        <v>Sufentanil</v>
      </c>
      <c r="F205" s="87" t="s">
        <v>272</v>
      </c>
      <c r="G205" s="86">
        <f t="shared" si="4"/>
        <v>1</v>
      </c>
    </row>
    <row r="206" spans="1:7" x14ac:dyDescent="0.2">
      <c r="A206" s="88">
        <v>205</v>
      </c>
      <c r="B206" s="48" t="str">
        <f>IF(AND(A206&lt;&gt;"",ISNUMBER(A206)),VLOOKUP(A206,Studies!A:BR,2,FALSE),"")</f>
        <v>Guay 1991</v>
      </c>
      <c r="C206" s="48" t="str">
        <f>IF(AND(A206&lt;&gt;"",ISNUMBER(A206)),VLOOKUP(A206,Studies!A:BR,3,FALSE),"")</f>
        <v>https://www.ncbi.nlm.nih.gov/pubmed/1531117</v>
      </c>
      <c r="D206" s="48" t="str">
        <f>IF(AND(A206&lt;&gt;"",ISNUMBER(A206)),VLOOKUP(A206,Studies!A:BR,4,FALSE),"")</f>
        <v>ID12</v>
      </c>
      <c r="E206" s="48" t="str">
        <f>IF(AND(A206&lt;&gt;"",ISNUMBER(A206)),VLOOKUP(A206,Studies!A:BR,5,FALSE),"")</f>
        <v>Sufentanil</v>
      </c>
      <c r="F206" s="87" t="s">
        <v>272</v>
      </c>
      <c r="G206" s="86">
        <f t="shared" si="4"/>
        <v>1</v>
      </c>
    </row>
    <row r="207" spans="1:7" x14ac:dyDescent="0.2">
      <c r="A207" s="88">
        <v>206</v>
      </c>
      <c r="B207" s="48" t="str">
        <f>IF(AND(A207&lt;&gt;"",ISNUMBER(A207)),VLOOKUP(A207,Studies!A:BR,2,FALSE),"")</f>
        <v>Guay 1991</v>
      </c>
      <c r="C207" s="48" t="str">
        <f>IF(AND(A207&lt;&gt;"",ISNUMBER(A207)),VLOOKUP(A207,Studies!A:BR,3,FALSE),"")</f>
        <v>https://www.ncbi.nlm.nih.gov/pubmed/1531117</v>
      </c>
      <c r="D207" s="48" t="str">
        <f>IF(AND(A207&lt;&gt;"",ISNUMBER(A207)),VLOOKUP(A207,Studies!A:BR,4,FALSE),"")</f>
        <v>ID13</v>
      </c>
      <c r="E207" s="48" t="str">
        <f>IF(AND(A207&lt;&gt;"",ISNUMBER(A207)),VLOOKUP(A207,Studies!A:BR,5,FALSE),"")</f>
        <v>Sufentanil</v>
      </c>
      <c r="F207" s="87" t="s">
        <v>272</v>
      </c>
      <c r="G207" s="86">
        <f t="shared" si="4"/>
        <v>1</v>
      </c>
    </row>
    <row r="208" spans="1:7" x14ac:dyDescent="0.2">
      <c r="A208" s="88">
        <v>207</v>
      </c>
      <c r="B208" s="48" t="str">
        <f>IF(AND(A208&lt;&gt;"",ISNUMBER(A208)),VLOOKUP(A208,Studies!A:BR,2,FALSE),"")</f>
        <v>Guay 1991</v>
      </c>
      <c r="C208" s="48" t="str">
        <f>IF(AND(A208&lt;&gt;"",ISNUMBER(A208)),VLOOKUP(A208,Studies!A:BR,3,FALSE),"")</f>
        <v>https://www.ncbi.nlm.nih.gov/pubmed/1531117</v>
      </c>
      <c r="D208" s="48" t="str">
        <f>IF(AND(A208&lt;&gt;"",ISNUMBER(A208)),VLOOKUP(A208,Studies!A:BR,4,FALSE),"")</f>
        <v>ID14</v>
      </c>
      <c r="E208" s="48" t="str">
        <f>IF(AND(A208&lt;&gt;"",ISNUMBER(A208)),VLOOKUP(A208,Studies!A:BR,5,FALSE),"")</f>
        <v>Sufentanil</v>
      </c>
      <c r="F208" s="87" t="s">
        <v>272</v>
      </c>
      <c r="G208" s="86">
        <f t="shared" si="4"/>
        <v>1</v>
      </c>
    </row>
    <row r="209" spans="1:7" x14ac:dyDescent="0.2">
      <c r="A209" s="88">
        <v>208</v>
      </c>
      <c r="B209" s="48" t="str">
        <f>IF(AND(A209&lt;&gt;"",ISNUMBER(A209)),VLOOKUP(A209,Studies!A:BR,2,FALSE),"")</f>
        <v>Guay 1991</v>
      </c>
      <c r="C209" s="48" t="str">
        <f>IF(AND(A209&lt;&gt;"",ISNUMBER(A209)),VLOOKUP(A209,Studies!A:BR,3,FALSE),"")</f>
        <v>https://www.ncbi.nlm.nih.gov/pubmed/1531117</v>
      </c>
      <c r="D209" s="48" t="str">
        <f>IF(AND(A209&lt;&gt;"",ISNUMBER(A209)),VLOOKUP(A209,Studies!A:BR,4,FALSE),"")</f>
        <v>ID15</v>
      </c>
      <c r="E209" s="48" t="str">
        <f>IF(AND(A209&lt;&gt;"",ISNUMBER(A209)),VLOOKUP(A209,Studies!A:BR,5,FALSE),"")</f>
        <v>Sufentanil</v>
      </c>
      <c r="F209" s="87" t="s">
        <v>272</v>
      </c>
      <c r="G209" s="86">
        <f t="shared" si="4"/>
        <v>1</v>
      </c>
    </row>
    <row r="210" spans="1:7" x14ac:dyDescent="0.2">
      <c r="A210" s="88">
        <v>209</v>
      </c>
      <c r="B210" s="48" t="str">
        <f>IF(AND(A210&lt;&gt;"",ISNUMBER(A210)),VLOOKUP(A210,Studies!A:BR,2,FALSE),"")</f>
        <v>Guay 1991</v>
      </c>
      <c r="C210" s="48" t="str">
        <f>IF(AND(A210&lt;&gt;"",ISNUMBER(A210)),VLOOKUP(A210,Studies!A:BR,3,FALSE),"")</f>
        <v>https://www.ncbi.nlm.nih.gov/pubmed/1531117</v>
      </c>
      <c r="D210" s="48" t="str">
        <f>IF(AND(A210&lt;&gt;"",ISNUMBER(A210)),VLOOKUP(A210,Studies!A:BR,4,FALSE),"")</f>
        <v>ID16</v>
      </c>
      <c r="E210" s="48" t="str">
        <f>IF(AND(A210&lt;&gt;"",ISNUMBER(A210)),VLOOKUP(A210,Studies!A:BR,5,FALSE),"")</f>
        <v>Sufentanil</v>
      </c>
      <c r="F210" s="87" t="s">
        <v>272</v>
      </c>
      <c r="G210" s="86">
        <f t="shared" si="4"/>
        <v>1</v>
      </c>
    </row>
    <row r="211" spans="1:7" x14ac:dyDescent="0.2">
      <c r="A211" s="88">
        <v>210</v>
      </c>
      <c r="B211" s="48" t="str">
        <f>IF(AND(A211&lt;&gt;"",ISNUMBER(A211)),VLOOKUP(A211,Studies!A:BR,2,FALSE),"")</f>
        <v>Guay 1991</v>
      </c>
      <c r="C211" s="48" t="str">
        <f>IF(AND(A211&lt;&gt;"",ISNUMBER(A211)),VLOOKUP(A211,Studies!A:BR,3,FALSE),"")</f>
        <v>https://www.ncbi.nlm.nih.gov/pubmed/1531117</v>
      </c>
      <c r="D211" s="48" t="str">
        <f>IF(AND(A211&lt;&gt;"",ISNUMBER(A211)),VLOOKUP(A211,Studies!A:BR,4,FALSE),"")</f>
        <v>ID17</v>
      </c>
      <c r="E211" s="48" t="str">
        <f>IF(AND(A211&lt;&gt;"",ISNUMBER(A211)),VLOOKUP(A211,Studies!A:BR,5,FALSE),"")</f>
        <v>Sufentanil</v>
      </c>
      <c r="F211" s="87" t="s">
        <v>272</v>
      </c>
      <c r="G211" s="86">
        <f t="shared" si="4"/>
        <v>1</v>
      </c>
    </row>
    <row r="212" spans="1:7" x14ac:dyDescent="0.2">
      <c r="A212" s="88">
        <v>211</v>
      </c>
      <c r="B212" s="48" t="str">
        <f>IF(AND(A212&lt;&gt;"",ISNUMBER(A212)),VLOOKUP(A212,Studies!A:BR,2,FALSE),"")</f>
        <v>Guay 1991</v>
      </c>
      <c r="C212" s="48" t="str">
        <f>IF(AND(A212&lt;&gt;"",ISNUMBER(A212)),VLOOKUP(A212,Studies!A:BR,3,FALSE),"")</f>
        <v>https://www.ncbi.nlm.nih.gov/pubmed/1531117</v>
      </c>
      <c r="D212" s="48" t="str">
        <f>IF(AND(A212&lt;&gt;"",ISNUMBER(A212)),VLOOKUP(A212,Studies!A:BR,4,FALSE),"")</f>
        <v>ID18</v>
      </c>
      <c r="E212" s="48" t="str">
        <f>IF(AND(A212&lt;&gt;"",ISNUMBER(A212)),VLOOKUP(A212,Studies!A:BR,5,FALSE),"")</f>
        <v>Sufentanil</v>
      </c>
      <c r="F212" s="87" t="s">
        <v>272</v>
      </c>
      <c r="G212" s="86">
        <f t="shared" si="4"/>
        <v>1</v>
      </c>
    </row>
    <row r="213" spans="1:7" x14ac:dyDescent="0.2">
      <c r="A213" s="88">
        <v>212</v>
      </c>
      <c r="B213" s="48" t="str">
        <f>IF(AND(A213&lt;&gt;"",ISNUMBER(A213)),VLOOKUP(A213,Studies!A:BR,2,FALSE),"")</f>
        <v>Guay 1991</v>
      </c>
      <c r="C213" s="48" t="str">
        <f>IF(AND(A213&lt;&gt;"",ISNUMBER(A213)),VLOOKUP(A213,Studies!A:BR,3,FALSE),"")</f>
        <v>https://www.ncbi.nlm.nih.gov/pubmed/1531117</v>
      </c>
      <c r="D213" s="48" t="str">
        <f>IF(AND(A213&lt;&gt;"",ISNUMBER(A213)),VLOOKUP(A213,Studies!A:BR,4,FALSE),"")</f>
        <v>ID19</v>
      </c>
      <c r="E213" s="48" t="str">
        <f>IF(AND(A213&lt;&gt;"",ISNUMBER(A213)),VLOOKUP(A213,Studies!A:BR,5,FALSE),"")</f>
        <v>Sufentanil</v>
      </c>
      <c r="F213" s="87" t="s">
        <v>272</v>
      </c>
      <c r="G213" s="86">
        <f t="shared" si="4"/>
        <v>1</v>
      </c>
    </row>
    <row r="214" spans="1:7" x14ac:dyDescent="0.2">
      <c r="A214" s="88">
        <v>213</v>
      </c>
      <c r="B214" s="48" t="str">
        <f>IF(AND(A214&lt;&gt;"",ISNUMBER(A214)),VLOOKUP(A214,Studies!A:BR,2,FALSE),"")</f>
        <v>Guay 1991</v>
      </c>
      <c r="C214" s="48" t="str">
        <f>IF(AND(A214&lt;&gt;"",ISNUMBER(A214)),VLOOKUP(A214,Studies!A:BR,3,FALSE),"")</f>
        <v>https://www.ncbi.nlm.nih.gov/pubmed/1531117</v>
      </c>
      <c r="D214" s="48" t="str">
        <f>IF(AND(A214&lt;&gt;"",ISNUMBER(A214)),VLOOKUP(A214,Studies!A:BR,4,FALSE),"")</f>
        <v>ID20</v>
      </c>
      <c r="E214" s="48" t="str">
        <f>IF(AND(A214&lt;&gt;"",ISNUMBER(A214)),VLOOKUP(A214,Studies!A:BR,5,FALSE),"")</f>
        <v>Sufentanil</v>
      </c>
      <c r="F214" s="87" t="s">
        <v>272</v>
      </c>
      <c r="G214" s="86">
        <f t="shared" si="4"/>
        <v>1</v>
      </c>
    </row>
    <row r="215" spans="1:7" x14ac:dyDescent="0.2">
      <c r="A215" s="135">
        <v>214</v>
      </c>
      <c r="B215" s="48" t="str">
        <f>IF(AND(A215&lt;&gt;"",ISNUMBER(A215)),VLOOKUP(A215,Studies!A:BR,2,FALSE),"")</f>
        <v>Gurley 2006</v>
      </c>
      <c r="C215" s="48" t="str">
        <f>IF(AND(A215&lt;&gt;"",ISNUMBER(A215)),VLOOKUP(A215,Studies!A:BR,3,FALSE),"")</f>
        <v>https://www.ncbi.nlm.nih.gov/pubmed/16432272</v>
      </c>
      <c r="D215" s="48" t="str">
        <f>IF(AND(A215&lt;&gt;"",ISNUMBER(A215)),VLOOKUP(A215,Studies!A:BR,4,FALSE),"")</f>
        <v>Control pre-Rifampicin (Perpetrator Placebo)</v>
      </c>
      <c r="E215" s="48" t="str">
        <f>IF(AND(A215&lt;&gt;"",ISNUMBER(A215)),VLOOKUP(A215,Studies!A:BR,5,FALSE),"")</f>
        <v>Midazolam</v>
      </c>
      <c r="F215" s="87" t="s">
        <v>638</v>
      </c>
      <c r="G215" s="86">
        <f t="shared" si="4"/>
        <v>1</v>
      </c>
    </row>
    <row r="216" spans="1:7" x14ac:dyDescent="0.2">
      <c r="A216" s="135">
        <v>215</v>
      </c>
      <c r="B216" s="48" t="str">
        <f>IF(AND(A216&lt;&gt;"",ISNUMBER(A216)),VLOOKUP(A216,Studies!A:BR,2,FALSE),"")</f>
        <v>Gurley 2006</v>
      </c>
      <c r="C216" s="48" t="str">
        <f>IF(AND(A216&lt;&gt;"",ISNUMBER(A216)),VLOOKUP(A216,Studies!A:BR,3,FALSE),"")</f>
        <v>https://www.ncbi.nlm.nih.gov/pubmed/16432272</v>
      </c>
      <c r="D216" s="48" t="str">
        <f>IF(AND(A216&lt;&gt;"",ISNUMBER(A216)),VLOOKUP(A216,Studies!A:BR,4,FALSE),"")</f>
        <v>with Perpetrator (Rifampicin)</v>
      </c>
      <c r="E216" s="48" t="str">
        <f>IF(AND(A216&lt;&gt;"",ISNUMBER(A216)),VLOOKUP(A216,Studies!A:BR,5,FALSE),"")</f>
        <v>Midazolam</v>
      </c>
      <c r="F216" s="87" t="s">
        <v>639</v>
      </c>
      <c r="G216" s="86">
        <f t="shared" si="4"/>
        <v>1</v>
      </c>
    </row>
    <row r="217" spans="1:7" x14ac:dyDescent="0.2">
      <c r="A217" s="135">
        <v>216</v>
      </c>
      <c r="B217" s="48" t="str">
        <f>IF(AND(A217&lt;&gt;"",ISNUMBER(A217)),VLOOKUP(A217,Studies!A:BR,2,FALSE),"")</f>
        <v>Gurley 2006</v>
      </c>
      <c r="C217" s="48" t="str">
        <f>IF(AND(A217&lt;&gt;"",ISNUMBER(A217)),VLOOKUP(A217,Studies!A:BR,3,FALSE),"")</f>
        <v>https://www.ncbi.nlm.nih.gov/pubmed/16432272</v>
      </c>
      <c r="D217" s="48" t="str">
        <f>IF(AND(A217&lt;&gt;"",ISNUMBER(A217)),VLOOKUP(A217,Studies!A:BR,4,FALSE),"")</f>
        <v>Control pre-Clarithromycin (Perpetrator Placebo)</v>
      </c>
      <c r="E217" s="48" t="str">
        <f>IF(AND(A217&lt;&gt;"",ISNUMBER(A217)),VLOOKUP(A217,Studies!A:BR,5,FALSE),"")</f>
        <v>Midazolam</v>
      </c>
      <c r="F217" s="87" t="s">
        <v>644</v>
      </c>
      <c r="G217" s="86">
        <f t="shared" si="4"/>
        <v>1</v>
      </c>
    </row>
    <row r="218" spans="1:7" x14ac:dyDescent="0.2">
      <c r="A218" s="135">
        <v>217</v>
      </c>
      <c r="B218" s="48" t="str">
        <f>IF(AND(A218&lt;&gt;"",ISNUMBER(A218)),VLOOKUP(A218,Studies!A:BR,2,FALSE),"")</f>
        <v>Gurley 2006</v>
      </c>
      <c r="C218" s="48" t="str">
        <f>IF(AND(A218&lt;&gt;"",ISNUMBER(A218)),VLOOKUP(A218,Studies!A:BR,3,FALSE),"")</f>
        <v>https://www.ncbi.nlm.nih.gov/pubmed/16432272</v>
      </c>
      <c r="D218" s="48" t="str">
        <f>IF(AND(A218&lt;&gt;"",ISNUMBER(A218)),VLOOKUP(A218,Studies!A:BR,4,FALSE),"")</f>
        <v>with Perpetrator (Clarithomycin)</v>
      </c>
      <c r="E218" s="48" t="str">
        <f>IF(AND(A218&lt;&gt;"",ISNUMBER(A218)),VLOOKUP(A218,Studies!A:BR,5,FALSE),"")</f>
        <v>Midazolam</v>
      </c>
      <c r="F218" s="87" t="s">
        <v>645</v>
      </c>
      <c r="G218" s="86">
        <f t="shared" si="4"/>
        <v>1</v>
      </c>
    </row>
    <row r="219" spans="1:7" x14ac:dyDescent="0.2">
      <c r="A219" s="135">
        <v>218</v>
      </c>
      <c r="B219" s="48" t="str">
        <f>IF(AND(A219&lt;&gt;"",ISNUMBER(A219)),VLOOKUP(A219,Studies!A:BR,2,FALSE),"")</f>
        <v>Gurley 2006</v>
      </c>
      <c r="C219" s="48" t="str">
        <f>IF(AND(A219&lt;&gt;"",ISNUMBER(A219)),VLOOKUP(A219,Studies!A:BR,3,FALSE),"")</f>
        <v>https://www.ncbi.nlm.nih.gov/pubmed/16432272</v>
      </c>
      <c r="D219" s="48" t="str">
        <f>IF(AND(A219&lt;&gt;"",ISNUMBER(A219)),VLOOKUP(A219,Studies!A:BR,4,FALSE),"")</f>
        <v>Control pre-Black cohosh (Perpetrator Placebo)</v>
      </c>
      <c r="E219" s="48" t="str">
        <f>IF(AND(A219&lt;&gt;"",ISNUMBER(A219)),VLOOKUP(A219,Studies!A:BR,5,FALSE),"")</f>
        <v>Midazolam</v>
      </c>
      <c r="F219" s="87" t="s">
        <v>389</v>
      </c>
      <c r="G219" s="86">
        <f t="shared" si="4"/>
        <v>1</v>
      </c>
    </row>
    <row r="220" spans="1:7" x14ac:dyDescent="0.2">
      <c r="A220" s="135">
        <v>219</v>
      </c>
      <c r="B220" s="48" t="str">
        <f>IF(AND(A220&lt;&gt;"",ISNUMBER(A220)),VLOOKUP(A220,Studies!A:BR,2,FALSE),"")</f>
        <v>Gurley 2006</v>
      </c>
      <c r="C220" s="48" t="str">
        <f>IF(AND(A220&lt;&gt;"",ISNUMBER(A220)),VLOOKUP(A220,Studies!A:BR,3,FALSE),"")</f>
        <v>https://www.ncbi.nlm.nih.gov/pubmed/16432272</v>
      </c>
      <c r="D220" s="48" t="str">
        <f>IF(AND(A220&lt;&gt;"",ISNUMBER(A220)),VLOOKUP(A220,Studies!A:BR,4,FALSE),"")</f>
        <v>Control pre-Milk thistle (Perpetrator Placebo)</v>
      </c>
      <c r="E220" s="48" t="str">
        <f>IF(AND(A220&lt;&gt;"",ISNUMBER(A220)),VLOOKUP(A220,Studies!A:BR,5,FALSE),"")</f>
        <v>Midazolam</v>
      </c>
      <c r="F220" s="87" t="s">
        <v>389</v>
      </c>
      <c r="G220" s="86">
        <f t="shared" si="4"/>
        <v>1</v>
      </c>
    </row>
    <row r="221" spans="1:7" x14ac:dyDescent="0.2">
      <c r="A221" s="135">
        <v>220</v>
      </c>
      <c r="B221" s="48" t="str">
        <f>IF(AND(A221&lt;&gt;"",ISNUMBER(A221)),VLOOKUP(A221,Studies!A:BR,2,FALSE),"")</f>
        <v>Gurley 2008a</v>
      </c>
      <c r="C221" s="48" t="str">
        <f>IF(AND(A221&lt;&gt;"",ISNUMBER(A221)),VLOOKUP(A221,Studies!A:BR,3,FALSE),"")</f>
        <v>https://www.ncbi.nlm.nih.gov/pubmed/17495878</v>
      </c>
      <c r="D221" s="48" t="str">
        <f>IF(AND(A221&lt;&gt;"",ISNUMBER(A221)),VLOOKUP(A221,Studies!A:BR,4,FALSE),"")</f>
        <v>Control pre-Rifampicin (Perpetrator Placebo)</v>
      </c>
      <c r="E221" s="48" t="str">
        <f>IF(AND(A221&lt;&gt;"",ISNUMBER(A221)),VLOOKUP(A221,Studies!A:BR,5,FALSE),"")</f>
        <v>Midazolam</v>
      </c>
      <c r="F221" s="87" t="s">
        <v>638</v>
      </c>
      <c r="G221" s="86">
        <f t="shared" si="4"/>
        <v>1</v>
      </c>
    </row>
    <row r="222" spans="1:7" x14ac:dyDescent="0.2">
      <c r="A222" s="135">
        <v>221</v>
      </c>
      <c r="B222" s="48" t="str">
        <f>IF(AND(A222&lt;&gt;"",ISNUMBER(A222)),VLOOKUP(A222,Studies!A:BR,2,FALSE),"")</f>
        <v>Gurley 2008a</v>
      </c>
      <c r="C222" s="48" t="str">
        <f>IF(AND(A222&lt;&gt;"",ISNUMBER(A222)),VLOOKUP(A222,Studies!A:BR,3,FALSE),"")</f>
        <v>https://www.ncbi.nlm.nih.gov/pubmed/17495878</v>
      </c>
      <c r="D222" s="48" t="str">
        <f>IF(AND(A222&lt;&gt;"",ISNUMBER(A222)),VLOOKUP(A222,Studies!A:BR,4,FALSE),"")</f>
        <v>with Perpetrator (Rifampicin)</v>
      </c>
      <c r="E222" s="48" t="str">
        <f>IF(AND(A222&lt;&gt;"",ISNUMBER(A222)),VLOOKUP(A222,Studies!A:BR,5,FALSE),"")</f>
        <v>Midazolam</v>
      </c>
      <c r="F222" s="87" t="s">
        <v>639</v>
      </c>
      <c r="G222" s="86">
        <f t="shared" si="4"/>
        <v>1</v>
      </c>
    </row>
    <row r="223" spans="1:7" x14ac:dyDescent="0.2">
      <c r="A223" s="135">
        <v>222</v>
      </c>
      <c r="B223" s="48" t="str">
        <f>IF(AND(A223&lt;&gt;"",ISNUMBER(A223)),VLOOKUP(A223,Studies!A:BR,2,FALSE),"")</f>
        <v>Gurley 2008a</v>
      </c>
      <c r="C223" s="48" t="str">
        <f>IF(AND(A223&lt;&gt;"",ISNUMBER(A223)),VLOOKUP(A223,Studies!A:BR,3,FALSE),"")</f>
        <v>https://www.ncbi.nlm.nih.gov/pubmed/17495878</v>
      </c>
      <c r="D223" s="48" t="str">
        <f>IF(AND(A223&lt;&gt;"",ISNUMBER(A223)),VLOOKUP(A223,Studies!A:BR,4,FALSE),"")</f>
        <v>Control pre-Clarithromycin (Perpetrator Placebo)</v>
      </c>
      <c r="E223" s="48" t="str">
        <f>IF(AND(A223&lt;&gt;"",ISNUMBER(A223)),VLOOKUP(A223,Studies!A:BR,5,FALSE),"")</f>
        <v>Midazolam</v>
      </c>
      <c r="F223" s="87" t="s">
        <v>644</v>
      </c>
      <c r="G223" s="86">
        <f t="shared" si="4"/>
        <v>1</v>
      </c>
    </row>
    <row r="224" spans="1:7" x14ac:dyDescent="0.2">
      <c r="A224" s="135">
        <v>223</v>
      </c>
      <c r="B224" s="48" t="str">
        <f>IF(AND(A224&lt;&gt;"",ISNUMBER(A224)),VLOOKUP(A224,Studies!A:BR,2,FALSE),"")</f>
        <v>Gurley 2008a</v>
      </c>
      <c r="C224" s="48" t="str">
        <f>IF(AND(A224&lt;&gt;"",ISNUMBER(A224)),VLOOKUP(A224,Studies!A:BR,3,FALSE),"")</f>
        <v>https://www.ncbi.nlm.nih.gov/pubmed/17495878</v>
      </c>
      <c r="D224" s="48" t="str">
        <f>IF(AND(A224&lt;&gt;"",ISNUMBER(A224)),VLOOKUP(A224,Studies!A:BR,4,FALSE),"")</f>
        <v>with Perpetrator (Clarithomycin)</v>
      </c>
      <c r="E224" s="48" t="str">
        <f>IF(AND(A224&lt;&gt;"",ISNUMBER(A224)),VLOOKUP(A224,Studies!A:BR,5,FALSE),"")</f>
        <v>Midazolam</v>
      </c>
      <c r="F224" s="87" t="s">
        <v>645</v>
      </c>
      <c r="G224" s="86">
        <f t="shared" si="4"/>
        <v>1</v>
      </c>
    </row>
    <row r="225" spans="1:7" x14ac:dyDescent="0.2">
      <c r="A225" s="135">
        <v>224</v>
      </c>
      <c r="B225" s="48" t="str">
        <f>IF(AND(A225&lt;&gt;"",ISNUMBER(A225)),VLOOKUP(A225,Studies!A:BR,2,FALSE),"")</f>
        <v>Gurley 2008a</v>
      </c>
      <c r="C225" s="48" t="str">
        <f>IF(AND(A225&lt;&gt;"",ISNUMBER(A225)),VLOOKUP(A225,Studies!A:BR,3,FALSE),"")</f>
        <v>https://www.ncbi.nlm.nih.gov/pubmed/17495878</v>
      </c>
      <c r="D225" s="48" t="str">
        <f>IF(AND(A225&lt;&gt;"",ISNUMBER(A225)),VLOOKUP(A225,Studies!A:BR,4,FALSE),"")</f>
        <v>Control pre-Goldenseal (Perpetrator Placebo)</v>
      </c>
      <c r="E225" s="48" t="str">
        <f>IF(AND(A225&lt;&gt;"",ISNUMBER(A225)),VLOOKUP(A225,Studies!A:BR,5,FALSE),"")</f>
        <v>Midazolam</v>
      </c>
      <c r="F225" s="87" t="s">
        <v>389</v>
      </c>
      <c r="G225" s="86">
        <f t="shared" si="4"/>
        <v>1</v>
      </c>
    </row>
    <row r="226" spans="1:7" x14ac:dyDescent="0.2">
      <c r="A226" s="135">
        <v>225</v>
      </c>
      <c r="B226" s="48" t="str">
        <f>IF(AND(A226&lt;&gt;"",ISNUMBER(A226)),VLOOKUP(A226,Studies!A:BR,2,FALSE),"")</f>
        <v>Gurley 2008a</v>
      </c>
      <c r="C226" s="48" t="str">
        <f>IF(AND(A226&lt;&gt;"",ISNUMBER(A226)),VLOOKUP(A226,Studies!A:BR,3,FALSE),"")</f>
        <v>https://www.ncbi.nlm.nih.gov/pubmed/17495878</v>
      </c>
      <c r="D226" s="48" t="str">
        <f>IF(AND(A226&lt;&gt;"",ISNUMBER(A226)),VLOOKUP(A226,Studies!A:BR,4,FALSE),"")</f>
        <v>Control pre-Kava kava (Perpetrator Placebo)</v>
      </c>
      <c r="E226" s="48" t="str">
        <f>IF(AND(A226&lt;&gt;"",ISNUMBER(A226)),VLOOKUP(A226,Studies!A:BR,5,FALSE),"")</f>
        <v>Midazolam</v>
      </c>
      <c r="F226" s="87" t="s">
        <v>389</v>
      </c>
      <c r="G226" s="86">
        <f t="shared" si="4"/>
        <v>1</v>
      </c>
    </row>
    <row r="227" spans="1:7" x14ac:dyDescent="0.2">
      <c r="A227" s="135">
        <v>226</v>
      </c>
      <c r="B227" s="48" t="str">
        <f>IF(AND(A227&lt;&gt;"",ISNUMBER(A227)),VLOOKUP(A227,Studies!A:BR,2,FALSE),"")</f>
        <v>Gurley 2008b</v>
      </c>
      <c r="C227" s="48" t="str">
        <f>IF(AND(A227&lt;&gt;"",ISNUMBER(A227)),VLOOKUP(A227,Studies!A:BR,3,FALSE),"")</f>
        <v>https://www.ncbi.nlm.nih.gov/pubmed/18214850</v>
      </c>
      <c r="D227" s="48" t="str">
        <f>IF(AND(A227&lt;&gt;"",ISNUMBER(A227)),VLOOKUP(A227,Studies!A:BR,4,FALSE),"")</f>
        <v>Control (Perpetrator Placebo)</v>
      </c>
      <c r="E227" s="48" t="str">
        <f>IF(AND(A227&lt;&gt;"",ISNUMBER(A227)),VLOOKUP(A227,Studies!A:BR,5,FALSE),"")</f>
        <v>Digoxin</v>
      </c>
      <c r="F227" s="87" t="s">
        <v>646</v>
      </c>
      <c r="G227" s="86">
        <f t="shared" si="4"/>
        <v>1</v>
      </c>
    </row>
    <row r="228" spans="1:7" x14ac:dyDescent="0.2">
      <c r="A228" s="135">
        <v>227</v>
      </c>
      <c r="B228" s="48" t="str">
        <f>IF(AND(A228&lt;&gt;"",ISNUMBER(A228)),VLOOKUP(A228,Studies!A:BR,2,FALSE),"")</f>
        <v>Gurley 2008b</v>
      </c>
      <c r="C228" s="48" t="str">
        <f>IF(AND(A228&lt;&gt;"",ISNUMBER(A228)),VLOOKUP(A228,Studies!A:BR,3,FALSE),"")</f>
        <v>https://www.ncbi.nlm.nih.gov/pubmed/18214850</v>
      </c>
      <c r="D228" s="48" t="str">
        <f>IF(AND(A228&lt;&gt;"",ISNUMBER(A228)),VLOOKUP(A228,Studies!A:BR,4,FALSE),"")</f>
        <v>with Perpetrator (Rifampicin)</v>
      </c>
      <c r="E228" s="48" t="str">
        <f>IF(AND(A228&lt;&gt;"",ISNUMBER(A228)),VLOOKUP(A228,Studies!A:BR,5,FALSE),"")</f>
        <v>Digoxin</v>
      </c>
      <c r="F228" s="87" t="s">
        <v>647</v>
      </c>
      <c r="G228" s="86">
        <f t="shared" si="4"/>
        <v>1</v>
      </c>
    </row>
    <row r="229" spans="1:7" x14ac:dyDescent="0.2">
      <c r="A229" s="135">
        <v>228</v>
      </c>
      <c r="B229" s="48" t="str">
        <f>IF(AND(A229&lt;&gt;"",ISNUMBER(A229)),VLOOKUP(A229,Studies!A:BR,2,FALSE),"")</f>
        <v>Gurley 2008b</v>
      </c>
      <c r="C229" s="48" t="str">
        <f>IF(AND(A229&lt;&gt;"",ISNUMBER(A229)),VLOOKUP(A229,Studies!A:BR,3,FALSE),"")</f>
        <v>https://www.ncbi.nlm.nih.gov/pubmed/18214850</v>
      </c>
      <c r="D229" s="48" t="str">
        <f>IF(AND(A229&lt;&gt;"",ISNUMBER(A229)),VLOOKUP(A229,Studies!A:BR,4,FALSE),"")</f>
        <v>Control (Perpetrator Placebo)</v>
      </c>
      <c r="E229" s="48" t="str">
        <f>IF(AND(A229&lt;&gt;"",ISNUMBER(A229)),VLOOKUP(A229,Studies!A:BR,5,FALSE),"")</f>
        <v>Digoxin</v>
      </c>
      <c r="F229" s="87" t="s">
        <v>648</v>
      </c>
      <c r="G229" s="86">
        <f t="shared" si="4"/>
        <v>1</v>
      </c>
    </row>
    <row r="230" spans="1:7" x14ac:dyDescent="0.2">
      <c r="A230" s="135">
        <v>229</v>
      </c>
      <c r="B230" s="48" t="str">
        <f>IF(AND(A230&lt;&gt;"",ISNUMBER(A230)),VLOOKUP(A230,Studies!A:BR,2,FALSE),"")</f>
        <v>Gurley 2008b</v>
      </c>
      <c r="C230" s="48" t="str">
        <f>IF(AND(A230&lt;&gt;"",ISNUMBER(A230)),VLOOKUP(A230,Studies!A:BR,3,FALSE),"")</f>
        <v>https://www.ncbi.nlm.nih.gov/pubmed/18214850</v>
      </c>
      <c r="D230" s="48" t="str">
        <f>IF(AND(A230&lt;&gt;"",ISNUMBER(A230)),VLOOKUP(A230,Studies!A:BR,4,FALSE),"")</f>
        <v>with Perpetrator (Clarithomycin)</v>
      </c>
      <c r="E230" s="48" t="str">
        <f>IF(AND(A230&lt;&gt;"",ISNUMBER(A230)),VLOOKUP(A230,Studies!A:BR,5,FALSE),"")</f>
        <v>Digoxin</v>
      </c>
      <c r="F230" s="87" t="s">
        <v>649</v>
      </c>
      <c r="G230" s="86">
        <f t="shared" si="4"/>
        <v>1</v>
      </c>
    </row>
    <row r="231" spans="1:7" x14ac:dyDescent="0.2">
      <c r="A231" s="88">
        <v>230</v>
      </c>
      <c r="B231" s="48" t="str">
        <f>IF(AND(A231&lt;&gt;"",ISNUMBER(A231)),VLOOKUP(A231,Studies!A:BR,2,FALSE),"")</f>
        <v>Hanley 2013</v>
      </c>
      <c r="C231" s="48" t="str">
        <f>IF(AND(A231&lt;&gt;"",ISNUMBER(A231)),VLOOKUP(A231,Studies!A:BR,3,FALSE),"")</f>
        <v>https://www.ncbi.nlm.nih.gov/pubmed/22943633</v>
      </c>
      <c r="D231" s="48" t="str">
        <f>IF(AND(A231&lt;&gt;"",ISNUMBER(A231)),VLOOKUP(A231,Studies!A:BR,4,FALSE),"")</f>
        <v>Control (Perpetrator Placebo)</v>
      </c>
      <c r="E231" s="48" t="str">
        <f>IF(AND(A231&lt;&gt;"",ISNUMBER(A231)),VLOOKUP(A231,Studies!A:BR,5,FALSE),"")</f>
        <v>Buspirone</v>
      </c>
      <c r="F231" s="87" t="s">
        <v>48</v>
      </c>
      <c r="G231" s="86">
        <f t="shared" si="4"/>
        <v>1</v>
      </c>
    </row>
    <row r="232" spans="1:7" x14ac:dyDescent="0.2">
      <c r="A232" s="88">
        <v>231</v>
      </c>
      <c r="B232" s="48" t="str">
        <f>IF(AND(A232&lt;&gt;"",ISNUMBER(A232)),VLOOKUP(A232,Studies!A:BR,2,FALSE),"")</f>
        <v>Hanley 2013</v>
      </c>
      <c r="C232" s="48" t="str">
        <f>IF(AND(A232&lt;&gt;"",ISNUMBER(A232)),VLOOKUP(A232,Studies!A:BR,3,FALSE),"")</f>
        <v>https://www.ncbi.nlm.nih.gov/pubmed/22943633</v>
      </c>
      <c r="D232" s="48" t="str">
        <f>IF(AND(A232&lt;&gt;"",ISNUMBER(A232)),VLOOKUP(A232,Studies!A:BR,4,FALSE),"")</f>
        <v>with Perpetrator (GFJ)</v>
      </c>
      <c r="E232" s="48" t="str">
        <f>IF(AND(A232&lt;&gt;"",ISNUMBER(A232)),VLOOKUP(A232,Studies!A:BR,5,FALSE),"")</f>
        <v>Buspirone</v>
      </c>
      <c r="F232" s="87" t="s">
        <v>48</v>
      </c>
      <c r="G232" s="86">
        <f t="shared" si="4"/>
        <v>1</v>
      </c>
    </row>
    <row r="233" spans="1:7" x14ac:dyDescent="0.2">
      <c r="A233" s="135">
        <v>232</v>
      </c>
      <c r="B233" s="48" t="str">
        <f>IF(AND(A233&lt;&gt;"",ISNUMBER(A233)),VLOOKUP(A233,Studies!A:BR,2,FALSE),"")</f>
        <v>Hardin 1988</v>
      </c>
      <c r="C233" s="48" t="str">
        <f>IF(AND(A233&lt;&gt;"",ISNUMBER(A233)),VLOOKUP(A233,Studies!A:BR,3,FALSE),"")</f>
        <v>https://www.ncbi.nlm.nih.gov/pubmed/2848442</v>
      </c>
      <c r="D233" s="48" t="str">
        <f>IF(AND(A233&lt;&gt;"",ISNUMBER(A233)),VLOOKUP(A233,Studies!A:BR,4,FALSE),"")</f>
        <v>A 100 mg OD (day 1)</v>
      </c>
      <c r="E233" s="48" t="str">
        <f>IF(AND(A233&lt;&gt;"",ISNUMBER(A233)),VLOOKUP(A233,Studies!A:BR,5,FALSE),"")</f>
        <v>Itraconazole</v>
      </c>
      <c r="F233" s="87" t="s">
        <v>142</v>
      </c>
      <c r="G233" s="86">
        <f t="shared" si="4"/>
        <v>1</v>
      </c>
    </row>
    <row r="234" spans="1:7" x14ac:dyDescent="0.2">
      <c r="A234" s="135">
        <v>233</v>
      </c>
      <c r="B234" s="48" t="str">
        <f>IF(AND(A234&lt;&gt;"",ISNUMBER(A234)),VLOOKUP(A234,Studies!A:BR,2,FALSE),"")</f>
        <v>Hardin 1988</v>
      </c>
      <c r="C234" s="48" t="str">
        <f>IF(AND(A234&lt;&gt;"",ISNUMBER(A234)),VLOOKUP(A234,Studies!A:BR,3,FALSE),"")</f>
        <v>https://www.ncbi.nlm.nih.gov/pubmed/2848442</v>
      </c>
      <c r="D234" s="48" t="str">
        <f>IF(AND(A234&lt;&gt;"",ISNUMBER(A234)),VLOOKUP(A234,Studies!A:BR,4,FALSE),"")</f>
        <v>A 100 mg OD (day 7-15)</v>
      </c>
      <c r="E234" s="48" t="str">
        <f>IF(AND(A234&lt;&gt;"",ISNUMBER(A234)),VLOOKUP(A234,Studies!A:BR,5,FALSE),"")</f>
        <v>Itraconazole</v>
      </c>
      <c r="F234" s="87" t="s">
        <v>142</v>
      </c>
      <c r="G234" s="86">
        <f t="shared" si="4"/>
        <v>1</v>
      </c>
    </row>
    <row r="235" spans="1:7" x14ac:dyDescent="0.2">
      <c r="A235" s="88">
        <v>234</v>
      </c>
      <c r="B235" s="48" t="str">
        <f>IF(AND(A235&lt;&gt;"",ISNUMBER(A235)),VLOOKUP(A235,Studies!A:BR,2,FALSE),"")</f>
        <v>Hardin 1988</v>
      </c>
      <c r="C235" s="48" t="str">
        <f>IF(AND(A235&lt;&gt;"",ISNUMBER(A235)),VLOOKUP(A235,Studies!A:BR,3,FALSE),"")</f>
        <v>https://www.ncbi.nlm.nih.gov/pubmed/2848442</v>
      </c>
      <c r="D235" s="48" t="str">
        <f>IF(AND(A235&lt;&gt;"",ISNUMBER(A235)),VLOOKUP(A235,Studies!A:BR,4,FALSE),"")</f>
        <v>A 100 mg OD (day 15)</v>
      </c>
      <c r="E235" s="48" t="str">
        <f>IF(AND(A235&lt;&gt;"",ISNUMBER(A235)),VLOOKUP(A235,Studies!A:BR,5,FALSE),"")</f>
        <v>Itraconazole</v>
      </c>
      <c r="F235" s="87" t="s">
        <v>142</v>
      </c>
      <c r="G235" s="86">
        <f t="shared" si="4"/>
        <v>1</v>
      </c>
    </row>
    <row r="236" spans="1:7" x14ac:dyDescent="0.2">
      <c r="A236" s="88">
        <v>235</v>
      </c>
      <c r="B236" s="48" t="str">
        <f>IF(AND(A236&lt;&gt;"",ISNUMBER(A236)),VLOOKUP(A236,Studies!A:BR,2,FALSE),"")</f>
        <v>Hardin 1988</v>
      </c>
      <c r="C236" s="48" t="str">
        <f>IF(AND(A236&lt;&gt;"",ISNUMBER(A236)),VLOOKUP(A236,Studies!A:BR,3,FALSE),"")</f>
        <v>https://www.ncbi.nlm.nih.gov/pubmed/2848442</v>
      </c>
      <c r="D236" s="48" t="str">
        <f>IF(AND(A236&lt;&gt;"",ISNUMBER(A236)),VLOOKUP(A236,Studies!A:BR,4,FALSE),"")</f>
        <v>B 200 mg OD (day 1)</v>
      </c>
      <c r="E236" s="48" t="str">
        <f>IF(AND(A236&lt;&gt;"",ISNUMBER(A236)),VLOOKUP(A236,Studies!A:BR,5,FALSE),"")</f>
        <v>Itraconazole</v>
      </c>
      <c r="F236" s="87" t="s">
        <v>142</v>
      </c>
      <c r="G236" s="86">
        <f t="shared" si="4"/>
        <v>1</v>
      </c>
    </row>
    <row r="237" spans="1:7" x14ac:dyDescent="0.2">
      <c r="A237" s="135">
        <v>236</v>
      </c>
      <c r="B237" s="48" t="str">
        <f>IF(AND(A237&lt;&gt;"",ISNUMBER(A237)),VLOOKUP(A237,Studies!A:BR,2,FALSE),"")</f>
        <v>Hardin 1988</v>
      </c>
      <c r="C237" s="48" t="str">
        <f>IF(AND(A237&lt;&gt;"",ISNUMBER(A237)),VLOOKUP(A237,Studies!A:BR,3,FALSE),"")</f>
        <v>https://www.ncbi.nlm.nih.gov/pubmed/2848442</v>
      </c>
      <c r="D237" s="48" t="str">
        <f>IF(AND(A237&lt;&gt;"",ISNUMBER(A237)),VLOOKUP(A237,Studies!A:BR,4,FALSE),"")</f>
        <v>B 200 mg OD (day 7-15)</v>
      </c>
      <c r="E237" s="48" t="str">
        <f>IF(AND(A237&lt;&gt;"",ISNUMBER(A237)),VLOOKUP(A237,Studies!A:BR,5,FALSE),"")</f>
        <v>Itraconazole</v>
      </c>
      <c r="F237" s="87" t="s">
        <v>142</v>
      </c>
      <c r="G237" s="86">
        <f t="shared" si="4"/>
        <v>1</v>
      </c>
    </row>
    <row r="238" spans="1:7" x14ac:dyDescent="0.2">
      <c r="A238" s="135">
        <v>237</v>
      </c>
      <c r="B238" s="48" t="str">
        <f>IF(AND(A238&lt;&gt;"",ISNUMBER(A238)),VLOOKUP(A238,Studies!A:BR,2,FALSE),"")</f>
        <v>Hardin 1988</v>
      </c>
      <c r="C238" s="48" t="str">
        <f>IF(AND(A238&lt;&gt;"",ISNUMBER(A238)),VLOOKUP(A238,Studies!A:BR,3,FALSE),"")</f>
        <v>https://www.ncbi.nlm.nih.gov/pubmed/2848442</v>
      </c>
      <c r="D238" s="48" t="str">
        <f>IF(AND(A238&lt;&gt;"",ISNUMBER(A238)),VLOOKUP(A238,Studies!A:BR,4,FALSE),"")</f>
        <v>B 200 mg OD (day 15)</v>
      </c>
      <c r="E238" s="48" t="str">
        <f>IF(AND(A238&lt;&gt;"",ISNUMBER(A238)),VLOOKUP(A238,Studies!A:BR,5,FALSE),"")</f>
        <v>Itraconazole</v>
      </c>
      <c r="F238" s="87" t="s">
        <v>142</v>
      </c>
      <c r="G238" s="86">
        <f t="shared" si="4"/>
        <v>1</v>
      </c>
    </row>
    <row r="239" spans="1:7" x14ac:dyDescent="0.2">
      <c r="A239" s="88">
        <v>238</v>
      </c>
      <c r="B239" s="48" t="str">
        <f>IF(AND(A239&lt;&gt;"",ISNUMBER(A239)),VLOOKUP(A239,Studies!A:BR,2,FALSE),"")</f>
        <v>Hardin 1988</v>
      </c>
      <c r="C239" s="48" t="str">
        <f>IF(AND(A239&lt;&gt;"",ISNUMBER(A239)),VLOOKUP(A239,Studies!A:BR,3,FALSE),"")</f>
        <v>https://www.ncbi.nlm.nih.gov/pubmed/2848442</v>
      </c>
      <c r="D239" s="48" t="str">
        <f>IF(AND(A239&lt;&gt;"",ISNUMBER(A239)),VLOOKUP(A239,Studies!A:BR,4,FALSE),"")</f>
        <v>C 200 mg BID (day 1)</v>
      </c>
      <c r="E239" s="48" t="str">
        <f>IF(AND(A239&lt;&gt;"",ISNUMBER(A239)),VLOOKUP(A239,Studies!A:BR,5,FALSE),"")</f>
        <v>Itraconazole</v>
      </c>
      <c r="F239" s="87" t="s">
        <v>142</v>
      </c>
      <c r="G239" s="86">
        <f t="shared" si="4"/>
        <v>1</v>
      </c>
    </row>
    <row r="240" spans="1:7" x14ac:dyDescent="0.2">
      <c r="A240" s="88">
        <v>239</v>
      </c>
      <c r="B240" s="48" t="str">
        <f>IF(AND(A240&lt;&gt;"",ISNUMBER(A240)),VLOOKUP(A240,Studies!A:BR,2,FALSE),"")</f>
        <v>Hardin 1988</v>
      </c>
      <c r="C240" s="48" t="str">
        <f>IF(AND(A240&lt;&gt;"",ISNUMBER(A240)),VLOOKUP(A240,Studies!A:BR,3,FALSE),"")</f>
        <v>https://www.ncbi.nlm.nih.gov/pubmed/2848442</v>
      </c>
      <c r="D240" s="48" t="str">
        <f>IF(AND(A240&lt;&gt;"",ISNUMBER(A240)),VLOOKUP(A240,Studies!A:BR,4,FALSE),"")</f>
        <v>C 200 mg BID (day 7-15)</v>
      </c>
      <c r="E240" s="48" t="str">
        <f>IF(AND(A240&lt;&gt;"",ISNUMBER(A240)),VLOOKUP(A240,Studies!A:BR,5,FALSE),"")</f>
        <v>Itraconazole</v>
      </c>
      <c r="F240" s="87" t="s">
        <v>142</v>
      </c>
      <c r="G240" s="86">
        <f t="shared" si="4"/>
        <v>1</v>
      </c>
    </row>
    <row r="241" spans="1:7" x14ac:dyDescent="0.2">
      <c r="A241" s="135">
        <v>240</v>
      </c>
      <c r="B241" s="48" t="str">
        <f>IF(AND(A241&lt;&gt;"",ISNUMBER(A241)),VLOOKUP(A241,Studies!A:BR,2,FALSE),"")</f>
        <v>Hardin 1988</v>
      </c>
      <c r="C241" s="48" t="str">
        <f>IF(AND(A241&lt;&gt;"",ISNUMBER(A241)),VLOOKUP(A241,Studies!A:BR,3,FALSE),"")</f>
        <v>https://www.ncbi.nlm.nih.gov/pubmed/2848442</v>
      </c>
      <c r="D241" s="48" t="str">
        <f>IF(AND(A241&lt;&gt;"",ISNUMBER(A241)),VLOOKUP(A241,Studies!A:BR,4,FALSE),"")</f>
        <v>C 200 mg BID (day 15)</v>
      </c>
      <c r="E241" s="48" t="str">
        <f>IF(AND(A241&lt;&gt;"",ISNUMBER(A241)),VLOOKUP(A241,Studies!A:BR,5,FALSE),"")</f>
        <v>Itraconazole</v>
      </c>
      <c r="F241" s="87" t="s">
        <v>142</v>
      </c>
      <c r="G241" s="86">
        <f t="shared" si="4"/>
        <v>1</v>
      </c>
    </row>
    <row r="242" spans="1:7" x14ac:dyDescent="0.2">
      <c r="A242" s="136">
        <v>241</v>
      </c>
      <c r="B242" s="48" t="str">
        <f>IF(AND(A242&lt;&gt;"",ISNUMBER(A242)),VLOOKUP(A242,Studies!A:BR,2,FALSE),"")</f>
        <v>Healy 1987</v>
      </c>
      <c r="C242" s="48" t="str">
        <f>IF(AND(A242&lt;&gt;"",ISNUMBER(A242)),VLOOKUP(A242,Studies!A:BR,3,FALSE),"")</f>
        <v>https://www.ncbi.nlm.nih.gov/pubmed/3579256</v>
      </c>
      <c r="D242" s="48" t="str">
        <f>IF(AND(A242&lt;&gt;"",ISNUMBER(A242)),VLOOKUP(A242,Studies!A:BR,4,FALSE),"")</f>
        <v>mean 0.5g</v>
      </c>
      <c r="E242" s="48" t="str">
        <f>IF(AND(A242&lt;&gt;"",ISNUMBER(A242)),VLOOKUP(A242,Studies!A:BR,5,FALSE),"")</f>
        <v>vancomycin</v>
      </c>
      <c r="F242" s="87" t="s">
        <v>383</v>
      </c>
      <c r="G242" s="86">
        <f t="shared" si="4"/>
        <v>1</v>
      </c>
    </row>
    <row r="243" spans="1:7" x14ac:dyDescent="0.2">
      <c r="A243" s="136">
        <v>242</v>
      </c>
      <c r="B243" s="48" t="str">
        <f>IF(AND(A243&lt;&gt;"",ISNUMBER(A243)),VLOOKUP(A243,Studies!A:BR,2,FALSE),"")</f>
        <v>Healy 1987</v>
      </c>
      <c r="C243" s="48" t="str">
        <f>IF(AND(A243&lt;&gt;"",ISNUMBER(A243)),VLOOKUP(A243,Studies!A:BR,3,FALSE),"")</f>
        <v>https://www.ncbi.nlm.nih.gov/pubmed/3579256</v>
      </c>
      <c r="D243" s="48" t="str">
        <f>IF(AND(A243&lt;&gt;"",ISNUMBER(A243)),VLOOKUP(A243,Studies!A:BR,4,FALSE),"")</f>
        <v>mean 1g</v>
      </c>
      <c r="E243" s="48" t="str">
        <f>IF(AND(A243&lt;&gt;"",ISNUMBER(A243)),VLOOKUP(A243,Studies!A:BR,5,FALSE),"")</f>
        <v>vancomycin</v>
      </c>
      <c r="F243" s="87" t="s">
        <v>383</v>
      </c>
      <c r="G243" s="86">
        <f t="shared" si="4"/>
        <v>1</v>
      </c>
    </row>
    <row r="244" spans="1:7" x14ac:dyDescent="0.2">
      <c r="A244" s="135">
        <v>243</v>
      </c>
      <c r="B244" s="48" t="str">
        <f>IF(AND(A244&lt;&gt;"",ISNUMBER(A244)),VLOOKUP(A244,Studies!A:BR,2,FALSE),"")</f>
        <v>Heizmann 1983</v>
      </c>
      <c r="C244" s="48" t="str">
        <f>IF(AND(A244&lt;&gt;"",ISNUMBER(A244)),VLOOKUP(A244,Studies!A:BR,3,FALSE),"")</f>
        <v>http://www.ncbi.nlm.nih.gov/pubmed/6138080</v>
      </c>
      <c r="D244" s="48" t="str">
        <f>IF(AND(A244&lt;&gt;"",ISNUMBER(A244)),VLOOKUP(A244,Studies!A:BR,4,FALSE),"")</f>
        <v>iv 0.15 mg/kg - Indiv. CH.B.</v>
      </c>
      <c r="E244" s="48" t="str">
        <f>IF(AND(A244&lt;&gt;"",ISNUMBER(A244)),VLOOKUP(A244,Studies!A:BR,5,FALSE),"")</f>
        <v>Midazolam</v>
      </c>
      <c r="F244" s="87" t="s">
        <v>389</v>
      </c>
      <c r="G244" s="86">
        <f t="shared" si="4"/>
        <v>1</v>
      </c>
    </row>
    <row r="245" spans="1:7" x14ac:dyDescent="0.2">
      <c r="A245" s="135">
        <v>244</v>
      </c>
      <c r="B245" s="48" t="str">
        <f>IF(AND(A245&lt;&gt;"",ISNUMBER(A245)),VLOOKUP(A245,Studies!A:BR,2,FALSE),"")</f>
        <v>Heizmann 1983</v>
      </c>
      <c r="C245" s="48" t="str">
        <f>IF(AND(A245&lt;&gt;"",ISNUMBER(A245)),VLOOKUP(A245,Studies!A:BR,3,FALSE),"")</f>
        <v>http://www.ncbi.nlm.nih.gov/pubmed/6138080</v>
      </c>
      <c r="D245" s="48" t="str">
        <f>IF(AND(A245&lt;&gt;"",ISNUMBER(A245)),VLOOKUP(A245,Studies!A:BR,4,FALSE),"")</f>
        <v>iv 0.15 mg/kg - Indiv. K.M.</v>
      </c>
      <c r="E245" s="48" t="str">
        <f>IF(AND(A245&lt;&gt;"",ISNUMBER(A245)),VLOOKUP(A245,Studies!A:BR,5,FALSE),"")</f>
        <v>Midazolam</v>
      </c>
      <c r="F245" s="87" t="s">
        <v>389</v>
      </c>
      <c r="G245" s="86">
        <f t="shared" si="4"/>
        <v>1</v>
      </c>
    </row>
    <row r="246" spans="1:7" x14ac:dyDescent="0.2">
      <c r="A246" s="135">
        <v>245</v>
      </c>
      <c r="B246" s="48" t="str">
        <f>IF(AND(A246&lt;&gt;"",ISNUMBER(A246)),VLOOKUP(A246,Studies!A:BR,2,FALSE),"")</f>
        <v>Heizmann 1983</v>
      </c>
      <c r="C246" s="48" t="str">
        <f>IF(AND(A246&lt;&gt;"",ISNUMBER(A246)),VLOOKUP(A246,Studies!A:BR,3,FALSE),"")</f>
        <v>http://www.ncbi.nlm.nih.gov/pubmed/6138080</v>
      </c>
      <c r="D246" s="48" t="str">
        <f>IF(AND(A246&lt;&gt;"",ISNUMBER(A246)),VLOOKUP(A246,Studies!A:BR,4,FALSE),"")</f>
        <v>iv 0.15 mg/kg - Indiv. E.Sch.</v>
      </c>
      <c r="E246" s="48" t="str">
        <f>IF(AND(A246&lt;&gt;"",ISNUMBER(A246)),VLOOKUP(A246,Studies!A:BR,5,FALSE),"")</f>
        <v>Midazolam</v>
      </c>
      <c r="F246" s="87" t="s">
        <v>389</v>
      </c>
      <c r="G246" s="86">
        <f t="shared" si="4"/>
        <v>1</v>
      </c>
    </row>
    <row r="247" spans="1:7" x14ac:dyDescent="0.2">
      <c r="A247" s="135">
        <v>246</v>
      </c>
      <c r="B247" s="48" t="str">
        <f>IF(AND(A247&lt;&gt;"",ISNUMBER(A247)),VLOOKUP(A247,Studies!A:BR,2,FALSE),"")</f>
        <v>Heizmann 1983</v>
      </c>
      <c r="C247" s="48" t="str">
        <f>IF(AND(A247&lt;&gt;"",ISNUMBER(A247)),VLOOKUP(A247,Studies!A:BR,3,FALSE),"")</f>
        <v>http://www.ncbi.nlm.nih.gov/pubmed/6138080</v>
      </c>
      <c r="D247" s="48" t="str">
        <f>IF(AND(A247&lt;&gt;"",ISNUMBER(A247)),VLOOKUP(A247,Studies!A:BR,4,FALSE),"")</f>
        <v>iv 0.15 mg/kg - Indiv. R.H.</v>
      </c>
      <c r="E247" s="48" t="str">
        <f>IF(AND(A247&lt;&gt;"",ISNUMBER(A247)),VLOOKUP(A247,Studies!A:BR,5,FALSE),"")</f>
        <v>Midazolam</v>
      </c>
      <c r="F247" s="87" t="s">
        <v>389</v>
      </c>
      <c r="G247" s="86">
        <f t="shared" si="4"/>
        <v>1</v>
      </c>
    </row>
    <row r="248" spans="1:7" x14ac:dyDescent="0.2">
      <c r="A248" s="135">
        <v>247</v>
      </c>
      <c r="B248" s="48" t="str">
        <f>IF(AND(A248&lt;&gt;"",ISNUMBER(A248)),VLOOKUP(A248,Studies!A:BR,2,FALSE),"")</f>
        <v>Heizmann 1983</v>
      </c>
      <c r="C248" s="48" t="str">
        <f>IF(AND(A248&lt;&gt;"",ISNUMBER(A248)),VLOOKUP(A248,Studies!A:BR,3,FALSE),"")</f>
        <v>http://www.ncbi.nlm.nih.gov/pubmed/6138080</v>
      </c>
      <c r="D248" s="48" t="str">
        <f>IF(AND(A248&lt;&gt;"",ISNUMBER(A248)),VLOOKUP(A248,Studies!A:BR,4,FALSE),"")</f>
        <v>iv 0.15 mg/kg - Indiv. A.St.</v>
      </c>
      <c r="E248" s="48" t="str">
        <f>IF(AND(A248&lt;&gt;"",ISNUMBER(A248)),VLOOKUP(A248,Studies!A:BR,5,FALSE),"")</f>
        <v>Midazolam</v>
      </c>
      <c r="F248" s="87" t="s">
        <v>389</v>
      </c>
      <c r="G248" s="86">
        <f t="shared" si="4"/>
        <v>1</v>
      </c>
    </row>
    <row r="249" spans="1:7" x14ac:dyDescent="0.2">
      <c r="A249" s="135">
        <v>248</v>
      </c>
      <c r="B249" s="48" t="str">
        <f>IF(AND(A249&lt;&gt;"",ISNUMBER(A249)),VLOOKUP(A249,Studies!A:BR,2,FALSE),"")</f>
        <v>Heizmann 1983</v>
      </c>
      <c r="C249" s="48" t="str">
        <f>IF(AND(A249&lt;&gt;"",ISNUMBER(A249)),VLOOKUP(A249,Studies!A:BR,3,FALSE),"")</f>
        <v>http://www.ncbi.nlm.nih.gov/pubmed/6138080</v>
      </c>
      <c r="D249" s="48" t="str">
        <f>IF(AND(A249&lt;&gt;"",ISNUMBER(A249)),VLOOKUP(A249,Studies!A:BR,4,FALSE),"")</f>
        <v>iv 0.15 mg/kg - Indiv. O.A.</v>
      </c>
      <c r="E249" s="48" t="str">
        <f>IF(AND(A249&lt;&gt;"",ISNUMBER(A249)),VLOOKUP(A249,Studies!A:BR,5,FALSE),"")</f>
        <v>Midazolam</v>
      </c>
      <c r="F249" s="87" t="s">
        <v>389</v>
      </c>
      <c r="G249" s="86">
        <f t="shared" si="4"/>
        <v>1</v>
      </c>
    </row>
    <row r="250" spans="1:7" x14ac:dyDescent="0.2">
      <c r="A250" s="135">
        <v>249</v>
      </c>
      <c r="B250" s="48" t="str">
        <f>IF(AND(A250&lt;&gt;"",ISNUMBER(A250)),VLOOKUP(A250,Studies!A:BR,2,FALSE),"")</f>
        <v>Heizmann 1983</v>
      </c>
      <c r="C250" s="48" t="str">
        <f>IF(AND(A250&lt;&gt;"",ISNUMBER(A250)),VLOOKUP(A250,Studies!A:BR,3,FALSE),"")</f>
        <v>http://www.ncbi.nlm.nih.gov/pubmed/6138080</v>
      </c>
      <c r="D250" s="48" t="str">
        <f>IF(AND(A250&lt;&gt;"",ISNUMBER(A250)),VLOOKUP(A250,Studies!A:BR,4,FALSE),"")</f>
        <v>po 10 mg - Indiv. K.M.</v>
      </c>
      <c r="E250" s="48" t="str">
        <f>IF(AND(A250&lt;&gt;"",ISNUMBER(A250)),VLOOKUP(A250,Studies!A:BR,5,FALSE),"")</f>
        <v>Midazolam</v>
      </c>
      <c r="F250" s="87" t="s">
        <v>389</v>
      </c>
      <c r="G250" s="86">
        <f t="shared" si="4"/>
        <v>1</v>
      </c>
    </row>
    <row r="251" spans="1:7" x14ac:dyDescent="0.2">
      <c r="A251" s="135">
        <v>250</v>
      </c>
      <c r="B251" s="48" t="str">
        <f>IF(AND(A251&lt;&gt;"",ISNUMBER(A251)),VLOOKUP(A251,Studies!A:BR,2,FALSE),"")</f>
        <v>Heizmann 1983</v>
      </c>
      <c r="C251" s="48" t="str">
        <f>IF(AND(A251&lt;&gt;"",ISNUMBER(A251)),VLOOKUP(A251,Studies!A:BR,3,FALSE),"")</f>
        <v>http://www.ncbi.nlm.nih.gov/pubmed/6138080</v>
      </c>
      <c r="D251" s="48" t="str">
        <f>IF(AND(A251&lt;&gt;"",ISNUMBER(A251)),VLOOKUP(A251,Studies!A:BR,4,FALSE),"")</f>
        <v>po 10 mg - Indiv. O.A.</v>
      </c>
      <c r="E251" s="48" t="str">
        <f>IF(AND(A251&lt;&gt;"",ISNUMBER(A251)),VLOOKUP(A251,Studies!A:BR,5,FALSE),"")</f>
        <v>Midazolam</v>
      </c>
      <c r="F251" s="87" t="s">
        <v>389</v>
      </c>
      <c r="G251" s="86">
        <f t="shared" si="4"/>
        <v>1</v>
      </c>
    </row>
    <row r="252" spans="1:7" x14ac:dyDescent="0.2">
      <c r="A252" s="135">
        <v>251</v>
      </c>
      <c r="B252" s="48" t="str">
        <f>IF(AND(A252&lt;&gt;"",ISNUMBER(A252)),VLOOKUP(A252,Studies!A:BR,2,FALSE),"")</f>
        <v>Heizmann 1983</v>
      </c>
      <c r="C252" s="48" t="str">
        <f>IF(AND(A252&lt;&gt;"",ISNUMBER(A252)),VLOOKUP(A252,Studies!A:BR,3,FALSE),"")</f>
        <v>http://www.ncbi.nlm.nih.gov/pubmed/6138080</v>
      </c>
      <c r="D252" s="48" t="str">
        <f>IF(AND(A252&lt;&gt;"",ISNUMBER(A252)),VLOOKUP(A252,Studies!A:BR,4,FALSE),"")</f>
        <v>po 10 mg - Indiv. R.H.</v>
      </c>
      <c r="E252" s="48" t="str">
        <f>IF(AND(A252&lt;&gt;"",ISNUMBER(A252)),VLOOKUP(A252,Studies!A:BR,5,FALSE),"")</f>
        <v>Midazolam</v>
      </c>
      <c r="F252" s="87" t="s">
        <v>389</v>
      </c>
      <c r="G252" s="86">
        <f t="shared" si="4"/>
        <v>1</v>
      </c>
    </row>
    <row r="253" spans="1:7" x14ac:dyDescent="0.2">
      <c r="A253" s="135">
        <v>252</v>
      </c>
      <c r="B253" s="48" t="str">
        <f>IF(AND(A253&lt;&gt;"",ISNUMBER(A253)),VLOOKUP(A253,Studies!A:BR,2,FALSE),"")</f>
        <v>Heizmann 1983</v>
      </c>
      <c r="C253" s="48" t="str">
        <f>IF(AND(A253&lt;&gt;"",ISNUMBER(A253)),VLOOKUP(A253,Studies!A:BR,3,FALSE),"")</f>
        <v>http://www.ncbi.nlm.nih.gov/pubmed/6138080</v>
      </c>
      <c r="D253" s="48" t="str">
        <f>IF(AND(A253&lt;&gt;"",ISNUMBER(A253)),VLOOKUP(A253,Studies!A:BR,4,FALSE),"")</f>
        <v>po 20 mg - Indiv. A.St.</v>
      </c>
      <c r="E253" s="48" t="str">
        <f>IF(AND(A253&lt;&gt;"",ISNUMBER(A253)),VLOOKUP(A253,Studies!A:BR,5,FALSE),"")</f>
        <v>Midazolam</v>
      </c>
      <c r="F253" s="87" t="s">
        <v>389</v>
      </c>
      <c r="G253" s="86">
        <f t="shared" si="4"/>
        <v>1</v>
      </c>
    </row>
    <row r="254" spans="1:7" x14ac:dyDescent="0.2">
      <c r="A254" s="135">
        <v>253</v>
      </c>
      <c r="B254" s="48" t="str">
        <f>IF(AND(A254&lt;&gt;"",ISNUMBER(A254)),VLOOKUP(A254,Studies!A:BR,2,FALSE),"")</f>
        <v>Heizmann 1983</v>
      </c>
      <c r="C254" s="48" t="str">
        <f>IF(AND(A254&lt;&gt;"",ISNUMBER(A254)),VLOOKUP(A254,Studies!A:BR,3,FALSE),"")</f>
        <v>http://www.ncbi.nlm.nih.gov/pubmed/6138080</v>
      </c>
      <c r="D254" s="48" t="str">
        <f>IF(AND(A254&lt;&gt;"",ISNUMBER(A254)),VLOOKUP(A254,Studies!A:BR,4,FALSE),"")</f>
        <v>po 20 mg - Indiv. CH.B.</v>
      </c>
      <c r="E254" s="48" t="str">
        <f>IF(AND(A254&lt;&gt;"",ISNUMBER(A254)),VLOOKUP(A254,Studies!A:BR,5,FALSE),"")</f>
        <v>Midazolam</v>
      </c>
      <c r="F254" s="87" t="s">
        <v>389</v>
      </c>
      <c r="G254" s="86">
        <f t="shared" si="4"/>
        <v>1</v>
      </c>
    </row>
    <row r="255" spans="1:7" x14ac:dyDescent="0.2">
      <c r="A255" s="135">
        <v>254</v>
      </c>
      <c r="B255" s="48" t="str">
        <f>IF(AND(A255&lt;&gt;"",ISNUMBER(A255)),VLOOKUP(A255,Studies!A:BR,2,FALSE),"")</f>
        <v>Heizmann 1983</v>
      </c>
      <c r="C255" s="48" t="str">
        <f>IF(AND(A255&lt;&gt;"",ISNUMBER(A255)),VLOOKUP(A255,Studies!A:BR,3,FALSE),"")</f>
        <v>http://www.ncbi.nlm.nih.gov/pubmed/6138080</v>
      </c>
      <c r="D255" s="48" t="str">
        <f>IF(AND(A255&lt;&gt;"",ISNUMBER(A255)),VLOOKUP(A255,Studies!A:BR,4,FALSE),"")</f>
        <v>po 20 mg - Indiv. E.Sch.</v>
      </c>
      <c r="E255" s="48" t="str">
        <f>IF(AND(A255&lt;&gt;"",ISNUMBER(A255)),VLOOKUP(A255,Studies!A:BR,5,FALSE),"")</f>
        <v>Midazolam</v>
      </c>
      <c r="F255" s="87" t="s">
        <v>389</v>
      </c>
      <c r="G255" s="86">
        <f t="shared" si="4"/>
        <v>1</v>
      </c>
    </row>
    <row r="256" spans="1:7" x14ac:dyDescent="0.2">
      <c r="A256" s="135">
        <v>255</v>
      </c>
      <c r="B256" s="48" t="str">
        <f>IF(AND(A256&lt;&gt;"",ISNUMBER(A256)),VLOOKUP(A256,Studies!A:BR,2,FALSE),"")</f>
        <v>Heizmann 1983</v>
      </c>
      <c r="C256" s="48" t="str">
        <f>IF(AND(A256&lt;&gt;"",ISNUMBER(A256)),VLOOKUP(A256,Studies!A:BR,3,FALSE),"")</f>
        <v>http://www.ncbi.nlm.nih.gov/pubmed/6138080</v>
      </c>
      <c r="D256" s="48" t="str">
        <f>IF(AND(A256&lt;&gt;"",ISNUMBER(A256)),VLOOKUP(A256,Studies!A:BR,4,FALSE),"")</f>
        <v>po 20 mg - Indiv. K.M.</v>
      </c>
      <c r="E256" s="48" t="str">
        <f>IF(AND(A256&lt;&gt;"",ISNUMBER(A256)),VLOOKUP(A256,Studies!A:BR,5,FALSE),"")</f>
        <v>Midazolam</v>
      </c>
      <c r="F256" s="87" t="s">
        <v>389</v>
      </c>
      <c r="G256" s="86">
        <f t="shared" si="4"/>
        <v>1</v>
      </c>
    </row>
    <row r="257" spans="1:7" x14ac:dyDescent="0.2">
      <c r="A257" s="135">
        <v>256</v>
      </c>
      <c r="B257" s="48" t="str">
        <f>IF(AND(A257&lt;&gt;"",ISNUMBER(A257)),VLOOKUP(A257,Studies!A:BR,2,FALSE),"")</f>
        <v>Heizmann 1983</v>
      </c>
      <c r="C257" s="48" t="str">
        <f>IF(AND(A257&lt;&gt;"",ISNUMBER(A257)),VLOOKUP(A257,Studies!A:BR,3,FALSE),"")</f>
        <v>http://www.ncbi.nlm.nih.gov/pubmed/6138080</v>
      </c>
      <c r="D257" s="48" t="str">
        <f>IF(AND(A257&lt;&gt;"",ISNUMBER(A257)),VLOOKUP(A257,Studies!A:BR,4,FALSE),"")</f>
        <v>po 20 mg - Indiv. O.A.</v>
      </c>
      <c r="E257" s="48" t="str">
        <f>IF(AND(A257&lt;&gt;"",ISNUMBER(A257)),VLOOKUP(A257,Studies!A:BR,5,FALSE),"")</f>
        <v>Midazolam</v>
      </c>
      <c r="F257" s="87" t="s">
        <v>389</v>
      </c>
      <c r="G257" s="86">
        <f t="shared" si="4"/>
        <v>1</v>
      </c>
    </row>
    <row r="258" spans="1:7" x14ac:dyDescent="0.2">
      <c r="A258" s="135">
        <v>257</v>
      </c>
      <c r="B258" s="48" t="str">
        <f>IF(AND(A258&lt;&gt;"",ISNUMBER(A258)),VLOOKUP(A258,Studies!A:BR,2,FALSE),"")</f>
        <v>Heizmann 1983</v>
      </c>
      <c r="C258" s="48" t="str">
        <f>IF(AND(A258&lt;&gt;"",ISNUMBER(A258)),VLOOKUP(A258,Studies!A:BR,3,FALSE),"")</f>
        <v>http://www.ncbi.nlm.nih.gov/pubmed/6138080</v>
      </c>
      <c r="D258" s="48" t="str">
        <f>IF(AND(A258&lt;&gt;"",ISNUMBER(A258)),VLOOKUP(A258,Studies!A:BR,4,FALSE),"")</f>
        <v>po 20 mg - Indiv. R.H.</v>
      </c>
      <c r="E258" s="48" t="str">
        <f>IF(AND(A258&lt;&gt;"",ISNUMBER(A258)),VLOOKUP(A258,Studies!A:BR,5,FALSE),"")</f>
        <v>Midazolam</v>
      </c>
      <c r="F258" s="87" t="s">
        <v>389</v>
      </c>
      <c r="G258" s="86">
        <f t="shared" si="4"/>
        <v>1</v>
      </c>
    </row>
    <row r="259" spans="1:7" x14ac:dyDescent="0.2">
      <c r="A259" s="135">
        <v>258</v>
      </c>
      <c r="B259" s="48" t="str">
        <f>IF(AND(A259&lt;&gt;"",ISNUMBER(A259)),VLOOKUP(A259,Studies!A:BR,2,FALSE),"")</f>
        <v>Heizmann 1983</v>
      </c>
      <c r="C259" s="48" t="str">
        <f>IF(AND(A259&lt;&gt;"",ISNUMBER(A259)),VLOOKUP(A259,Studies!A:BR,3,FALSE),"")</f>
        <v>http://www.ncbi.nlm.nih.gov/pubmed/6138080</v>
      </c>
      <c r="D259" s="48" t="str">
        <f>IF(AND(A259&lt;&gt;"",ISNUMBER(A259)),VLOOKUP(A259,Studies!A:BR,4,FALSE),"")</f>
        <v>po 40 mg - Indiv. A.St.</v>
      </c>
      <c r="E259" s="48" t="str">
        <f>IF(AND(A259&lt;&gt;"",ISNUMBER(A259)),VLOOKUP(A259,Studies!A:BR,5,FALSE),"")</f>
        <v>Midazolam</v>
      </c>
      <c r="F259" s="87" t="s">
        <v>389</v>
      </c>
      <c r="G259" s="86">
        <f t="shared" si="4"/>
        <v>1</v>
      </c>
    </row>
    <row r="260" spans="1:7" x14ac:dyDescent="0.2">
      <c r="A260" s="135">
        <v>259</v>
      </c>
      <c r="B260" s="48" t="str">
        <f>IF(AND(A260&lt;&gt;"",ISNUMBER(A260)),VLOOKUP(A260,Studies!A:BR,2,FALSE),"")</f>
        <v>Heizmann 1983</v>
      </c>
      <c r="C260" s="48" t="str">
        <f>IF(AND(A260&lt;&gt;"",ISNUMBER(A260)),VLOOKUP(A260,Studies!A:BR,3,FALSE),"")</f>
        <v>http://www.ncbi.nlm.nih.gov/pubmed/6138080</v>
      </c>
      <c r="D260" s="48" t="str">
        <f>IF(AND(A260&lt;&gt;"",ISNUMBER(A260)),VLOOKUP(A260,Studies!A:BR,4,FALSE),"")</f>
        <v>po 40 mg - Indiv. CH.B.</v>
      </c>
      <c r="E260" s="48" t="str">
        <f>IF(AND(A260&lt;&gt;"",ISNUMBER(A260)),VLOOKUP(A260,Studies!A:BR,5,FALSE),"")</f>
        <v>Midazolam</v>
      </c>
      <c r="F260" s="87" t="s">
        <v>389</v>
      </c>
      <c r="G260" s="86">
        <f t="shared" si="4"/>
        <v>1</v>
      </c>
    </row>
    <row r="261" spans="1:7" x14ac:dyDescent="0.2">
      <c r="A261" s="135">
        <v>260</v>
      </c>
      <c r="B261" s="48" t="str">
        <f>IF(AND(A261&lt;&gt;"",ISNUMBER(A261)),VLOOKUP(A261,Studies!A:BR,2,FALSE),"")</f>
        <v>Heizmann 1983</v>
      </c>
      <c r="C261" s="48" t="str">
        <f>IF(AND(A261&lt;&gt;"",ISNUMBER(A261)),VLOOKUP(A261,Studies!A:BR,3,FALSE),"")</f>
        <v>http://www.ncbi.nlm.nih.gov/pubmed/6138080</v>
      </c>
      <c r="D261" s="48" t="str">
        <f>IF(AND(A261&lt;&gt;"",ISNUMBER(A261)),VLOOKUP(A261,Studies!A:BR,4,FALSE),"")</f>
        <v>po 40 mg - Indiv. E.Sch.</v>
      </c>
      <c r="E261" s="48" t="str">
        <f>IF(AND(A261&lt;&gt;"",ISNUMBER(A261)),VLOOKUP(A261,Studies!A:BR,5,FALSE),"")</f>
        <v>Midazolam</v>
      </c>
      <c r="F261" s="87" t="s">
        <v>389</v>
      </c>
      <c r="G261" s="86">
        <f t="shared" si="4"/>
        <v>1</v>
      </c>
    </row>
    <row r="262" spans="1:7" x14ac:dyDescent="0.2">
      <c r="A262" s="135">
        <v>261</v>
      </c>
      <c r="B262" s="48" t="str">
        <f>IF(AND(A262&lt;&gt;"",ISNUMBER(A262)),VLOOKUP(A262,Studies!A:BR,2,FALSE),"")</f>
        <v>Hohmann 2015</v>
      </c>
      <c r="C262" s="48" t="str">
        <f>IF(AND(A262&lt;&gt;"",ISNUMBER(A262)),VLOOKUP(A262,Studies!A:BR,3,FALSE),"")</f>
        <v>https://www.ncbi.nlm.nih.gov/pubmed/25588320</v>
      </c>
      <c r="D262" s="48" t="str">
        <f>IF(AND(A262&lt;&gt;"",ISNUMBER(A262)),VLOOKUP(A262,Studies!A:BR,4,FALSE),"")</f>
        <v>iv 1 µg</v>
      </c>
      <c r="E262" s="48" t="str">
        <f>IF(AND(A262&lt;&gt;"",ISNUMBER(A262)),VLOOKUP(A262,Studies!A:BR,5,FALSE),"")</f>
        <v>Midazolam</v>
      </c>
      <c r="F262" s="87" t="s">
        <v>389</v>
      </c>
      <c r="G262" s="86">
        <f t="shared" si="4"/>
        <v>1</v>
      </c>
    </row>
    <row r="263" spans="1:7" x14ac:dyDescent="0.2">
      <c r="A263" s="135">
        <v>262</v>
      </c>
      <c r="B263" s="48" t="str">
        <f>IF(AND(A263&lt;&gt;"",ISNUMBER(A263)),VLOOKUP(A263,Studies!A:BR,2,FALSE),"")</f>
        <v>Hohmann 2015</v>
      </c>
      <c r="C263" s="48" t="str">
        <f>IF(AND(A263&lt;&gt;"",ISNUMBER(A263)),VLOOKUP(A263,Studies!A:BR,3,FALSE),"")</f>
        <v>https://www.ncbi.nlm.nih.gov/pubmed/25588320</v>
      </c>
      <c r="D263" s="48" t="str">
        <f>IF(AND(A263&lt;&gt;"",ISNUMBER(A263)),VLOOKUP(A263,Studies!A:BR,4,FALSE),"")</f>
        <v>iv 1 mg</v>
      </c>
      <c r="E263" s="48" t="str">
        <f>IF(AND(A263&lt;&gt;"",ISNUMBER(A263)),VLOOKUP(A263,Studies!A:BR,5,FALSE),"")</f>
        <v>Midazolam</v>
      </c>
      <c r="F263" s="87" t="s">
        <v>389</v>
      </c>
      <c r="G263" s="86">
        <f t="shared" si="4"/>
        <v>1</v>
      </c>
    </row>
    <row r="264" spans="1:7" x14ac:dyDescent="0.2">
      <c r="A264" s="135">
        <v>263</v>
      </c>
      <c r="B264" s="48" t="str">
        <f>IF(AND(A264&lt;&gt;"",ISNUMBER(A264)),VLOOKUP(A264,Studies!A:BR,2,FALSE),"")</f>
        <v>Hohmann 2015</v>
      </c>
      <c r="C264" s="48" t="str">
        <f>IF(AND(A264&lt;&gt;"",ISNUMBER(A264)),VLOOKUP(A264,Studies!A:BR,3,FALSE),"")</f>
        <v>https://www.ncbi.nlm.nih.gov/pubmed/25588320</v>
      </c>
      <c r="D264" s="48" t="str">
        <f>IF(AND(A264&lt;&gt;"",ISNUMBER(A264)),VLOOKUP(A264,Studies!A:BR,4,FALSE),"")</f>
        <v>po 3 µg</v>
      </c>
      <c r="E264" s="48" t="str">
        <f>IF(AND(A264&lt;&gt;"",ISNUMBER(A264)),VLOOKUP(A264,Studies!A:BR,5,FALSE),"")</f>
        <v>Midazolam</v>
      </c>
      <c r="F264" s="87" t="s">
        <v>389</v>
      </c>
      <c r="G264" s="86">
        <f t="shared" si="4"/>
        <v>1</v>
      </c>
    </row>
    <row r="265" spans="1:7" x14ac:dyDescent="0.2">
      <c r="A265" s="135">
        <v>264</v>
      </c>
      <c r="B265" s="48" t="str">
        <f>IF(AND(A265&lt;&gt;"",ISNUMBER(A265)),VLOOKUP(A265,Studies!A:BR,2,FALSE),"")</f>
        <v>Hohmann 2015</v>
      </c>
      <c r="C265" s="48" t="str">
        <f>IF(AND(A265&lt;&gt;"",ISNUMBER(A265)),VLOOKUP(A265,Studies!A:BR,3,FALSE),"")</f>
        <v>https://www.ncbi.nlm.nih.gov/pubmed/25588320</v>
      </c>
      <c r="D265" s="48" t="str">
        <f>IF(AND(A265&lt;&gt;"",ISNUMBER(A265)),VLOOKUP(A265,Studies!A:BR,4,FALSE),"")</f>
        <v>po 3 mg</v>
      </c>
      <c r="E265" s="48" t="str">
        <f>IF(AND(A265&lt;&gt;"",ISNUMBER(A265)),VLOOKUP(A265,Studies!A:BR,5,FALSE),"")</f>
        <v>Midazolam</v>
      </c>
      <c r="F265" s="87" t="s">
        <v>389</v>
      </c>
      <c r="G265" s="86">
        <f t="shared" si="4"/>
        <v>1</v>
      </c>
    </row>
    <row r="266" spans="1:7" x14ac:dyDescent="0.2">
      <c r="A266" s="135">
        <v>265</v>
      </c>
      <c r="B266" s="48" t="str">
        <f>IF(AND(A266&lt;&gt;"",ISNUMBER(A266)),VLOOKUP(A266,Studies!A:BR,2,FALSE),"")</f>
        <v>Hyland 2009</v>
      </c>
      <c r="C266" s="48" t="str">
        <f>IF(AND(A266&lt;&gt;"",ISNUMBER(A266)),VLOOKUP(A266,Studies!A:BR,3,FALSE),"")</f>
        <v>https://www.ncbi.nlm.nih.gov/pubmed/19371318</v>
      </c>
      <c r="D266" s="48" t="str">
        <f>IF(AND(A266&lt;&gt;"",ISNUMBER(A266)),VLOOKUP(A266,Studies!A:BR,4,FALSE),"")</f>
        <v>3-mg oral dose</v>
      </c>
      <c r="E266" s="48" t="str">
        <f>IF(AND(A266&lt;&gt;"",ISNUMBER(A266)),VLOOKUP(A266,Studies!A:BR,5,FALSE),"")</f>
        <v>Midazolam-N-Glucuronide</v>
      </c>
      <c r="F266" s="87"/>
      <c r="G266" s="86">
        <f t="shared" ref="G266:G329" si="5">A266-A265</f>
        <v>1</v>
      </c>
    </row>
    <row r="267" spans="1:7" x14ac:dyDescent="0.2">
      <c r="A267" s="135">
        <v>266</v>
      </c>
      <c r="B267" s="48" t="str">
        <f>IF(AND(A267&lt;&gt;"",ISNUMBER(A267)),VLOOKUP(A267,Studies!A:BR,2,FALSE),"")</f>
        <v>Hyland 2009</v>
      </c>
      <c r="C267" s="48" t="str">
        <f>IF(AND(A267&lt;&gt;"",ISNUMBER(A267)),VLOOKUP(A267,Studies!A:BR,3,FALSE),"")</f>
        <v>https://www.ncbi.nlm.nih.gov/pubmed/19371318</v>
      </c>
      <c r="D267" s="48" t="str">
        <f>IF(AND(A267&lt;&gt;"",ISNUMBER(A267)),VLOOKUP(A267,Studies!A:BR,4,FALSE),"")</f>
        <v>1-mg i.v. dose</v>
      </c>
      <c r="E267" s="48" t="str">
        <f>IF(AND(A267&lt;&gt;"",ISNUMBER(A267)),VLOOKUP(A267,Studies!A:BR,5,FALSE),"")</f>
        <v>Midazolam-N-Glucuronide</v>
      </c>
      <c r="F267" s="87"/>
      <c r="G267" s="86">
        <f t="shared" si="5"/>
        <v>1</v>
      </c>
    </row>
    <row r="268" spans="1:7" x14ac:dyDescent="0.2">
      <c r="A268" s="135">
        <v>267</v>
      </c>
      <c r="B268" s="48" t="str">
        <f>IF(AND(A268&lt;&gt;"",ISNUMBER(A268)),VLOOKUP(A268,Studies!A:BR,2,FALSE),"")</f>
        <v>Hyland 2009</v>
      </c>
      <c r="C268" s="48" t="str">
        <f>IF(AND(A268&lt;&gt;"",ISNUMBER(A268)),VLOOKUP(A268,Studies!A:BR,3,FALSE),"")</f>
        <v>https://www.ncbi.nlm.nih.gov/pubmed/19371318</v>
      </c>
      <c r="D268" s="48" t="str">
        <f>IF(AND(A268&lt;&gt;"",ISNUMBER(A268)),VLOOKUP(A268,Studies!A:BR,4,FALSE),"")</f>
        <v>3-mg oral dose (as fraction of dose)</v>
      </c>
      <c r="E268" s="48" t="str">
        <f>IF(AND(A268&lt;&gt;"",ISNUMBER(A268)),VLOOKUP(A268,Studies!A:BR,5,FALSE),"")</f>
        <v>Midazolam-N-Glucuronide</v>
      </c>
      <c r="F268" s="87" t="s">
        <v>389</v>
      </c>
      <c r="G268" s="86">
        <f t="shared" si="5"/>
        <v>1</v>
      </c>
    </row>
    <row r="269" spans="1:7" x14ac:dyDescent="0.2">
      <c r="A269" s="135">
        <v>268</v>
      </c>
      <c r="B269" s="48" t="str">
        <f>IF(AND(A269&lt;&gt;"",ISNUMBER(A269)),VLOOKUP(A269,Studies!A:BR,2,FALSE),"")</f>
        <v>Hyland 2009</v>
      </c>
      <c r="C269" s="48" t="str">
        <f>IF(AND(A269&lt;&gt;"",ISNUMBER(A269)),VLOOKUP(A269,Studies!A:BR,3,FALSE),"")</f>
        <v>https://www.ncbi.nlm.nih.gov/pubmed/19371318</v>
      </c>
      <c r="D269" s="48" t="str">
        <f>IF(AND(A269&lt;&gt;"",ISNUMBER(A269)),VLOOKUP(A269,Studies!A:BR,4,FALSE),"")</f>
        <v>1-mg i.v. dose (as fraction of dose)</v>
      </c>
      <c r="E269" s="48" t="str">
        <f>IF(AND(A269&lt;&gt;"",ISNUMBER(A269)),VLOOKUP(A269,Studies!A:BR,5,FALSE),"")</f>
        <v>Midazolam-N-Glucuronide</v>
      </c>
      <c r="F269" s="87" t="s">
        <v>389</v>
      </c>
      <c r="G269" s="86">
        <f t="shared" si="5"/>
        <v>1</v>
      </c>
    </row>
    <row r="270" spans="1:7" x14ac:dyDescent="0.2">
      <c r="A270" s="88">
        <v>269</v>
      </c>
      <c r="B270" s="48" t="str">
        <f>IF(AND(A270&lt;&gt;"",ISNUMBER(A270)),VLOOKUP(A270,Studies!A:BR,2,FALSE),"")</f>
        <v>Jajoo 1989</v>
      </c>
      <c r="C270" s="48" t="str">
        <f>IF(AND(A270&lt;&gt;"",ISNUMBER(A270)),VLOOKUP(A270,Studies!A:BR,3,FALSE),"")</f>
        <v>https://www.ncbi.nlm.nih.gov/pubmed/2575499</v>
      </c>
      <c r="D270" s="48" t="str">
        <f>IF(AND(A270&lt;&gt;"",ISNUMBER(A270)),VLOOKUP(A270,Studies!A:BR,4,FALSE),"")</f>
        <v>Healthy Volunteers</v>
      </c>
      <c r="E270" s="48" t="str">
        <f>IF(AND(A270&lt;&gt;"",ISNUMBER(A270)),VLOOKUP(A270,Studies!A:BR,5,FALSE),"")</f>
        <v>Buspirone</v>
      </c>
      <c r="F270" s="87" t="s">
        <v>48</v>
      </c>
      <c r="G270" s="86">
        <f t="shared" si="5"/>
        <v>1</v>
      </c>
    </row>
    <row r="271" spans="1:7" x14ac:dyDescent="0.2">
      <c r="A271" s="135">
        <v>270</v>
      </c>
      <c r="B271" s="48" t="str">
        <f>IF(AND(A271&lt;&gt;"",ISNUMBER(A271)),VLOOKUP(A271,Studies!A:BR,2,FALSE),"")</f>
        <v>Jalava 1997</v>
      </c>
      <c r="C271" s="48" t="str">
        <f>IF(AND(A271&lt;&gt;"",ISNUMBER(A271)),VLOOKUP(A271,Studies!A:BR,3,FALSE),"")</f>
        <v>https://www.ncbi.nlm.nih.gov/pubmed/9421099</v>
      </c>
      <c r="D271" s="48" t="str">
        <f>IF(AND(A271&lt;&gt;"",ISNUMBER(A271)),VLOOKUP(A271,Studies!A:BR,4,FALSE),"")</f>
        <v>po Control (Perpetrator Placebo)</v>
      </c>
      <c r="E271" s="48" t="str">
        <f>IF(AND(A271&lt;&gt;"",ISNUMBER(A271)),VLOOKUP(A271,Studies!A:BR,5,FALSE),"")</f>
        <v>Digoxin</v>
      </c>
      <c r="F271" s="87" t="s">
        <v>779</v>
      </c>
      <c r="G271" s="86">
        <f t="shared" si="5"/>
        <v>1</v>
      </c>
    </row>
    <row r="272" spans="1:7" x14ac:dyDescent="0.2">
      <c r="A272" s="135">
        <v>271</v>
      </c>
      <c r="B272" s="48" t="str">
        <f>IF(AND(A272&lt;&gt;"",ISNUMBER(A272)),VLOOKUP(A272,Studies!A:BR,2,FALSE),"")</f>
        <v>Jalava 1997</v>
      </c>
      <c r="C272" s="48" t="str">
        <f>IF(AND(A272&lt;&gt;"",ISNUMBER(A272)),VLOOKUP(A272,Studies!A:BR,3,FALSE),"")</f>
        <v>https://www.ncbi.nlm.nih.gov/pubmed/9421099</v>
      </c>
      <c r="D272" s="48" t="str">
        <f>IF(AND(A272&lt;&gt;"",ISNUMBER(A272)),VLOOKUP(A272,Studies!A:BR,4,FALSE),"")</f>
        <v>po with Perpetrator (Itraconazole)</v>
      </c>
      <c r="E272" s="48" t="str">
        <f>IF(AND(A272&lt;&gt;"",ISNUMBER(A272)),VLOOKUP(A272,Studies!A:BR,5,FALSE),"")</f>
        <v>Digoxin</v>
      </c>
      <c r="F272" s="87" t="s">
        <v>780</v>
      </c>
      <c r="G272" s="86">
        <f t="shared" si="5"/>
        <v>1</v>
      </c>
    </row>
    <row r="273" spans="1:7" x14ac:dyDescent="0.2">
      <c r="A273" s="135">
        <v>272</v>
      </c>
      <c r="B273" s="48" t="str">
        <f>IF(AND(A273&lt;&gt;"",ISNUMBER(A273)),VLOOKUP(A273,Studies!A:BR,2,FALSE),"")</f>
        <v>Jalava 1997</v>
      </c>
      <c r="C273" s="48" t="str">
        <f>IF(AND(A273&lt;&gt;"",ISNUMBER(A273)),VLOOKUP(A273,Studies!A:BR,3,FALSE),"")</f>
        <v>https://www.ncbi.nlm.nih.gov/pubmed/9421099</v>
      </c>
      <c r="D273" s="48" t="str">
        <f>IF(AND(A273&lt;&gt;"",ISNUMBER(A273)),VLOOKUP(A273,Studies!A:BR,4,FALSE),"")</f>
        <v>po with Perpetrator (Itraconazole)</v>
      </c>
      <c r="E273" s="48" t="str">
        <f>IF(AND(A273&lt;&gt;"",ISNUMBER(A273)),VLOOKUP(A273,Studies!A:BR,5,FALSE),"")</f>
        <v>Itraconazole</v>
      </c>
      <c r="F273" s="87" t="s">
        <v>781</v>
      </c>
      <c r="G273" s="86">
        <f t="shared" si="5"/>
        <v>1</v>
      </c>
    </row>
    <row r="274" spans="1:7" x14ac:dyDescent="0.2">
      <c r="A274" s="135">
        <v>273</v>
      </c>
      <c r="B274" s="48" t="str">
        <f>IF(AND(A274&lt;&gt;"",ISNUMBER(A274)),VLOOKUP(A274,Studies!A:BR,2,FALSE),"")</f>
        <v>Jalava 1997</v>
      </c>
      <c r="C274" s="48" t="str">
        <f>IF(AND(A274&lt;&gt;"",ISNUMBER(A274)),VLOOKUP(A274,Studies!A:BR,3,FALSE),"")</f>
        <v>https://www.ncbi.nlm.nih.gov/pubmed/9421099</v>
      </c>
      <c r="D274" s="48" t="str">
        <f>IF(AND(A274&lt;&gt;"",ISNUMBER(A274)),VLOOKUP(A274,Studies!A:BR,4,FALSE),"")</f>
        <v>po Control (Perpetrator Placebo)</v>
      </c>
      <c r="E274" s="48" t="str">
        <f>IF(AND(A274&lt;&gt;"",ISNUMBER(A274)),VLOOKUP(A274,Studies!A:BR,5,FALSE),"")</f>
        <v>Digoxin</v>
      </c>
      <c r="F274" s="87" t="s">
        <v>779</v>
      </c>
      <c r="G274" s="86">
        <f t="shared" si="5"/>
        <v>1</v>
      </c>
    </row>
    <row r="275" spans="1:7" x14ac:dyDescent="0.2">
      <c r="A275" s="135">
        <v>274</v>
      </c>
      <c r="B275" s="48" t="str">
        <f>IF(AND(A275&lt;&gt;"",ISNUMBER(A275)),VLOOKUP(A275,Studies!A:BR,2,FALSE),"")</f>
        <v>Jalava 1997</v>
      </c>
      <c r="C275" s="48" t="str">
        <f>IF(AND(A275&lt;&gt;"",ISNUMBER(A275)),VLOOKUP(A275,Studies!A:BR,3,FALSE),"")</f>
        <v>https://www.ncbi.nlm.nih.gov/pubmed/9421099</v>
      </c>
      <c r="D275" s="48" t="str">
        <f>IF(AND(A275&lt;&gt;"",ISNUMBER(A275)),VLOOKUP(A275,Studies!A:BR,4,FALSE),"")</f>
        <v>po with Perpetrator (Itraconazole)</v>
      </c>
      <c r="E275" s="48" t="str">
        <f>IF(AND(A275&lt;&gt;"",ISNUMBER(A275)),VLOOKUP(A275,Studies!A:BR,5,FALSE),"")</f>
        <v>Digoxin</v>
      </c>
      <c r="F275" s="87" t="s">
        <v>780</v>
      </c>
      <c r="G275" s="86">
        <f t="shared" si="5"/>
        <v>1</v>
      </c>
    </row>
    <row r="276" spans="1:7" x14ac:dyDescent="0.2">
      <c r="A276" s="135">
        <v>275</v>
      </c>
      <c r="B276" s="48" t="str">
        <f>IF(AND(A276&lt;&gt;"",ISNUMBER(A276)),VLOOKUP(A276,Studies!A:BR,2,FALSE),"")</f>
        <v>Kharasch 1997</v>
      </c>
      <c r="C276" s="48" t="str">
        <f>IF(AND(A276&lt;&gt;"",ISNUMBER(A276)),VLOOKUP(A276,Studies!A:BR,3,FALSE),"")</f>
        <v>https://www.ncbi.nlm.nih.gov/pubmed/9232132</v>
      </c>
      <c r="D276" s="48" t="str">
        <f>IF(AND(A276&lt;&gt;"",ISNUMBER(A276)),VLOOKUP(A276,Studies!A:BR,4,FALSE),"")</f>
        <v>po Control (Perpetrator Placebo)</v>
      </c>
      <c r="E276" s="48" t="str">
        <f>IF(AND(A276&lt;&gt;"",ISNUMBER(A276)),VLOOKUP(A276,Studies!A:BR,5,FALSE),"")</f>
        <v>Midazolam</v>
      </c>
      <c r="F276" s="87" t="s">
        <v>389</v>
      </c>
      <c r="G276" s="86">
        <f t="shared" si="5"/>
        <v>1</v>
      </c>
    </row>
    <row r="277" spans="1:7" x14ac:dyDescent="0.2">
      <c r="A277" s="135">
        <v>276</v>
      </c>
      <c r="B277" s="48" t="str">
        <f>IF(AND(A277&lt;&gt;"",ISNUMBER(A277)),VLOOKUP(A277,Studies!A:BR,2,FALSE),"")</f>
        <v>Kharasch 1997</v>
      </c>
      <c r="C277" s="48" t="str">
        <f>IF(AND(A277&lt;&gt;"",ISNUMBER(A277)),VLOOKUP(A277,Studies!A:BR,3,FALSE),"")</f>
        <v>https://www.ncbi.nlm.nih.gov/pubmed/9232132</v>
      </c>
      <c r="D277" s="48" t="str">
        <f>IF(AND(A277&lt;&gt;"",ISNUMBER(A277)),VLOOKUP(A277,Studies!A:BR,4,FALSE),"")</f>
        <v>po with Perpetrator (Rifampicin)</v>
      </c>
      <c r="E277" s="48" t="str">
        <f>IF(AND(A277&lt;&gt;"",ISNUMBER(A277)),VLOOKUP(A277,Studies!A:BR,5,FALSE),"")</f>
        <v>Midazolam</v>
      </c>
      <c r="F277" s="87" t="s">
        <v>389</v>
      </c>
      <c r="G277" s="86">
        <f t="shared" si="5"/>
        <v>1</v>
      </c>
    </row>
    <row r="278" spans="1:7" x14ac:dyDescent="0.2">
      <c r="A278" s="135">
        <v>277</v>
      </c>
      <c r="B278" s="48" t="str">
        <f>IF(AND(A278&lt;&gt;"",ISNUMBER(A278)),VLOOKUP(A278,Studies!A:BR,2,FALSE),"")</f>
        <v>Kharasch 1997</v>
      </c>
      <c r="C278" s="48" t="str">
        <f>IF(AND(A278&lt;&gt;"",ISNUMBER(A278)),VLOOKUP(A278,Studies!A:BR,3,FALSE),"")</f>
        <v>https://www.ncbi.nlm.nih.gov/pubmed/9232132</v>
      </c>
      <c r="D278" s="48" t="str">
        <f>IF(AND(A278&lt;&gt;"",ISNUMBER(A278)),VLOOKUP(A278,Studies!A:BR,4,FALSE),"")</f>
        <v>po Control (Perpetrator Placebo)</v>
      </c>
      <c r="E278" s="48" t="str">
        <f>IF(AND(A278&lt;&gt;"",ISNUMBER(A278)),VLOOKUP(A278,Studies!A:BR,5,FALSE),"")</f>
        <v>Alfentanil</v>
      </c>
      <c r="F278" s="87" t="s">
        <v>389</v>
      </c>
      <c r="G278" s="86">
        <f t="shared" si="5"/>
        <v>1</v>
      </c>
    </row>
    <row r="279" spans="1:7" x14ac:dyDescent="0.2">
      <c r="A279" s="135">
        <v>278</v>
      </c>
      <c r="B279" s="48" t="str">
        <f>IF(AND(A279&lt;&gt;"",ISNUMBER(A279)),VLOOKUP(A279,Studies!A:BR,2,FALSE),"")</f>
        <v>Kharasch 1997</v>
      </c>
      <c r="C279" s="48" t="str">
        <f>IF(AND(A279&lt;&gt;"",ISNUMBER(A279)),VLOOKUP(A279,Studies!A:BR,3,FALSE),"")</f>
        <v>https://www.ncbi.nlm.nih.gov/pubmed/9232132</v>
      </c>
      <c r="D279" s="48" t="str">
        <f>IF(AND(A279&lt;&gt;"",ISNUMBER(A279)),VLOOKUP(A279,Studies!A:BR,4,FALSE),"")</f>
        <v>po with Perpetrator (Rifampicin)</v>
      </c>
      <c r="E279" s="48" t="str">
        <f>IF(AND(A279&lt;&gt;"",ISNUMBER(A279)),VLOOKUP(A279,Studies!A:BR,5,FALSE),"")</f>
        <v>Alfentanil</v>
      </c>
      <c r="F279" s="87" t="s">
        <v>389</v>
      </c>
      <c r="G279" s="86">
        <f t="shared" si="5"/>
        <v>1</v>
      </c>
    </row>
    <row r="280" spans="1:7" x14ac:dyDescent="0.2">
      <c r="A280" s="135">
        <v>279</v>
      </c>
      <c r="B280" s="48" t="str">
        <f>IF(AND(A280&lt;&gt;"",ISNUMBER(A280)),VLOOKUP(A280,Studies!A:BR,2,FALSE),"")</f>
        <v>Kharasch 2004</v>
      </c>
      <c r="C280" s="48" t="str">
        <f>IF(AND(A280&lt;&gt;"",ISNUMBER(A280)),VLOOKUP(A280,Studies!A:BR,3,FALSE),"")</f>
        <v>https://www.ncbi.nlm.nih.gov/pubmed/15536460</v>
      </c>
      <c r="D280" s="48" t="str">
        <f>IF(AND(A280&lt;&gt;"",ISNUMBER(A280)),VLOOKUP(A280,Studies!A:BR,4,FALSE),"")</f>
        <v>iv Control (Perpetrator Placebo)</v>
      </c>
      <c r="E280" s="48" t="str">
        <f>IF(AND(A280&lt;&gt;"",ISNUMBER(A280)),VLOOKUP(A280,Studies!A:BR,5,FALSE),"")</f>
        <v>Midazolam</v>
      </c>
      <c r="F280" s="87" t="s">
        <v>638</v>
      </c>
      <c r="G280" s="86">
        <f t="shared" si="5"/>
        <v>1</v>
      </c>
    </row>
    <row r="281" spans="1:7" x14ac:dyDescent="0.2">
      <c r="A281" s="135">
        <v>280</v>
      </c>
      <c r="B281" s="48" t="str">
        <f>IF(AND(A281&lt;&gt;"",ISNUMBER(A281)),VLOOKUP(A281,Studies!A:BR,2,FALSE),"")</f>
        <v>Kharasch 2004</v>
      </c>
      <c r="C281" s="48" t="str">
        <f>IF(AND(A281&lt;&gt;"",ISNUMBER(A281)),VLOOKUP(A281,Studies!A:BR,3,FALSE),"")</f>
        <v>https://www.ncbi.nlm.nih.gov/pubmed/15536460</v>
      </c>
      <c r="D281" s="48" t="str">
        <f>IF(AND(A281&lt;&gt;"",ISNUMBER(A281)),VLOOKUP(A281,Studies!A:BR,4,FALSE),"")</f>
        <v>iv with Perpetrator (Rifampicin)</v>
      </c>
      <c r="E281" s="48" t="str">
        <f>IF(AND(A281&lt;&gt;"",ISNUMBER(A281)),VLOOKUP(A281,Studies!A:BR,5,FALSE),"")</f>
        <v>Midazolam</v>
      </c>
      <c r="F281" s="87" t="s">
        <v>639</v>
      </c>
      <c r="G281" s="86">
        <f t="shared" si="5"/>
        <v>1</v>
      </c>
    </row>
    <row r="282" spans="1:7" x14ac:dyDescent="0.2">
      <c r="A282" s="135">
        <v>281</v>
      </c>
      <c r="B282" s="48" t="str">
        <f>IF(AND(A282&lt;&gt;"",ISNUMBER(A282)),VLOOKUP(A282,Studies!A:BR,2,FALSE),"")</f>
        <v>Kharasch 2004</v>
      </c>
      <c r="C282" s="48" t="str">
        <f>IF(AND(A282&lt;&gt;"",ISNUMBER(A282)),VLOOKUP(A282,Studies!A:BR,3,FALSE),"")</f>
        <v>https://www.ncbi.nlm.nih.gov/pubmed/15536460</v>
      </c>
      <c r="D282" s="48" t="str">
        <f>IF(AND(A282&lt;&gt;"",ISNUMBER(A282)),VLOOKUP(A282,Studies!A:BR,4,FALSE),"")</f>
        <v>iv with Perpetrator (GFJ)</v>
      </c>
      <c r="E282" s="48" t="str">
        <f>IF(AND(A282&lt;&gt;"",ISNUMBER(A282)),VLOOKUP(A282,Studies!A:BR,5,FALSE),"")</f>
        <v>Midazolam</v>
      </c>
      <c r="F282" s="87"/>
      <c r="G282" s="86">
        <f t="shared" si="5"/>
        <v>1</v>
      </c>
    </row>
    <row r="283" spans="1:7" x14ac:dyDescent="0.2">
      <c r="A283" s="135">
        <v>282</v>
      </c>
      <c r="B283" s="48" t="str">
        <f>IF(AND(A283&lt;&gt;"",ISNUMBER(A283)),VLOOKUP(A283,Studies!A:BR,2,FALSE),"")</f>
        <v>Kharasch 2004</v>
      </c>
      <c r="C283" s="48" t="str">
        <f>IF(AND(A283&lt;&gt;"",ISNUMBER(A283)),VLOOKUP(A283,Studies!A:BR,3,FALSE),"")</f>
        <v>https://www.ncbi.nlm.nih.gov/pubmed/15536460</v>
      </c>
      <c r="D283" s="48" t="str">
        <f>IF(AND(A283&lt;&gt;"",ISNUMBER(A283)),VLOOKUP(A283,Studies!A:BR,4,FALSE),"")</f>
        <v>iv Control (Perpetrator Placebo)</v>
      </c>
      <c r="E283" s="48" t="str">
        <f>IF(AND(A283&lt;&gt;"",ISNUMBER(A283)),VLOOKUP(A283,Studies!A:BR,5,FALSE),"")</f>
        <v>Alfentanil</v>
      </c>
      <c r="F283" s="87" t="s">
        <v>650</v>
      </c>
      <c r="G283" s="86">
        <f t="shared" si="5"/>
        <v>1</v>
      </c>
    </row>
    <row r="284" spans="1:7" x14ac:dyDescent="0.2">
      <c r="A284" s="135">
        <v>283</v>
      </c>
      <c r="B284" s="48" t="str">
        <f>IF(AND(A284&lt;&gt;"",ISNUMBER(A284)),VLOOKUP(A284,Studies!A:BR,2,FALSE),"")</f>
        <v>Kharasch 2004</v>
      </c>
      <c r="C284" s="48" t="str">
        <f>IF(AND(A284&lt;&gt;"",ISNUMBER(A284)),VLOOKUP(A284,Studies!A:BR,3,FALSE),"")</f>
        <v>https://www.ncbi.nlm.nih.gov/pubmed/15536460</v>
      </c>
      <c r="D284" s="48" t="str">
        <f>IF(AND(A284&lt;&gt;"",ISNUMBER(A284)),VLOOKUP(A284,Studies!A:BR,4,FALSE),"")</f>
        <v>iv with Perpetrator (Rifampicin)</v>
      </c>
      <c r="E284" s="48" t="str">
        <f>IF(AND(A284&lt;&gt;"",ISNUMBER(A284)),VLOOKUP(A284,Studies!A:BR,5,FALSE),"")</f>
        <v>Alfentanil</v>
      </c>
      <c r="F284" s="87" t="s">
        <v>651</v>
      </c>
      <c r="G284" s="86">
        <f t="shared" si="5"/>
        <v>1</v>
      </c>
    </row>
    <row r="285" spans="1:7" x14ac:dyDescent="0.2">
      <c r="A285" s="135">
        <v>284</v>
      </c>
      <c r="B285" s="48" t="str">
        <f>IF(AND(A285&lt;&gt;"",ISNUMBER(A285)),VLOOKUP(A285,Studies!A:BR,2,FALSE),"")</f>
        <v>Kharasch 2004</v>
      </c>
      <c r="C285" s="48" t="str">
        <f>IF(AND(A285&lt;&gt;"",ISNUMBER(A285)),VLOOKUP(A285,Studies!A:BR,3,FALSE),"")</f>
        <v>https://www.ncbi.nlm.nih.gov/pubmed/15536460</v>
      </c>
      <c r="D285" s="48" t="str">
        <f>IF(AND(A285&lt;&gt;"",ISNUMBER(A285)),VLOOKUP(A285,Studies!A:BR,4,FALSE),"")</f>
        <v>iv with Perpetrator (GFJ)</v>
      </c>
      <c r="E285" s="48" t="str">
        <f>IF(AND(A285&lt;&gt;"",ISNUMBER(A285)),VLOOKUP(A285,Studies!A:BR,5,FALSE),"")</f>
        <v>Alfentanil</v>
      </c>
      <c r="F285" s="87"/>
      <c r="G285" s="86">
        <f t="shared" si="5"/>
        <v>1</v>
      </c>
    </row>
    <row r="286" spans="1:7" x14ac:dyDescent="0.2">
      <c r="A286" s="135">
        <v>285</v>
      </c>
      <c r="B286" s="48" t="str">
        <f>IF(AND(A286&lt;&gt;"",ISNUMBER(A286)),VLOOKUP(A286,Studies!A:BR,2,FALSE),"")</f>
        <v>Kharasch 2004</v>
      </c>
      <c r="C286" s="48" t="str">
        <f>IF(AND(A286&lt;&gt;"",ISNUMBER(A286)),VLOOKUP(A286,Studies!A:BR,3,FALSE),"")</f>
        <v>https://www.ncbi.nlm.nih.gov/pubmed/15536460</v>
      </c>
      <c r="D286" s="48" t="str">
        <f>IF(AND(A286&lt;&gt;"",ISNUMBER(A286)),VLOOKUP(A286,Studies!A:BR,4,FALSE),"")</f>
        <v>po #1 Control (Perpetrator Placebo)</v>
      </c>
      <c r="E286" s="48" t="str">
        <f>IF(AND(A286&lt;&gt;"",ISNUMBER(A286)),VLOOKUP(A286,Studies!A:BR,5,FALSE),"")</f>
        <v>Midazolam</v>
      </c>
      <c r="F286" s="87" t="s">
        <v>638</v>
      </c>
      <c r="G286" s="86">
        <f t="shared" si="5"/>
        <v>1</v>
      </c>
    </row>
    <row r="287" spans="1:7" x14ac:dyDescent="0.2">
      <c r="A287" s="135">
        <v>286</v>
      </c>
      <c r="B287" s="48" t="str">
        <f>IF(AND(A287&lt;&gt;"",ISNUMBER(A287)),VLOOKUP(A287,Studies!A:BR,2,FALSE),"")</f>
        <v>Kharasch 2004</v>
      </c>
      <c r="C287" s="48" t="str">
        <f>IF(AND(A287&lt;&gt;"",ISNUMBER(A287)),VLOOKUP(A287,Studies!A:BR,3,FALSE),"")</f>
        <v>https://www.ncbi.nlm.nih.gov/pubmed/15536460</v>
      </c>
      <c r="D287" s="48" t="str">
        <f>IF(AND(A287&lt;&gt;"",ISNUMBER(A287)),VLOOKUP(A287,Studies!A:BR,4,FALSE),"")</f>
        <v>po #1 with Perpetrator (Rifampicin)</v>
      </c>
      <c r="E287" s="48" t="str">
        <f>IF(AND(A287&lt;&gt;"",ISNUMBER(A287)),VLOOKUP(A287,Studies!A:BR,5,FALSE),"")</f>
        <v>Midazolam</v>
      </c>
      <c r="F287" s="87" t="s">
        <v>639</v>
      </c>
      <c r="G287" s="86">
        <f t="shared" si="5"/>
        <v>1</v>
      </c>
    </row>
    <row r="288" spans="1:7" x14ac:dyDescent="0.2">
      <c r="A288" s="135">
        <v>287</v>
      </c>
      <c r="B288" s="48" t="str">
        <f>IF(AND(A288&lt;&gt;"",ISNUMBER(A288)),VLOOKUP(A288,Studies!A:BR,2,FALSE),"")</f>
        <v>Kharasch 2004</v>
      </c>
      <c r="C288" s="48" t="str">
        <f>IF(AND(A288&lt;&gt;"",ISNUMBER(A288)),VLOOKUP(A288,Studies!A:BR,3,FALSE),"")</f>
        <v>https://www.ncbi.nlm.nih.gov/pubmed/15536460</v>
      </c>
      <c r="D288" s="48" t="str">
        <f>IF(AND(A288&lt;&gt;"",ISNUMBER(A288)),VLOOKUP(A288,Studies!A:BR,4,FALSE),"")</f>
        <v>po #1 (60 µg/kg) Control (Perpetrator Placebo)</v>
      </c>
      <c r="E288" s="48" t="str">
        <f>IF(AND(A288&lt;&gt;"",ISNUMBER(A288)),VLOOKUP(A288,Studies!A:BR,5,FALSE),"")</f>
        <v>Alfentanil</v>
      </c>
      <c r="F288" s="87" t="s">
        <v>650</v>
      </c>
      <c r="G288" s="86">
        <f t="shared" si="5"/>
        <v>1</v>
      </c>
    </row>
    <row r="289" spans="1:7" x14ac:dyDescent="0.2">
      <c r="A289" s="135">
        <v>288</v>
      </c>
      <c r="B289" s="48" t="str">
        <f>IF(AND(A289&lt;&gt;"",ISNUMBER(A289)),VLOOKUP(A289,Studies!A:BR,2,FALSE),"")</f>
        <v>Kharasch 2004</v>
      </c>
      <c r="C289" s="48" t="str">
        <f>IF(AND(A289&lt;&gt;"",ISNUMBER(A289)),VLOOKUP(A289,Studies!A:BR,3,FALSE),"")</f>
        <v>https://www.ncbi.nlm.nih.gov/pubmed/15536460</v>
      </c>
      <c r="D289" s="48" t="str">
        <f>IF(AND(A289&lt;&gt;"",ISNUMBER(A289)),VLOOKUP(A289,Studies!A:BR,4,FALSE),"")</f>
        <v>po #1 (60 µg/kg) with Perpetrator (Rifampicin)</v>
      </c>
      <c r="E289" s="48" t="str">
        <f>IF(AND(A289&lt;&gt;"",ISNUMBER(A289)),VLOOKUP(A289,Studies!A:BR,5,FALSE),"")</f>
        <v>Alfentanil</v>
      </c>
      <c r="F289" s="87" t="s">
        <v>651</v>
      </c>
      <c r="G289" s="86">
        <f t="shared" si="5"/>
        <v>1</v>
      </c>
    </row>
    <row r="290" spans="1:7" x14ac:dyDescent="0.2">
      <c r="A290" s="135">
        <v>289</v>
      </c>
      <c r="B290" s="48" t="str">
        <f>IF(AND(A290&lt;&gt;"",ISNUMBER(A290)),VLOOKUP(A290,Studies!A:BR,2,FALSE),"")</f>
        <v>Kharasch 2004</v>
      </c>
      <c r="C290" s="48" t="str">
        <f>IF(AND(A290&lt;&gt;"",ISNUMBER(A290)),VLOOKUP(A290,Studies!A:BR,3,FALSE),"")</f>
        <v>https://www.ncbi.nlm.nih.gov/pubmed/15536460</v>
      </c>
      <c r="D290" s="48" t="str">
        <f>IF(AND(A290&lt;&gt;"",ISNUMBER(A290)),VLOOKUP(A290,Studies!A:BR,4,FALSE),"")</f>
        <v>po #2 Control (Perpetrator Placebo)</v>
      </c>
      <c r="E290" s="48" t="str">
        <f>IF(AND(A290&lt;&gt;"",ISNUMBER(A290)),VLOOKUP(A290,Studies!A:BR,5,FALSE),"")</f>
        <v>Midazolam</v>
      </c>
      <c r="F290" s="87" t="s">
        <v>638</v>
      </c>
      <c r="G290" s="86">
        <f t="shared" si="5"/>
        <v>1</v>
      </c>
    </row>
    <row r="291" spans="1:7" x14ac:dyDescent="0.2">
      <c r="A291" s="135">
        <v>290</v>
      </c>
      <c r="B291" s="48" t="str">
        <f>IF(AND(A291&lt;&gt;"",ISNUMBER(A291)),VLOOKUP(A291,Studies!A:BR,2,FALSE),"")</f>
        <v>Kharasch 2004</v>
      </c>
      <c r="C291" s="48" t="str">
        <f>IF(AND(A291&lt;&gt;"",ISNUMBER(A291)),VLOOKUP(A291,Studies!A:BR,3,FALSE),"")</f>
        <v>https://www.ncbi.nlm.nih.gov/pubmed/15536460</v>
      </c>
      <c r="D291" s="48" t="str">
        <f>IF(AND(A291&lt;&gt;"",ISNUMBER(A291)),VLOOKUP(A291,Studies!A:BR,4,FALSE),"")</f>
        <v>po #2 with Perpetrator (GFJ)</v>
      </c>
      <c r="E291" s="48" t="str">
        <f>IF(AND(A291&lt;&gt;"",ISNUMBER(A291)),VLOOKUP(A291,Studies!A:BR,5,FALSE),"")</f>
        <v>Midazolam</v>
      </c>
      <c r="F291" s="87"/>
      <c r="G291" s="86">
        <f t="shared" si="5"/>
        <v>1</v>
      </c>
    </row>
    <row r="292" spans="1:7" x14ac:dyDescent="0.2">
      <c r="A292" s="135">
        <v>291</v>
      </c>
      <c r="B292" s="48" t="str">
        <f>IF(AND(A292&lt;&gt;"",ISNUMBER(A292)),VLOOKUP(A292,Studies!A:BR,2,FALSE),"")</f>
        <v>Kharasch 2004</v>
      </c>
      <c r="C292" s="48" t="str">
        <f>IF(AND(A292&lt;&gt;"",ISNUMBER(A292)),VLOOKUP(A292,Studies!A:BR,3,FALSE),"")</f>
        <v>https://www.ncbi.nlm.nih.gov/pubmed/15536460</v>
      </c>
      <c r="D292" s="48" t="str">
        <f>IF(AND(A292&lt;&gt;"",ISNUMBER(A292)),VLOOKUP(A292,Studies!A:BR,4,FALSE),"")</f>
        <v>po #2 (23 µg/kg) Control (Perpetrator Placebo)</v>
      </c>
      <c r="E292" s="48" t="str">
        <f>IF(AND(A292&lt;&gt;"",ISNUMBER(A292)),VLOOKUP(A292,Studies!A:BR,5,FALSE),"")</f>
        <v>Alfentanil</v>
      </c>
      <c r="F292" s="87" t="s">
        <v>650</v>
      </c>
      <c r="G292" s="86">
        <f t="shared" si="5"/>
        <v>1</v>
      </c>
    </row>
    <row r="293" spans="1:7" x14ac:dyDescent="0.2">
      <c r="A293" s="135">
        <v>292</v>
      </c>
      <c r="B293" s="48" t="str">
        <f>IF(AND(A293&lt;&gt;"",ISNUMBER(A293)),VLOOKUP(A293,Studies!A:BR,2,FALSE),"")</f>
        <v>Kharasch 2004</v>
      </c>
      <c r="C293" s="48" t="str">
        <f>IF(AND(A293&lt;&gt;"",ISNUMBER(A293)),VLOOKUP(A293,Studies!A:BR,3,FALSE),"")</f>
        <v>https://www.ncbi.nlm.nih.gov/pubmed/15536460</v>
      </c>
      <c r="D293" s="48" t="str">
        <f>IF(AND(A293&lt;&gt;"",ISNUMBER(A293)),VLOOKUP(A293,Studies!A:BR,4,FALSE),"")</f>
        <v>po #2 (23 µg/kg) with Perpetrator (Rifampicin)</v>
      </c>
      <c r="E293" s="48" t="str">
        <f>IF(AND(A293&lt;&gt;"",ISNUMBER(A293)),VLOOKUP(A293,Studies!A:BR,5,FALSE),"")</f>
        <v>Alfentanil</v>
      </c>
      <c r="F293" s="87" t="s">
        <v>651</v>
      </c>
      <c r="G293" s="86">
        <f t="shared" si="5"/>
        <v>1</v>
      </c>
    </row>
    <row r="294" spans="1:7" x14ac:dyDescent="0.2">
      <c r="A294" s="135">
        <v>293</v>
      </c>
      <c r="B294" s="48" t="str">
        <f>IF(AND(A294&lt;&gt;"",ISNUMBER(A294)),VLOOKUP(A294,Studies!A:BR,2,FALSE),"")</f>
        <v>Kharasch 2011</v>
      </c>
      <c r="C294" s="48" t="str">
        <f>IF(AND(A294&lt;&gt;"",ISNUMBER(A294)),VLOOKUP(A294,Studies!A:BR,3,FALSE),"")</f>
        <v>https://www.ncbi.nlm.nih.gov/pubmed/21562488</v>
      </c>
      <c r="D294" s="48" t="str">
        <f>IF(AND(A294&lt;&gt;"",ISNUMBER(A294)),VLOOKUP(A294,Studies!A:BR,4,FALSE),"")</f>
        <v>iv Control (Perpetrator Placebo)</v>
      </c>
      <c r="E294" s="48" t="str">
        <f>IF(AND(A294&lt;&gt;"",ISNUMBER(A294)),VLOOKUP(A294,Studies!A:BR,5,FALSE),"")</f>
        <v>Midazolam</v>
      </c>
      <c r="F294" s="87" t="s">
        <v>638</v>
      </c>
      <c r="G294" s="86">
        <f t="shared" si="5"/>
        <v>1</v>
      </c>
    </row>
    <row r="295" spans="1:7" x14ac:dyDescent="0.2">
      <c r="A295" s="135">
        <v>294</v>
      </c>
      <c r="B295" s="48" t="str">
        <f>IF(AND(A295&lt;&gt;"",ISNUMBER(A295)),VLOOKUP(A295,Studies!A:BR,2,FALSE),"")</f>
        <v>Kharasch 2011</v>
      </c>
      <c r="C295" s="48" t="str">
        <f>IF(AND(A295&lt;&gt;"",ISNUMBER(A295)),VLOOKUP(A295,Studies!A:BR,3,FALSE),"")</f>
        <v>https://www.ncbi.nlm.nih.gov/pubmed/21562488</v>
      </c>
      <c r="D295" s="48" t="str">
        <f>IF(AND(A295&lt;&gt;"",ISNUMBER(A295)),VLOOKUP(A295,Studies!A:BR,4,FALSE),"")</f>
        <v>iv with Perpetrator (Rifampicin @ 5 mg)</v>
      </c>
      <c r="E295" s="48" t="str">
        <f>IF(AND(A295&lt;&gt;"",ISNUMBER(A295)),VLOOKUP(A295,Studies!A:BR,5,FALSE),"")</f>
        <v>Midazolam</v>
      </c>
      <c r="F295" s="87" t="s">
        <v>639</v>
      </c>
      <c r="G295" s="86">
        <f t="shared" si="5"/>
        <v>1</v>
      </c>
    </row>
    <row r="296" spans="1:7" x14ac:dyDescent="0.2">
      <c r="A296" s="135">
        <v>295</v>
      </c>
      <c r="B296" s="48" t="str">
        <f>IF(AND(A296&lt;&gt;"",ISNUMBER(A296)),VLOOKUP(A296,Studies!A:BR,2,FALSE),"")</f>
        <v>Kharasch 2011</v>
      </c>
      <c r="C296" s="48" t="str">
        <f>IF(AND(A296&lt;&gt;"",ISNUMBER(A296)),VLOOKUP(A296,Studies!A:BR,3,FALSE),"")</f>
        <v>https://www.ncbi.nlm.nih.gov/pubmed/21562488</v>
      </c>
      <c r="D296" s="48" t="str">
        <f>IF(AND(A296&lt;&gt;"",ISNUMBER(A296)),VLOOKUP(A296,Studies!A:BR,4,FALSE),"")</f>
        <v>iv with Perpetrator (Rifampicin @ 10 mg)</v>
      </c>
      <c r="E296" s="48" t="str">
        <f>IF(AND(A296&lt;&gt;"",ISNUMBER(A296)),VLOOKUP(A296,Studies!A:BR,5,FALSE),"")</f>
        <v>Midazolam</v>
      </c>
      <c r="F296" s="87" t="s">
        <v>639</v>
      </c>
      <c r="G296" s="86">
        <f t="shared" si="5"/>
        <v>1</v>
      </c>
    </row>
    <row r="297" spans="1:7" x14ac:dyDescent="0.2">
      <c r="A297" s="135">
        <v>296</v>
      </c>
      <c r="B297" s="48" t="str">
        <f>IF(AND(A297&lt;&gt;"",ISNUMBER(A297)),VLOOKUP(A297,Studies!A:BR,2,FALSE),"")</f>
        <v>Kharasch 2011</v>
      </c>
      <c r="C297" s="48" t="str">
        <f>IF(AND(A297&lt;&gt;"",ISNUMBER(A297)),VLOOKUP(A297,Studies!A:BR,3,FALSE),"")</f>
        <v>https://www.ncbi.nlm.nih.gov/pubmed/21562488</v>
      </c>
      <c r="D297" s="48" t="str">
        <f>IF(AND(A297&lt;&gt;"",ISNUMBER(A297)),VLOOKUP(A297,Studies!A:BR,4,FALSE),"")</f>
        <v>iv with Perpetrator (Rifampicin @ 25 mg)</v>
      </c>
      <c r="E297" s="48" t="str">
        <f>IF(AND(A297&lt;&gt;"",ISNUMBER(A297)),VLOOKUP(A297,Studies!A:BR,5,FALSE),"")</f>
        <v>Midazolam</v>
      </c>
      <c r="F297" s="87" t="s">
        <v>639</v>
      </c>
      <c r="G297" s="86">
        <f t="shared" si="5"/>
        <v>1</v>
      </c>
    </row>
    <row r="298" spans="1:7" x14ac:dyDescent="0.2">
      <c r="A298" s="135">
        <v>297</v>
      </c>
      <c r="B298" s="48" t="str">
        <f>IF(AND(A298&lt;&gt;"",ISNUMBER(A298)),VLOOKUP(A298,Studies!A:BR,2,FALSE),"")</f>
        <v>Kharasch 2011</v>
      </c>
      <c r="C298" s="48" t="str">
        <f>IF(AND(A298&lt;&gt;"",ISNUMBER(A298)),VLOOKUP(A298,Studies!A:BR,3,FALSE),"")</f>
        <v>https://www.ncbi.nlm.nih.gov/pubmed/21562488</v>
      </c>
      <c r="D298" s="48" t="str">
        <f>IF(AND(A298&lt;&gt;"",ISNUMBER(A298)),VLOOKUP(A298,Studies!A:BR,4,FALSE),"")</f>
        <v>iv with Perpetrator (Rifampicin @ 75 mg)</v>
      </c>
      <c r="E298" s="48" t="str">
        <f>IF(AND(A298&lt;&gt;"",ISNUMBER(A298)),VLOOKUP(A298,Studies!A:BR,5,FALSE),"")</f>
        <v>Midazolam</v>
      </c>
      <c r="F298" s="87" t="s">
        <v>639</v>
      </c>
      <c r="G298" s="86">
        <f t="shared" si="5"/>
        <v>1</v>
      </c>
    </row>
    <row r="299" spans="1:7" x14ac:dyDescent="0.2">
      <c r="A299" s="135">
        <v>298</v>
      </c>
      <c r="B299" s="48" t="str">
        <f>IF(AND(A299&lt;&gt;"",ISNUMBER(A299)),VLOOKUP(A299,Studies!A:BR,2,FALSE),"")</f>
        <v>Kharasch 2011</v>
      </c>
      <c r="C299" s="48" t="str">
        <f>IF(AND(A299&lt;&gt;"",ISNUMBER(A299)),VLOOKUP(A299,Studies!A:BR,3,FALSE),"")</f>
        <v>https://www.ncbi.nlm.nih.gov/pubmed/21562488</v>
      </c>
      <c r="D299" s="48" t="str">
        <f>IF(AND(A299&lt;&gt;"",ISNUMBER(A299)),VLOOKUP(A299,Studies!A:BR,4,FALSE),"")</f>
        <v>iv Control (Perpetrator Placebo)</v>
      </c>
      <c r="E299" s="48" t="str">
        <f>IF(AND(A299&lt;&gt;"",ISNUMBER(A299)),VLOOKUP(A299,Studies!A:BR,5,FALSE),"")</f>
        <v>Alfentanil</v>
      </c>
      <c r="F299" s="87" t="s">
        <v>650</v>
      </c>
      <c r="G299" s="86">
        <f t="shared" si="5"/>
        <v>1</v>
      </c>
    </row>
    <row r="300" spans="1:7" x14ac:dyDescent="0.2">
      <c r="A300" s="135">
        <v>299</v>
      </c>
      <c r="B300" s="48" t="str">
        <f>IF(AND(A300&lt;&gt;"",ISNUMBER(A300)),VLOOKUP(A300,Studies!A:BR,2,FALSE),"")</f>
        <v>Kharasch 2011</v>
      </c>
      <c r="C300" s="48" t="str">
        <f>IF(AND(A300&lt;&gt;"",ISNUMBER(A300)),VLOOKUP(A300,Studies!A:BR,3,FALSE),"")</f>
        <v>https://www.ncbi.nlm.nih.gov/pubmed/21562488</v>
      </c>
      <c r="D300" s="48" t="str">
        <f>IF(AND(A300&lt;&gt;"",ISNUMBER(A300)),VLOOKUP(A300,Studies!A:BR,4,FALSE),"")</f>
        <v>iv with Perpetrator (Rifampicin @ 5 mg)</v>
      </c>
      <c r="E300" s="48" t="str">
        <f>IF(AND(A300&lt;&gt;"",ISNUMBER(A300)),VLOOKUP(A300,Studies!A:BR,5,FALSE),"")</f>
        <v>Alfentanil</v>
      </c>
      <c r="F300" s="87" t="s">
        <v>651</v>
      </c>
      <c r="G300" s="86">
        <f t="shared" si="5"/>
        <v>1</v>
      </c>
    </row>
    <row r="301" spans="1:7" x14ac:dyDescent="0.2">
      <c r="A301" s="135">
        <v>300</v>
      </c>
      <c r="B301" s="48" t="str">
        <f>IF(AND(A301&lt;&gt;"",ISNUMBER(A301)),VLOOKUP(A301,Studies!A:BR,2,FALSE),"")</f>
        <v>Kharasch 2011</v>
      </c>
      <c r="C301" s="48" t="str">
        <f>IF(AND(A301&lt;&gt;"",ISNUMBER(A301)),VLOOKUP(A301,Studies!A:BR,3,FALSE),"")</f>
        <v>https://www.ncbi.nlm.nih.gov/pubmed/21562488</v>
      </c>
      <c r="D301" s="48" t="str">
        <f>IF(AND(A301&lt;&gt;"",ISNUMBER(A301)),VLOOKUP(A301,Studies!A:BR,4,FALSE),"")</f>
        <v>iv with Perpetrator (Rifampicin @ 10 mg)</v>
      </c>
      <c r="E301" s="48" t="str">
        <f>IF(AND(A301&lt;&gt;"",ISNUMBER(A301)),VLOOKUP(A301,Studies!A:BR,5,FALSE),"")</f>
        <v>Alfentanil</v>
      </c>
      <c r="F301" s="87" t="s">
        <v>651</v>
      </c>
      <c r="G301" s="86">
        <f t="shared" si="5"/>
        <v>1</v>
      </c>
    </row>
    <row r="302" spans="1:7" x14ac:dyDescent="0.2">
      <c r="A302" s="135">
        <v>301</v>
      </c>
      <c r="B302" s="48" t="str">
        <f>IF(AND(A302&lt;&gt;"",ISNUMBER(A302)),VLOOKUP(A302,Studies!A:BR,2,FALSE),"")</f>
        <v>Kharasch 2011</v>
      </c>
      <c r="C302" s="48" t="str">
        <f>IF(AND(A302&lt;&gt;"",ISNUMBER(A302)),VLOOKUP(A302,Studies!A:BR,3,FALSE),"")</f>
        <v>https://www.ncbi.nlm.nih.gov/pubmed/21562488</v>
      </c>
      <c r="D302" s="48" t="str">
        <f>IF(AND(A302&lt;&gt;"",ISNUMBER(A302)),VLOOKUP(A302,Studies!A:BR,4,FALSE),"")</f>
        <v>iv with Perpetrator (Rifampicin @ 25 mg)</v>
      </c>
      <c r="E302" s="48" t="str">
        <f>IF(AND(A302&lt;&gt;"",ISNUMBER(A302)),VLOOKUP(A302,Studies!A:BR,5,FALSE),"")</f>
        <v>Alfentanil</v>
      </c>
      <c r="F302" s="87" t="s">
        <v>651</v>
      </c>
      <c r="G302" s="86">
        <f t="shared" si="5"/>
        <v>1</v>
      </c>
    </row>
    <row r="303" spans="1:7" x14ac:dyDescent="0.2">
      <c r="A303" s="135">
        <v>302</v>
      </c>
      <c r="B303" s="48" t="str">
        <f>IF(AND(A303&lt;&gt;"",ISNUMBER(A303)),VLOOKUP(A303,Studies!A:BR,2,FALSE),"")</f>
        <v>Kharasch 2011</v>
      </c>
      <c r="C303" s="48" t="str">
        <f>IF(AND(A303&lt;&gt;"",ISNUMBER(A303)),VLOOKUP(A303,Studies!A:BR,3,FALSE),"")</f>
        <v>https://www.ncbi.nlm.nih.gov/pubmed/21562488</v>
      </c>
      <c r="D303" s="48" t="str">
        <f>IF(AND(A303&lt;&gt;"",ISNUMBER(A303)),VLOOKUP(A303,Studies!A:BR,4,FALSE),"")</f>
        <v>iv with Perpetrator (Rifampicin @ 75 mg)</v>
      </c>
      <c r="E303" s="48" t="str">
        <f>IF(AND(A303&lt;&gt;"",ISNUMBER(A303)),VLOOKUP(A303,Studies!A:BR,5,FALSE),"")</f>
        <v>Alfentanil</v>
      </c>
      <c r="F303" s="87" t="s">
        <v>651</v>
      </c>
      <c r="G303" s="86">
        <f t="shared" si="5"/>
        <v>1</v>
      </c>
    </row>
    <row r="304" spans="1:7" x14ac:dyDescent="0.2">
      <c r="A304" s="135">
        <v>303</v>
      </c>
      <c r="B304" s="48" t="str">
        <f>IF(AND(A304&lt;&gt;"",ISNUMBER(A304)),VLOOKUP(A304,Studies!A:BR,2,FALSE),"")</f>
        <v>Kharasch 2011</v>
      </c>
      <c r="C304" s="48" t="str">
        <f>IF(AND(A304&lt;&gt;"",ISNUMBER(A304)),VLOOKUP(A304,Studies!A:BR,3,FALSE),"")</f>
        <v>https://www.ncbi.nlm.nih.gov/pubmed/21562488</v>
      </c>
      <c r="D304" s="48" t="str">
        <f>IF(AND(A304&lt;&gt;"",ISNUMBER(A304)),VLOOKUP(A304,Studies!A:BR,4,FALSE),"")</f>
        <v>po Control (Perpetrator Placebo)</v>
      </c>
      <c r="E304" s="48" t="str">
        <f>IF(AND(A304&lt;&gt;"",ISNUMBER(A304)),VLOOKUP(A304,Studies!A:BR,5,FALSE),"")</f>
        <v>Midazolam</v>
      </c>
      <c r="F304" s="87" t="s">
        <v>638</v>
      </c>
      <c r="G304" s="86">
        <f t="shared" si="5"/>
        <v>1</v>
      </c>
    </row>
    <row r="305" spans="1:7" x14ac:dyDescent="0.2">
      <c r="A305" s="135">
        <v>304</v>
      </c>
      <c r="B305" s="48" t="str">
        <f>IF(AND(A305&lt;&gt;"",ISNUMBER(A305)),VLOOKUP(A305,Studies!A:BR,2,FALSE),"")</f>
        <v>Kharasch 2011</v>
      </c>
      <c r="C305" s="48" t="str">
        <f>IF(AND(A305&lt;&gt;"",ISNUMBER(A305)),VLOOKUP(A305,Studies!A:BR,3,FALSE),"")</f>
        <v>https://www.ncbi.nlm.nih.gov/pubmed/21562488</v>
      </c>
      <c r="D305" s="48" t="str">
        <f>IF(AND(A305&lt;&gt;"",ISNUMBER(A305)),VLOOKUP(A305,Studies!A:BR,4,FALSE),"")</f>
        <v>po with Perpetrator (Rifampicin @ 5 mg)</v>
      </c>
      <c r="E305" s="48" t="str">
        <f>IF(AND(A305&lt;&gt;"",ISNUMBER(A305)),VLOOKUP(A305,Studies!A:BR,5,FALSE),"")</f>
        <v>Midazolam</v>
      </c>
      <c r="F305" s="87" t="s">
        <v>639</v>
      </c>
      <c r="G305" s="86">
        <f t="shared" si="5"/>
        <v>1</v>
      </c>
    </row>
    <row r="306" spans="1:7" x14ac:dyDescent="0.2">
      <c r="A306" s="135">
        <v>305</v>
      </c>
      <c r="B306" s="48" t="str">
        <f>IF(AND(A306&lt;&gt;"",ISNUMBER(A306)),VLOOKUP(A306,Studies!A:BR,2,FALSE),"")</f>
        <v>Kharasch 2011</v>
      </c>
      <c r="C306" s="48" t="str">
        <f>IF(AND(A306&lt;&gt;"",ISNUMBER(A306)),VLOOKUP(A306,Studies!A:BR,3,FALSE),"")</f>
        <v>https://www.ncbi.nlm.nih.gov/pubmed/21562488</v>
      </c>
      <c r="D306" s="48" t="str">
        <f>IF(AND(A306&lt;&gt;"",ISNUMBER(A306)),VLOOKUP(A306,Studies!A:BR,4,FALSE),"")</f>
        <v>po with Perpetrator (Rifampicin @ 10 mg)</v>
      </c>
      <c r="E306" s="48" t="str">
        <f>IF(AND(A306&lt;&gt;"",ISNUMBER(A306)),VLOOKUP(A306,Studies!A:BR,5,FALSE),"")</f>
        <v>Midazolam</v>
      </c>
      <c r="F306" s="87" t="s">
        <v>639</v>
      </c>
      <c r="G306" s="86">
        <f t="shared" si="5"/>
        <v>1</v>
      </c>
    </row>
    <row r="307" spans="1:7" x14ac:dyDescent="0.2">
      <c r="A307" s="135">
        <v>306</v>
      </c>
      <c r="B307" s="48" t="str">
        <f>IF(AND(A307&lt;&gt;"",ISNUMBER(A307)),VLOOKUP(A307,Studies!A:BR,2,FALSE),"")</f>
        <v>Kharasch 2011</v>
      </c>
      <c r="C307" s="48" t="str">
        <f>IF(AND(A307&lt;&gt;"",ISNUMBER(A307)),VLOOKUP(A307,Studies!A:BR,3,FALSE),"")</f>
        <v>https://www.ncbi.nlm.nih.gov/pubmed/21562488</v>
      </c>
      <c r="D307" s="48" t="str">
        <f>IF(AND(A307&lt;&gt;"",ISNUMBER(A307)),VLOOKUP(A307,Studies!A:BR,4,FALSE),"")</f>
        <v>po with Perpetrator (Rifampicin @ 25 mg)</v>
      </c>
      <c r="E307" s="48" t="str">
        <f>IF(AND(A307&lt;&gt;"",ISNUMBER(A307)),VLOOKUP(A307,Studies!A:BR,5,FALSE),"")</f>
        <v>Midazolam</v>
      </c>
      <c r="F307" s="87" t="s">
        <v>639</v>
      </c>
      <c r="G307" s="86">
        <f t="shared" si="5"/>
        <v>1</v>
      </c>
    </row>
    <row r="308" spans="1:7" x14ac:dyDescent="0.2">
      <c r="A308" s="135">
        <v>307</v>
      </c>
      <c r="B308" s="48" t="str">
        <f>IF(AND(A308&lt;&gt;"",ISNUMBER(A308)),VLOOKUP(A308,Studies!A:BR,2,FALSE),"")</f>
        <v>Kharasch 2011</v>
      </c>
      <c r="C308" s="48" t="str">
        <f>IF(AND(A308&lt;&gt;"",ISNUMBER(A308)),VLOOKUP(A308,Studies!A:BR,3,FALSE),"")</f>
        <v>https://www.ncbi.nlm.nih.gov/pubmed/21562488</v>
      </c>
      <c r="D308" s="48" t="str">
        <f>IF(AND(A308&lt;&gt;"",ISNUMBER(A308)),VLOOKUP(A308,Studies!A:BR,4,FALSE),"")</f>
        <v>po with Perpetrator (Rifampicin @ 75 mg)</v>
      </c>
      <c r="E308" s="48" t="str">
        <f>IF(AND(A308&lt;&gt;"",ISNUMBER(A308)),VLOOKUP(A308,Studies!A:BR,5,FALSE),"")</f>
        <v>Midazolam</v>
      </c>
      <c r="F308" s="87" t="s">
        <v>639</v>
      </c>
      <c r="G308" s="86">
        <f t="shared" si="5"/>
        <v>1</v>
      </c>
    </row>
    <row r="309" spans="1:7" x14ac:dyDescent="0.2">
      <c r="A309" s="135">
        <v>308</v>
      </c>
      <c r="B309" s="48" t="str">
        <f>IF(AND(A309&lt;&gt;"",ISNUMBER(A309)),VLOOKUP(A309,Studies!A:BR,2,FALSE),"")</f>
        <v>Kharasch 2011</v>
      </c>
      <c r="C309" s="48" t="str">
        <f>IF(AND(A309&lt;&gt;"",ISNUMBER(A309)),VLOOKUP(A309,Studies!A:BR,3,FALSE),"")</f>
        <v>https://www.ncbi.nlm.nih.gov/pubmed/21562488</v>
      </c>
      <c r="D309" s="48" t="str">
        <f>IF(AND(A309&lt;&gt;"",ISNUMBER(A309)),VLOOKUP(A309,Studies!A:BR,4,FALSE),"")</f>
        <v>po Control (Perpetrator Placebo)</v>
      </c>
      <c r="E309" s="48" t="str">
        <f>IF(AND(A309&lt;&gt;"",ISNUMBER(A309)),VLOOKUP(A309,Studies!A:BR,5,FALSE),"")</f>
        <v>Alfentanil</v>
      </c>
      <c r="F309" s="87" t="s">
        <v>650</v>
      </c>
      <c r="G309" s="86">
        <f t="shared" si="5"/>
        <v>1</v>
      </c>
    </row>
    <row r="310" spans="1:7" x14ac:dyDescent="0.2">
      <c r="A310" s="135">
        <v>309</v>
      </c>
      <c r="B310" s="48" t="str">
        <f>IF(AND(A310&lt;&gt;"",ISNUMBER(A310)),VLOOKUP(A310,Studies!A:BR,2,FALSE),"")</f>
        <v>Kharasch 2011</v>
      </c>
      <c r="C310" s="48" t="str">
        <f>IF(AND(A310&lt;&gt;"",ISNUMBER(A310)),VLOOKUP(A310,Studies!A:BR,3,FALSE),"")</f>
        <v>https://www.ncbi.nlm.nih.gov/pubmed/21562488</v>
      </c>
      <c r="D310" s="48" t="str">
        <f>IF(AND(A310&lt;&gt;"",ISNUMBER(A310)),VLOOKUP(A310,Studies!A:BR,4,FALSE),"")</f>
        <v>po with Perpetrator (Rifampicin @ 5 mg)</v>
      </c>
      <c r="E310" s="48" t="str">
        <f>IF(AND(A310&lt;&gt;"",ISNUMBER(A310)),VLOOKUP(A310,Studies!A:BR,5,FALSE),"")</f>
        <v>Alfentanil</v>
      </c>
      <c r="F310" s="87" t="s">
        <v>651</v>
      </c>
      <c r="G310" s="86">
        <f t="shared" si="5"/>
        <v>1</v>
      </c>
    </row>
    <row r="311" spans="1:7" x14ac:dyDescent="0.2">
      <c r="A311" s="135">
        <v>310</v>
      </c>
      <c r="B311" s="48" t="str">
        <f>IF(AND(A311&lt;&gt;"",ISNUMBER(A311)),VLOOKUP(A311,Studies!A:BR,2,FALSE),"")</f>
        <v>Kharasch 2011</v>
      </c>
      <c r="C311" s="48" t="str">
        <f>IF(AND(A311&lt;&gt;"",ISNUMBER(A311)),VLOOKUP(A311,Studies!A:BR,3,FALSE),"")</f>
        <v>https://www.ncbi.nlm.nih.gov/pubmed/21562488</v>
      </c>
      <c r="D311" s="48" t="str">
        <f>IF(AND(A311&lt;&gt;"",ISNUMBER(A311)),VLOOKUP(A311,Studies!A:BR,4,FALSE),"")</f>
        <v>po with Perpetrator (Rifampicin @ 10 mg)</v>
      </c>
      <c r="E311" s="48" t="str">
        <f>IF(AND(A311&lt;&gt;"",ISNUMBER(A311)),VLOOKUP(A311,Studies!A:BR,5,FALSE),"")</f>
        <v>Alfentanil</v>
      </c>
      <c r="F311" s="87" t="s">
        <v>651</v>
      </c>
      <c r="G311" s="86">
        <f t="shared" si="5"/>
        <v>1</v>
      </c>
    </row>
    <row r="312" spans="1:7" x14ac:dyDescent="0.2">
      <c r="A312" s="135">
        <v>311</v>
      </c>
      <c r="B312" s="48" t="str">
        <f>IF(AND(A312&lt;&gt;"",ISNUMBER(A312)),VLOOKUP(A312,Studies!A:BR,2,FALSE),"")</f>
        <v>Kharasch 2011</v>
      </c>
      <c r="C312" s="48" t="str">
        <f>IF(AND(A312&lt;&gt;"",ISNUMBER(A312)),VLOOKUP(A312,Studies!A:BR,3,FALSE),"")</f>
        <v>https://www.ncbi.nlm.nih.gov/pubmed/21562488</v>
      </c>
      <c r="D312" s="48" t="str">
        <f>IF(AND(A312&lt;&gt;"",ISNUMBER(A312)),VLOOKUP(A312,Studies!A:BR,4,FALSE),"")</f>
        <v>po with Perpetrator (Rifampicin @ 25 mg)</v>
      </c>
      <c r="E312" s="48" t="str">
        <f>IF(AND(A312&lt;&gt;"",ISNUMBER(A312)),VLOOKUP(A312,Studies!A:BR,5,FALSE),"")</f>
        <v>Alfentanil</v>
      </c>
      <c r="F312" s="87" t="s">
        <v>651</v>
      </c>
      <c r="G312" s="86">
        <f t="shared" si="5"/>
        <v>1</v>
      </c>
    </row>
    <row r="313" spans="1:7" x14ac:dyDescent="0.2">
      <c r="A313" s="135">
        <v>312</v>
      </c>
      <c r="B313" s="48" t="str">
        <f>IF(AND(A313&lt;&gt;"",ISNUMBER(A313)),VLOOKUP(A313,Studies!A:BR,2,FALSE),"")</f>
        <v>Kharasch 2011</v>
      </c>
      <c r="C313" s="48" t="str">
        <f>IF(AND(A313&lt;&gt;"",ISNUMBER(A313)),VLOOKUP(A313,Studies!A:BR,3,FALSE),"")</f>
        <v>https://www.ncbi.nlm.nih.gov/pubmed/21562488</v>
      </c>
      <c r="D313" s="48" t="str">
        <f>IF(AND(A313&lt;&gt;"",ISNUMBER(A313)),VLOOKUP(A313,Studies!A:BR,4,FALSE),"")</f>
        <v>po with Perpetrator (Rifampicin @ 75 mg)</v>
      </c>
      <c r="E313" s="48" t="str">
        <f>IF(AND(A313&lt;&gt;"",ISNUMBER(A313)),VLOOKUP(A313,Studies!A:BR,5,FALSE),"")</f>
        <v>Alfentanil</v>
      </c>
      <c r="F313" s="87" t="s">
        <v>651</v>
      </c>
      <c r="G313" s="86">
        <f t="shared" si="5"/>
        <v>1</v>
      </c>
    </row>
    <row r="314" spans="1:7" x14ac:dyDescent="0.2">
      <c r="A314" s="135">
        <v>313</v>
      </c>
      <c r="B314" s="48" t="str">
        <f>IF(AND(A314&lt;&gt;"",ISNUMBER(A314)),VLOOKUP(A314,Studies!A:BR,2,FALSE),"")</f>
        <v>Kirby 2012</v>
      </c>
      <c r="C314" s="48" t="str">
        <f>IF(AND(A314&lt;&gt;"",ISNUMBER(A314)),VLOOKUP(A314,Studies!A:BR,3,FALSE),"")</f>
        <v>https://www.ncbi.nlm.nih.gov/pubmed/22190694</v>
      </c>
      <c r="D314" s="48" t="str">
        <f>IF(AND(A314&lt;&gt;"",ISNUMBER(A314)),VLOOKUP(A314,Studies!A:BR,4,FALSE),"")</f>
        <v>Study 1 - Staggered Administration Control</v>
      </c>
      <c r="E314" s="48" t="str">
        <f>IF(AND(A314&lt;&gt;"",ISNUMBER(A314)),VLOOKUP(A314,Studies!A:BR,5,FALSE),"")</f>
        <v>Digoxin</v>
      </c>
      <c r="F314" s="87" t="s">
        <v>646</v>
      </c>
      <c r="G314" s="86">
        <f t="shared" si="5"/>
        <v>1</v>
      </c>
    </row>
    <row r="315" spans="1:7" x14ac:dyDescent="0.2">
      <c r="A315" s="135">
        <v>314</v>
      </c>
      <c r="B315" s="48" t="str">
        <f>IF(AND(A315&lt;&gt;"",ISNUMBER(A315)),VLOOKUP(A315,Studies!A:BR,2,FALSE),"")</f>
        <v>Kirby 2012</v>
      </c>
      <c r="C315" s="48" t="str">
        <f>IF(AND(A315&lt;&gt;"",ISNUMBER(A315)),VLOOKUP(A315,Studies!A:BR,3,FALSE),"")</f>
        <v>https://www.ncbi.nlm.nih.gov/pubmed/22190694</v>
      </c>
      <c r="D315" s="48" t="str">
        <f>IF(AND(A315&lt;&gt;"",ISNUMBER(A315)),VLOOKUP(A315,Studies!A:BR,4,FALSE),"")</f>
        <v>Study 1 - Staggered Administration with RIF</v>
      </c>
      <c r="E315" s="48" t="str">
        <f>IF(AND(A315&lt;&gt;"",ISNUMBER(A315)),VLOOKUP(A315,Studies!A:BR,5,FALSE),"")</f>
        <v>Digoxin</v>
      </c>
      <c r="F315" s="87" t="s">
        <v>647</v>
      </c>
      <c r="G315" s="86">
        <f t="shared" si="5"/>
        <v>1</v>
      </c>
    </row>
    <row r="316" spans="1:7" x14ac:dyDescent="0.2">
      <c r="A316" s="135">
        <v>315</v>
      </c>
      <c r="B316" s="48" t="str">
        <f>IF(AND(A316&lt;&gt;"",ISNUMBER(A316)),VLOOKUP(A316,Studies!A:BR,2,FALSE),"")</f>
        <v>Kirby 2012</v>
      </c>
      <c r="C316" s="48" t="str">
        <f>IF(AND(A316&lt;&gt;"",ISNUMBER(A316)),VLOOKUP(A316,Studies!A:BR,3,FALSE),"")</f>
        <v>https://www.ncbi.nlm.nih.gov/pubmed/22190694</v>
      </c>
      <c r="D316" s="48" t="str">
        <f>IF(AND(A316&lt;&gt;"",ISNUMBER(A316)),VLOOKUP(A316,Studies!A:BR,4,FALSE),"")</f>
        <v>Study 2 - Simultaneous Administration Control</v>
      </c>
      <c r="E316" s="48" t="str">
        <f>IF(AND(A316&lt;&gt;"",ISNUMBER(A316)),VLOOKUP(A316,Studies!A:BR,5,FALSE),"")</f>
        <v>Digoxin</v>
      </c>
      <c r="F316" s="87" t="s">
        <v>646</v>
      </c>
      <c r="G316" s="86">
        <f t="shared" si="5"/>
        <v>1</v>
      </c>
    </row>
    <row r="317" spans="1:7" x14ac:dyDescent="0.2">
      <c r="A317" s="135">
        <v>316</v>
      </c>
      <c r="B317" s="48" t="str">
        <f>IF(AND(A317&lt;&gt;"",ISNUMBER(A317)),VLOOKUP(A317,Studies!A:BR,2,FALSE),"")</f>
        <v>Kirby 2012</v>
      </c>
      <c r="C317" s="48" t="str">
        <f>IF(AND(A317&lt;&gt;"",ISNUMBER(A317)),VLOOKUP(A317,Studies!A:BR,3,FALSE),"")</f>
        <v>https://www.ncbi.nlm.nih.gov/pubmed/22190694</v>
      </c>
      <c r="D317" s="48" t="str">
        <f>IF(AND(A317&lt;&gt;"",ISNUMBER(A317)),VLOOKUP(A317,Studies!A:BR,4,FALSE),"")</f>
        <v>Study 2 - Simultaneous Administration with RIF</v>
      </c>
      <c r="E317" s="48" t="str">
        <f>IF(AND(A317&lt;&gt;"",ISNUMBER(A317)),VLOOKUP(A317,Studies!A:BR,5,FALSE),"")</f>
        <v>Digoxin</v>
      </c>
      <c r="F317" s="87" t="s">
        <v>647</v>
      </c>
      <c r="G317" s="86">
        <f t="shared" si="5"/>
        <v>1</v>
      </c>
    </row>
    <row r="318" spans="1:7" x14ac:dyDescent="0.2">
      <c r="A318" s="88">
        <v>317</v>
      </c>
      <c r="B318" s="48" t="str">
        <f>IF(AND(A318&lt;&gt;"",ISNUMBER(A318)),VLOOKUP(A318,Studies!A:BR,2,FALSE),"")</f>
        <v>Kivistö 1997</v>
      </c>
      <c r="C318" s="48" t="str">
        <f>IF(AND(A318&lt;&gt;"",ISNUMBER(A318)),VLOOKUP(A318,Studies!A:BR,3,FALSE),"")</f>
        <v>https://www.ncbi.nlm.nih.gov/pubmed/9333111</v>
      </c>
      <c r="D318" s="48" t="str">
        <f>IF(AND(A318&lt;&gt;"",ISNUMBER(A318)),VLOOKUP(A318,Studies!A:BR,4,FALSE),"")</f>
        <v>Control (Perpetrator Placebo)</v>
      </c>
      <c r="E318" s="48" t="str">
        <f>IF(AND(A318&lt;&gt;"",ISNUMBER(A318)),VLOOKUP(A318,Studies!A:BR,5,FALSE),"")</f>
        <v>Buspirone</v>
      </c>
      <c r="F318" s="87" t="s">
        <v>624</v>
      </c>
      <c r="G318" s="86">
        <f t="shared" si="5"/>
        <v>1</v>
      </c>
    </row>
    <row r="319" spans="1:7" x14ac:dyDescent="0.2">
      <c r="A319" s="88">
        <v>318</v>
      </c>
      <c r="B319" s="48" t="str">
        <f>IF(AND(A319&lt;&gt;"",ISNUMBER(A319)),VLOOKUP(A319,Studies!A:BR,2,FALSE),"")</f>
        <v>Kivistö 1997</v>
      </c>
      <c r="C319" s="48" t="str">
        <f>IF(AND(A319&lt;&gt;"",ISNUMBER(A319)),VLOOKUP(A319,Studies!A:BR,3,FALSE),"")</f>
        <v>https://www.ncbi.nlm.nih.gov/pubmed/9333111</v>
      </c>
      <c r="D319" s="48" t="str">
        <f>IF(AND(A319&lt;&gt;"",ISNUMBER(A319)),VLOOKUP(A319,Studies!A:BR,4,FALSE),"")</f>
        <v>with Perpetrator (Erythromycin)</v>
      </c>
      <c r="E319" s="48" t="str">
        <f>IF(AND(A319&lt;&gt;"",ISNUMBER(A319)),VLOOKUP(A319,Studies!A:BR,5,FALSE),"")</f>
        <v>Buspirone</v>
      </c>
      <c r="F319" s="87" t="s">
        <v>625</v>
      </c>
      <c r="G319" s="86">
        <f t="shared" si="5"/>
        <v>1</v>
      </c>
    </row>
    <row r="320" spans="1:7" x14ac:dyDescent="0.2">
      <c r="A320" s="88">
        <v>319</v>
      </c>
      <c r="B320" s="48" t="str">
        <f>IF(AND(A320&lt;&gt;"",ISNUMBER(A320)),VLOOKUP(A320,Studies!A:BR,2,FALSE),"")</f>
        <v>Kivistö 1997</v>
      </c>
      <c r="C320" s="48" t="str">
        <f>IF(AND(A320&lt;&gt;"",ISNUMBER(A320)),VLOOKUP(A320,Studies!A:BR,3,FALSE),"")</f>
        <v>https://www.ncbi.nlm.nih.gov/pubmed/9333111</v>
      </c>
      <c r="D320" s="48" t="str">
        <f>IF(AND(A320&lt;&gt;"",ISNUMBER(A320)),VLOOKUP(A320,Studies!A:BR,4,FALSE),"")</f>
        <v>with Perpetrator (Erythromycin)</v>
      </c>
      <c r="E320" s="48" t="str">
        <f>IF(AND(A320&lt;&gt;"",ISNUMBER(A320)),VLOOKUP(A320,Studies!A:BR,5,FALSE),"")</f>
        <v>Erythromycin</v>
      </c>
      <c r="F320" s="87" t="s">
        <v>626</v>
      </c>
      <c r="G320" s="86">
        <f t="shared" si="5"/>
        <v>1</v>
      </c>
    </row>
    <row r="321" spans="1:7" x14ac:dyDescent="0.2">
      <c r="A321" s="88">
        <v>320</v>
      </c>
      <c r="B321" s="48" t="str">
        <f>IF(AND(A321&lt;&gt;"",ISNUMBER(A321)),VLOOKUP(A321,Studies!A:BR,2,FALSE),"")</f>
        <v>Kivistö 1997</v>
      </c>
      <c r="C321" s="48" t="str">
        <f>IF(AND(A321&lt;&gt;"",ISNUMBER(A321)),VLOOKUP(A321,Studies!A:BR,3,FALSE),"")</f>
        <v>https://www.ncbi.nlm.nih.gov/pubmed/9333111</v>
      </c>
      <c r="D321" s="48" t="str">
        <f>IF(AND(A321&lt;&gt;"",ISNUMBER(A321)),VLOOKUP(A321,Studies!A:BR,4,FALSE),"")</f>
        <v>with Perpetrator (Itraconazole)</v>
      </c>
      <c r="E321" s="48" t="str">
        <f>IF(AND(A321&lt;&gt;"",ISNUMBER(A321)),VLOOKUP(A321,Studies!A:BR,5,FALSE),"")</f>
        <v>Buspirone</v>
      </c>
      <c r="F321" s="87" t="s">
        <v>628</v>
      </c>
      <c r="G321" s="86">
        <f t="shared" si="5"/>
        <v>1</v>
      </c>
    </row>
    <row r="322" spans="1:7" x14ac:dyDescent="0.2">
      <c r="A322" s="88">
        <v>321</v>
      </c>
      <c r="B322" s="48" t="str">
        <f>IF(AND(A322&lt;&gt;"",ISNUMBER(A322)),VLOOKUP(A322,Studies!A:BR,2,FALSE),"")</f>
        <v>Kivistö 1997</v>
      </c>
      <c r="C322" s="48" t="str">
        <f>IF(AND(A322&lt;&gt;"",ISNUMBER(A322)),VLOOKUP(A322,Studies!A:BR,3,FALSE),"")</f>
        <v>https://www.ncbi.nlm.nih.gov/pubmed/9333111</v>
      </c>
      <c r="D322" s="48" t="str">
        <f>IF(AND(A322&lt;&gt;"",ISNUMBER(A322)),VLOOKUP(A322,Studies!A:BR,4,FALSE),"")</f>
        <v>with Perpetrator (Itraconazole)</v>
      </c>
      <c r="E322" s="48" t="str">
        <f>IF(AND(A322&lt;&gt;"",ISNUMBER(A322)),VLOOKUP(A322,Studies!A:BR,5,FALSE),"")</f>
        <v>Itraconazole</v>
      </c>
      <c r="F322" s="87" t="s">
        <v>627</v>
      </c>
      <c r="G322" s="86">
        <f t="shared" si="5"/>
        <v>1</v>
      </c>
    </row>
    <row r="323" spans="1:7" x14ac:dyDescent="0.2">
      <c r="A323" s="88">
        <v>322</v>
      </c>
      <c r="B323" s="48" t="str">
        <f>IF(AND(A323&lt;&gt;"",ISNUMBER(A323)),VLOOKUP(A323,Studies!A:BR,2,FALSE),"")</f>
        <v>Kranke 2012</v>
      </c>
      <c r="C323" s="48" t="str">
        <f>IF(AND(A323&lt;&gt;"",ISNUMBER(A323)),VLOOKUP(A323,Studies!A:BR,3,FALSE),"")</f>
        <v>https://www.ncbi.nlm.nih.gov/pubmed/22546895</v>
      </c>
      <c r="D323" s="48" t="str">
        <f>IF(AND(A323&lt;&gt;"",ISNUMBER(A323)),VLOOKUP(A323,Studies!A:BR,4,FALSE),"")</f>
        <v>Patients @ 0.3 mg</v>
      </c>
      <c r="E323" s="48" t="str">
        <f>IF(AND(A323&lt;&gt;"",ISNUMBER(A323)),VLOOKUP(A323,Studies!A:BR,5,FALSE),"")</f>
        <v>Buspirone</v>
      </c>
      <c r="F323" s="87" t="s">
        <v>48</v>
      </c>
      <c r="G323" s="86">
        <f t="shared" si="5"/>
        <v>1</v>
      </c>
    </row>
    <row r="324" spans="1:7" x14ac:dyDescent="0.2">
      <c r="A324" s="88">
        <v>323</v>
      </c>
      <c r="B324" s="48" t="str">
        <f>IF(AND(A324&lt;&gt;"",ISNUMBER(A324)),VLOOKUP(A324,Studies!A:BR,2,FALSE),"")</f>
        <v>Kranke 2012</v>
      </c>
      <c r="C324" s="48" t="str">
        <f>IF(AND(A324&lt;&gt;"",ISNUMBER(A324)),VLOOKUP(A324,Studies!A:BR,3,FALSE),"")</f>
        <v>https://www.ncbi.nlm.nih.gov/pubmed/22546895</v>
      </c>
      <c r="D324" s="48" t="str">
        <f>IF(AND(A324&lt;&gt;"",ISNUMBER(A324)),VLOOKUP(A324,Studies!A:BR,4,FALSE),"")</f>
        <v>Patients @ 1 mg</v>
      </c>
      <c r="E324" s="48" t="str">
        <f>IF(AND(A324&lt;&gt;"",ISNUMBER(A324)),VLOOKUP(A324,Studies!A:BR,5,FALSE),"")</f>
        <v>Buspirone</v>
      </c>
      <c r="F324" s="87" t="s">
        <v>48</v>
      </c>
      <c r="G324" s="86">
        <f t="shared" si="5"/>
        <v>1</v>
      </c>
    </row>
    <row r="325" spans="1:7" x14ac:dyDescent="0.2">
      <c r="A325" s="88">
        <v>324</v>
      </c>
      <c r="B325" s="48" t="str">
        <f>IF(AND(A325&lt;&gt;"",ISNUMBER(A325)),VLOOKUP(A325,Studies!A:BR,2,FALSE),"")</f>
        <v>Kranke 2012</v>
      </c>
      <c r="C325" s="48" t="str">
        <f>IF(AND(A325&lt;&gt;"",ISNUMBER(A325)),VLOOKUP(A325,Studies!A:BR,3,FALSE),"")</f>
        <v>https://www.ncbi.nlm.nih.gov/pubmed/22546895</v>
      </c>
      <c r="D325" s="48" t="str">
        <f>IF(AND(A325&lt;&gt;"",ISNUMBER(A325)),VLOOKUP(A325,Studies!A:BR,4,FALSE),"")</f>
        <v>Patients @ 2 mg</v>
      </c>
      <c r="E325" s="48" t="str">
        <f>IF(AND(A325&lt;&gt;"",ISNUMBER(A325)),VLOOKUP(A325,Studies!A:BR,5,FALSE),"")</f>
        <v>Buspirone</v>
      </c>
      <c r="F325" s="87" t="s">
        <v>48</v>
      </c>
      <c r="G325" s="86">
        <f t="shared" si="5"/>
        <v>1</v>
      </c>
    </row>
    <row r="326" spans="1:7" x14ac:dyDescent="0.2">
      <c r="A326" s="88">
        <v>325</v>
      </c>
      <c r="B326" s="48" t="str">
        <f>IF(AND(A326&lt;&gt;"",ISNUMBER(A326)),VLOOKUP(A326,Studies!A:BR,2,FALSE),"")</f>
        <v>Kranke 2012</v>
      </c>
      <c r="C326" s="48" t="str">
        <f>IF(AND(A326&lt;&gt;"",ISNUMBER(A326)),VLOOKUP(A326,Studies!A:BR,3,FALSE),"")</f>
        <v>https://www.ncbi.nlm.nih.gov/pubmed/22546895</v>
      </c>
      <c r="D326" s="48" t="str">
        <f>IF(AND(A326&lt;&gt;"",ISNUMBER(A326)),VLOOKUP(A326,Studies!A:BR,4,FALSE),"")</f>
        <v>Patients @ 3 mg</v>
      </c>
      <c r="E326" s="48" t="str">
        <f>IF(AND(A326&lt;&gt;"",ISNUMBER(A326)),VLOOKUP(A326,Studies!A:BR,5,FALSE),"")</f>
        <v>Buspirone</v>
      </c>
      <c r="F326" s="87" t="s">
        <v>48</v>
      </c>
      <c r="G326" s="86">
        <f t="shared" si="5"/>
        <v>1</v>
      </c>
    </row>
    <row r="327" spans="1:7" x14ac:dyDescent="0.2">
      <c r="A327" s="88">
        <v>326</v>
      </c>
      <c r="B327" s="48" t="str">
        <f>IF(AND(A327&lt;&gt;"",ISNUMBER(A327)),VLOOKUP(A327,Studies!A:BR,2,FALSE),"")</f>
        <v>Lamberg 1998a</v>
      </c>
      <c r="C327" s="48" t="str">
        <f>IF(AND(A327&lt;&gt;"",ISNUMBER(A327)),VLOOKUP(A327,Studies!A:BR,3,FALSE),"")</f>
        <v>https://www.ncbi.nlm.nih.gov/pubmed/9923581</v>
      </c>
      <c r="D327" s="48" t="str">
        <f>IF(AND(A327&lt;&gt;"",ISNUMBER(A327)),VLOOKUP(A327,Studies!A:BR,4,FALSE),"")</f>
        <v>Control (Perpetrator Placebo)</v>
      </c>
      <c r="E327" s="48" t="str">
        <f>IF(AND(A327&lt;&gt;"",ISNUMBER(A327)),VLOOKUP(A327,Studies!A:BR,5,FALSE),"")</f>
        <v>Buspirone</v>
      </c>
      <c r="F327" s="87" t="s">
        <v>629</v>
      </c>
      <c r="G327" s="86">
        <f t="shared" si="5"/>
        <v>1</v>
      </c>
    </row>
    <row r="328" spans="1:7" x14ac:dyDescent="0.2">
      <c r="A328" s="88">
        <v>327</v>
      </c>
      <c r="B328" s="48" t="str">
        <f>IF(AND(A328&lt;&gt;"",ISNUMBER(A328)),VLOOKUP(A328,Studies!A:BR,2,FALSE),"")</f>
        <v>Lamberg 1998a</v>
      </c>
      <c r="C328" s="48" t="str">
        <f>IF(AND(A328&lt;&gt;"",ISNUMBER(A328)),VLOOKUP(A328,Studies!A:BR,3,FALSE),"")</f>
        <v>https://www.ncbi.nlm.nih.gov/pubmed/9923581</v>
      </c>
      <c r="D328" s="48" t="str">
        <f>IF(AND(A328&lt;&gt;"",ISNUMBER(A328)),VLOOKUP(A328,Studies!A:BR,4,FALSE),"")</f>
        <v>with Perpetrator (Fluvoxamine)</v>
      </c>
      <c r="E328" s="48" t="str">
        <f>IF(AND(A328&lt;&gt;"",ISNUMBER(A328)),VLOOKUP(A328,Studies!A:BR,5,FALSE),"")</f>
        <v>Buspirone</v>
      </c>
      <c r="F328" s="87" t="s">
        <v>630</v>
      </c>
      <c r="G328" s="86">
        <f t="shared" si="5"/>
        <v>1</v>
      </c>
    </row>
    <row r="329" spans="1:7" x14ac:dyDescent="0.2">
      <c r="A329" s="88">
        <v>328</v>
      </c>
      <c r="B329" s="48" t="str">
        <f>IF(AND(A329&lt;&gt;"",ISNUMBER(A329)),VLOOKUP(A329,Studies!A:BR,2,FALSE),"")</f>
        <v>Lamberg 1998b</v>
      </c>
      <c r="C329" s="48" t="str">
        <f>IF(AND(A329&lt;&gt;"",ISNUMBER(A329)),VLOOKUP(A329,Studies!A:BR,3,FALSE),"")</f>
        <v>https://www.ncbi.nlm.nih.gov/pubmed/9578186</v>
      </c>
      <c r="D329" s="48" t="str">
        <f>IF(AND(A329&lt;&gt;"",ISNUMBER(A329)),VLOOKUP(A329,Studies!A:BR,4,FALSE),"")</f>
        <v>Control (Perpetrator Placebo)</v>
      </c>
      <c r="E329" s="48" t="str">
        <f>IF(AND(A329&lt;&gt;"",ISNUMBER(A329)),VLOOKUP(A329,Studies!A:BR,5,FALSE),"")</f>
        <v>Buspirone</v>
      </c>
      <c r="F329" s="87" t="s">
        <v>631</v>
      </c>
      <c r="G329" s="86">
        <f t="shared" si="5"/>
        <v>1</v>
      </c>
    </row>
    <row r="330" spans="1:7" x14ac:dyDescent="0.2">
      <c r="A330" s="88">
        <v>329</v>
      </c>
      <c r="B330" s="48" t="str">
        <f>IF(AND(A330&lt;&gt;"",ISNUMBER(A330)),VLOOKUP(A330,Studies!A:BR,2,FALSE),"")</f>
        <v>Lamberg 1998b</v>
      </c>
      <c r="C330" s="48" t="str">
        <f>IF(AND(A330&lt;&gt;"",ISNUMBER(A330)),VLOOKUP(A330,Studies!A:BR,3,FALSE),"")</f>
        <v>https://www.ncbi.nlm.nih.gov/pubmed/9578186</v>
      </c>
      <c r="D330" s="48" t="str">
        <f>IF(AND(A330&lt;&gt;"",ISNUMBER(A330)),VLOOKUP(A330,Studies!A:BR,4,FALSE),"")</f>
        <v>with Perpetrator (Rifampicin)</v>
      </c>
      <c r="E330" s="48" t="str">
        <f>IF(AND(A330&lt;&gt;"",ISNUMBER(A330)),VLOOKUP(A330,Studies!A:BR,5,FALSE),"")</f>
        <v>Buspirone</v>
      </c>
      <c r="F330" s="87" t="s">
        <v>632</v>
      </c>
      <c r="G330" s="86">
        <f t="shared" ref="G330:G393" si="6">A330-A329</f>
        <v>1</v>
      </c>
    </row>
    <row r="331" spans="1:7" x14ac:dyDescent="0.2">
      <c r="A331" s="88">
        <v>330</v>
      </c>
      <c r="B331" s="48" t="str">
        <f>IF(AND(A331&lt;&gt;"",ISNUMBER(A331)),VLOOKUP(A331,Studies!A:BR,2,FALSE),"")</f>
        <v>Lamberg 1998c</v>
      </c>
      <c r="C331" s="48" t="str">
        <f>IF(AND(A331&lt;&gt;"",ISNUMBER(A331)),VLOOKUP(A331,Studies!A:BR,3,FALSE),"")</f>
        <v>https://www.ncbi.nlm.nih.gov/pubmed/9663178</v>
      </c>
      <c r="D331" s="48" t="str">
        <f>IF(AND(A331&lt;&gt;"",ISNUMBER(A331)),VLOOKUP(A331,Studies!A:BR,4,FALSE),"")</f>
        <v>Control (Perpetrator Placebo)</v>
      </c>
      <c r="E331" s="48" t="str">
        <f>IF(AND(A331&lt;&gt;"",ISNUMBER(A331)),VLOOKUP(A331,Studies!A:BR,5,FALSE),"")</f>
        <v>Buspirone</v>
      </c>
      <c r="F331" s="87" t="s">
        <v>633</v>
      </c>
      <c r="G331" s="86">
        <f t="shared" si="6"/>
        <v>1</v>
      </c>
    </row>
    <row r="332" spans="1:7" x14ac:dyDescent="0.2">
      <c r="A332" s="88">
        <v>331</v>
      </c>
      <c r="B332" s="48" t="str">
        <f>IF(AND(A332&lt;&gt;"",ISNUMBER(A332)),VLOOKUP(A332,Studies!A:BR,2,FALSE),"")</f>
        <v>Lamberg 1998c</v>
      </c>
      <c r="C332" s="48" t="str">
        <f>IF(AND(A332&lt;&gt;"",ISNUMBER(A332)),VLOOKUP(A332,Studies!A:BR,3,FALSE),"")</f>
        <v>https://www.ncbi.nlm.nih.gov/pubmed/9663178</v>
      </c>
      <c r="D332" s="48" t="str">
        <f>IF(AND(A332&lt;&gt;"",ISNUMBER(A332)),VLOOKUP(A332,Studies!A:BR,4,FALSE),"")</f>
        <v>with Perpetrator (Verapamil)</v>
      </c>
      <c r="E332" s="48" t="str">
        <f>IF(AND(A332&lt;&gt;"",ISNUMBER(A332)),VLOOKUP(A332,Studies!A:BR,5,FALSE),"")</f>
        <v>Buspirone</v>
      </c>
      <c r="F332" s="87" t="s">
        <v>634</v>
      </c>
      <c r="G332" s="86">
        <f t="shared" si="6"/>
        <v>1</v>
      </c>
    </row>
    <row r="333" spans="1:7" x14ac:dyDescent="0.2">
      <c r="A333" s="88">
        <v>332</v>
      </c>
      <c r="B333" s="48" t="str">
        <f>IF(AND(A333&lt;&gt;"",ISNUMBER(A333)),VLOOKUP(A333,Studies!A:BR,2,FALSE),"")</f>
        <v>Lamberg 1998c</v>
      </c>
      <c r="C333" s="48" t="str">
        <f>IF(AND(A333&lt;&gt;"",ISNUMBER(A333)),VLOOKUP(A333,Studies!A:BR,3,FALSE),"")</f>
        <v>https://www.ncbi.nlm.nih.gov/pubmed/9663178</v>
      </c>
      <c r="D333" s="48" t="str">
        <f>IF(AND(A333&lt;&gt;"",ISNUMBER(A333)),VLOOKUP(A333,Studies!A:BR,4,FALSE),"")</f>
        <v>with Perpetrator (Verapamil)</v>
      </c>
      <c r="E333" s="48" t="str">
        <f>IF(AND(A333&lt;&gt;"",ISNUMBER(A333)),VLOOKUP(A333,Studies!A:BR,5,FALSE),"")</f>
        <v>Verapamil</v>
      </c>
      <c r="F333" s="87" t="s">
        <v>635</v>
      </c>
      <c r="G333" s="86">
        <f t="shared" si="6"/>
        <v>1</v>
      </c>
    </row>
    <row r="334" spans="1:7" x14ac:dyDescent="0.2">
      <c r="A334" s="88">
        <v>333</v>
      </c>
      <c r="B334" s="48" t="str">
        <f>IF(AND(A334&lt;&gt;"",ISNUMBER(A334)),VLOOKUP(A334,Studies!A:BR,2,FALSE),"")</f>
        <v>Lamberg 1998c</v>
      </c>
      <c r="C334" s="48" t="str">
        <f>IF(AND(A334&lt;&gt;"",ISNUMBER(A334)),VLOOKUP(A334,Studies!A:BR,3,FALSE),"")</f>
        <v>https://www.ncbi.nlm.nih.gov/pubmed/9663178</v>
      </c>
      <c r="D334" s="48" t="str">
        <f>IF(AND(A334&lt;&gt;"",ISNUMBER(A334)),VLOOKUP(A334,Studies!A:BR,4,FALSE),"")</f>
        <v>with Perpetrator (Diltiazem)</v>
      </c>
      <c r="E334" s="48" t="str">
        <f>IF(AND(A334&lt;&gt;"",ISNUMBER(A334)),VLOOKUP(A334,Studies!A:BR,5,FALSE),"")</f>
        <v>Buspirone</v>
      </c>
      <c r="F334" s="87" t="s">
        <v>636</v>
      </c>
      <c r="G334" s="86">
        <f t="shared" si="6"/>
        <v>1</v>
      </c>
    </row>
    <row r="335" spans="1:7" x14ac:dyDescent="0.2">
      <c r="A335" s="88">
        <v>334</v>
      </c>
      <c r="B335" s="48" t="str">
        <f>IF(AND(A335&lt;&gt;"",ISNUMBER(A335)),VLOOKUP(A335,Studies!A:BR,2,FALSE),"")</f>
        <v>Lamberg 1998c</v>
      </c>
      <c r="C335" s="48" t="str">
        <f>IF(AND(A335&lt;&gt;"",ISNUMBER(A335)),VLOOKUP(A335,Studies!A:BR,3,FALSE),"")</f>
        <v>https://www.ncbi.nlm.nih.gov/pubmed/9663178</v>
      </c>
      <c r="D335" s="48" t="str">
        <f>IF(AND(A335&lt;&gt;"",ISNUMBER(A335)),VLOOKUP(A335,Studies!A:BR,4,FALSE),"")</f>
        <v>with Perpetrator (Diltiazem)</v>
      </c>
      <c r="E335" s="48" t="str">
        <f>IF(AND(A335&lt;&gt;"",ISNUMBER(A335)),VLOOKUP(A335,Studies!A:BR,5,FALSE),"")</f>
        <v>Diltiazem</v>
      </c>
      <c r="F335" s="87" t="s">
        <v>637</v>
      </c>
      <c r="G335" s="86">
        <f t="shared" si="6"/>
        <v>1</v>
      </c>
    </row>
    <row r="336" spans="1:7" x14ac:dyDescent="0.2">
      <c r="A336" s="88">
        <v>335</v>
      </c>
      <c r="B336" s="48" t="str">
        <f>IF(AND(A336&lt;&gt;"",ISNUMBER(A336)),VLOOKUP(A336,Studies!A:BR,2,FALSE),"")</f>
        <v>Lamberg 1999</v>
      </c>
      <c r="C336" s="48" t="str">
        <f>IF(AND(A336&lt;&gt;"",ISNUMBER(A336)),VLOOKUP(A336,Studies!A:BR,3,FALSE),"")</f>
        <v>https://www.ncbi.nlm.nih.gov/pubmed/10227067</v>
      </c>
      <c r="D336" s="48" t="str">
        <f>IF(AND(A336&lt;&gt;"",ISNUMBER(A336)),VLOOKUP(A336,Studies!A:BR,4,FALSE),"")</f>
        <v>Control (Perpetrator Placebo)</v>
      </c>
      <c r="E336" s="48" t="str">
        <f>IF(AND(A336&lt;&gt;"",ISNUMBER(A336)),VLOOKUP(A336,Studies!A:BR,5,FALSE),"")</f>
        <v>Buspirone</v>
      </c>
      <c r="F336" s="87" t="s">
        <v>48</v>
      </c>
      <c r="G336" s="86">
        <f t="shared" si="6"/>
        <v>1</v>
      </c>
    </row>
    <row r="337" spans="1:7" x14ac:dyDescent="0.2">
      <c r="A337" s="135">
        <v>336</v>
      </c>
      <c r="B337" s="48" t="str">
        <f>IF(AND(A337&lt;&gt;"",ISNUMBER(A337)),VLOOKUP(A337,Studies!A:BR,2,FALSE),"")</f>
        <v>Larsen 2007</v>
      </c>
      <c r="C337" s="48" t="str">
        <f>IF(AND(A337&lt;&gt;"",ISNUMBER(A337)),VLOOKUP(A337,Studies!A:BR,3,FALSE),"")</f>
        <v>https://www.ncbi.nlm.nih.gov/pubmed/17365992</v>
      </c>
      <c r="D337" s="48" t="str">
        <f>IF(AND(A337&lt;&gt;"",ISNUMBER(A337)),VLOOKUP(A337,Studies!A:BR,4,FALSE),"")</f>
        <v>Control (Perpetrator Placebo)</v>
      </c>
      <c r="E337" s="48" t="str">
        <f>IF(AND(A337&lt;&gt;"",ISNUMBER(A337)),VLOOKUP(A337,Studies!A:BR,5,FALSE),"")</f>
        <v>Digoxin</v>
      </c>
      <c r="F337" s="87" t="s">
        <v>646</v>
      </c>
      <c r="G337" s="86">
        <f t="shared" si="6"/>
        <v>1</v>
      </c>
    </row>
    <row r="338" spans="1:7" x14ac:dyDescent="0.2">
      <c r="A338" s="135">
        <v>337</v>
      </c>
      <c r="B338" s="48" t="str">
        <f>IF(AND(A338&lt;&gt;"",ISNUMBER(A338)),VLOOKUP(A338,Studies!A:BR,2,FALSE),"")</f>
        <v>Larsen 2007</v>
      </c>
      <c r="C338" s="48" t="str">
        <f>IF(AND(A338&lt;&gt;"",ISNUMBER(A338)),VLOOKUP(A338,Studies!A:BR,3,FALSE),"")</f>
        <v>https://www.ncbi.nlm.nih.gov/pubmed/17365992</v>
      </c>
      <c r="D338" s="48" t="str">
        <f>IF(AND(A338&lt;&gt;"",ISNUMBER(A338)),VLOOKUP(A338,Studies!A:BR,4,FALSE),"")</f>
        <v>with Perpetrator (Rifampicin)</v>
      </c>
      <c r="E338" s="48" t="str">
        <f>IF(AND(A338&lt;&gt;"",ISNUMBER(A338)),VLOOKUP(A338,Studies!A:BR,5,FALSE),"")</f>
        <v>Digoxin</v>
      </c>
      <c r="F338" s="87" t="s">
        <v>647</v>
      </c>
      <c r="G338" s="86">
        <f t="shared" si="6"/>
        <v>1</v>
      </c>
    </row>
    <row r="339" spans="1:7" x14ac:dyDescent="0.2">
      <c r="A339" s="135">
        <v>338</v>
      </c>
      <c r="B339" s="48" t="str">
        <f>IF(AND(A339&lt;&gt;"",ISNUMBER(A339)),VLOOKUP(A339,Studies!A:BR,2,FALSE),"")</f>
        <v>Larsen 2007</v>
      </c>
      <c r="C339" s="48" t="str">
        <f>IF(AND(A339&lt;&gt;"",ISNUMBER(A339)),VLOOKUP(A339,Studies!A:BR,3,FALSE),"")</f>
        <v>https://www.ncbi.nlm.nih.gov/pubmed/17365992</v>
      </c>
      <c r="D339" s="48" t="str">
        <f>IF(AND(A339&lt;&gt;"",ISNUMBER(A339)),VLOOKUP(A339,Studies!A:BR,4,FALSE),"")</f>
        <v>with Perpetrator (Ketoconazole)</v>
      </c>
      <c r="E339" s="48" t="str">
        <f>IF(AND(A339&lt;&gt;"",ISNUMBER(A339)),VLOOKUP(A339,Studies!A:BR,5,FALSE),"")</f>
        <v>Digoxin</v>
      </c>
      <c r="F339" s="87" t="s">
        <v>652</v>
      </c>
      <c r="G339" s="86">
        <f t="shared" si="6"/>
        <v>1</v>
      </c>
    </row>
    <row r="340" spans="1:7" x14ac:dyDescent="0.2">
      <c r="A340" s="88">
        <v>339</v>
      </c>
      <c r="B340" s="48" t="str">
        <f>IF(AND(A340&lt;&gt;"",ISNUMBER(A340)),VLOOKUP(A340,Studies!A:BR,2,FALSE),"")</f>
        <v>Lilja 1998</v>
      </c>
      <c r="C340" s="48" t="str">
        <f>IF(AND(A340&lt;&gt;"",ISNUMBER(A340)),VLOOKUP(A340,Studies!A:BR,3,FALSE),"")</f>
        <v>https://www.ncbi.nlm.nih.gov/pubmed/9871430</v>
      </c>
      <c r="D340" s="48" t="str">
        <f>IF(AND(A340&lt;&gt;"",ISNUMBER(A340)),VLOOKUP(A340,Studies!A:BR,4,FALSE),"")</f>
        <v>Control (Perpetrator Placebo)</v>
      </c>
      <c r="E340" s="48" t="str">
        <f>IF(AND(A340&lt;&gt;"",ISNUMBER(A340)),VLOOKUP(A340,Studies!A:BR,5,FALSE),"")</f>
        <v>Buspirone</v>
      </c>
      <c r="F340" s="87" t="s">
        <v>48</v>
      </c>
      <c r="G340" s="86">
        <f t="shared" si="6"/>
        <v>1</v>
      </c>
    </row>
    <row r="341" spans="1:7" x14ac:dyDescent="0.2">
      <c r="A341" s="88">
        <v>340</v>
      </c>
      <c r="B341" s="48" t="str">
        <f>IF(AND(A341&lt;&gt;"",ISNUMBER(A341)),VLOOKUP(A341,Studies!A:BR,2,FALSE),"")</f>
        <v>Lilja 1998</v>
      </c>
      <c r="C341" s="48" t="str">
        <f>IF(AND(A341&lt;&gt;"",ISNUMBER(A341)),VLOOKUP(A341,Studies!A:BR,3,FALSE),"")</f>
        <v>https://www.ncbi.nlm.nih.gov/pubmed/9871430</v>
      </c>
      <c r="D341" s="48" t="str">
        <f>IF(AND(A341&lt;&gt;"",ISNUMBER(A341)),VLOOKUP(A341,Studies!A:BR,4,FALSE),"")</f>
        <v>with Perpetrator (GFJ)</v>
      </c>
      <c r="E341" s="48" t="str">
        <f>IF(AND(A341&lt;&gt;"",ISNUMBER(A341)),VLOOKUP(A341,Studies!A:BR,5,FALSE),"")</f>
        <v>Buspirone</v>
      </c>
      <c r="F341" s="87" t="s">
        <v>48</v>
      </c>
      <c r="G341" s="86">
        <f t="shared" si="6"/>
        <v>1</v>
      </c>
    </row>
    <row r="342" spans="1:7" x14ac:dyDescent="0.2">
      <c r="A342" s="135">
        <v>341</v>
      </c>
      <c r="B342" s="48" t="str">
        <f>IF(AND(A342&lt;&gt;"",ISNUMBER(A342)),VLOOKUP(A342,Studies!A:BR,2,FALSE),"")</f>
        <v>Link 2008</v>
      </c>
      <c r="C342" s="48" t="str">
        <f>IF(AND(A342&lt;&gt;"",ISNUMBER(A342)),VLOOKUP(A342,Studies!A:BR,3,FALSE),"")</f>
        <v>https://www.ncbi.nlm.nih.gov/pubmed/18537963</v>
      </c>
      <c r="D342" s="48" t="str">
        <f>IF(AND(A342&lt;&gt;"",ISNUMBER(A342)),VLOOKUP(A342,Studies!A:BR,4,FALSE),"")</f>
        <v>iv Control (Perpetrator Placebo)</v>
      </c>
      <c r="E342" s="48" t="str">
        <f>IF(AND(A342&lt;&gt;"",ISNUMBER(A342)),VLOOKUP(A342,Studies!A:BR,5,FALSE),"")</f>
        <v>Midazolam</v>
      </c>
      <c r="F342" s="87" t="s">
        <v>638</v>
      </c>
      <c r="G342" s="86">
        <f t="shared" si="6"/>
        <v>1</v>
      </c>
    </row>
    <row r="343" spans="1:7" x14ac:dyDescent="0.2">
      <c r="A343" s="135">
        <v>342</v>
      </c>
      <c r="B343" s="48" t="str">
        <f>IF(AND(A343&lt;&gt;"",ISNUMBER(A343)),VLOOKUP(A343,Studies!A:BR,2,FALSE),"")</f>
        <v>Link 2008</v>
      </c>
      <c r="C343" s="48" t="str">
        <f>IF(AND(A343&lt;&gt;"",ISNUMBER(A343)),VLOOKUP(A343,Studies!A:BR,3,FALSE),"")</f>
        <v>https://www.ncbi.nlm.nih.gov/pubmed/18537963</v>
      </c>
      <c r="D343" s="48" t="str">
        <f>IF(AND(A343&lt;&gt;"",ISNUMBER(A343)),VLOOKUP(A343,Studies!A:BR,4,FALSE),"")</f>
        <v>iv with Perpetrator (Rifampicin)</v>
      </c>
      <c r="E343" s="48" t="str">
        <f>IF(AND(A343&lt;&gt;"",ISNUMBER(A343)),VLOOKUP(A343,Studies!A:BR,5,FALSE),"")</f>
        <v>Midazolam</v>
      </c>
      <c r="F343" s="87" t="s">
        <v>639</v>
      </c>
      <c r="G343" s="86">
        <f t="shared" si="6"/>
        <v>1</v>
      </c>
    </row>
    <row r="344" spans="1:7" x14ac:dyDescent="0.2">
      <c r="A344" s="135">
        <v>343</v>
      </c>
      <c r="B344" s="48" t="str">
        <f>IF(AND(A344&lt;&gt;"",ISNUMBER(A344)),VLOOKUP(A344,Studies!A:BR,2,FALSE),"")</f>
        <v>Link 2008</v>
      </c>
      <c r="C344" s="48" t="str">
        <f>IF(AND(A344&lt;&gt;"",ISNUMBER(A344)),VLOOKUP(A344,Studies!A:BR,3,FALSE),"")</f>
        <v>https://www.ncbi.nlm.nih.gov/pubmed/18537963</v>
      </c>
      <c r="D344" s="48" t="str">
        <f>IF(AND(A344&lt;&gt;"",ISNUMBER(A344)),VLOOKUP(A344,Studies!A:BR,4,FALSE),"")</f>
        <v>po Control (Perpetrator Placebo)</v>
      </c>
      <c r="E344" s="48" t="str">
        <f>IF(AND(A344&lt;&gt;"",ISNUMBER(A344)),VLOOKUP(A344,Studies!A:BR,5,FALSE),"")</f>
        <v>Midazolam</v>
      </c>
      <c r="F344" s="87" t="s">
        <v>638</v>
      </c>
      <c r="G344" s="86">
        <f t="shared" si="6"/>
        <v>1</v>
      </c>
    </row>
    <row r="345" spans="1:7" x14ac:dyDescent="0.2">
      <c r="A345" s="135">
        <v>344</v>
      </c>
      <c r="B345" s="48" t="str">
        <f>IF(AND(A345&lt;&gt;"",ISNUMBER(A345)),VLOOKUP(A345,Studies!A:BR,2,FALSE),"")</f>
        <v>Link 2008</v>
      </c>
      <c r="C345" s="48" t="str">
        <f>IF(AND(A345&lt;&gt;"",ISNUMBER(A345)),VLOOKUP(A345,Studies!A:BR,3,FALSE),"")</f>
        <v>https://www.ncbi.nlm.nih.gov/pubmed/18537963</v>
      </c>
      <c r="D345" s="48" t="str">
        <f>IF(AND(A345&lt;&gt;"",ISNUMBER(A345)),VLOOKUP(A345,Studies!A:BR,4,FALSE),"")</f>
        <v>po with Perpetrator (Rifampicin)</v>
      </c>
      <c r="E345" s="48" t="str">
        <f>IF(AND(A345&lt;&gt;"",ISNUMBER(A345)),VLOOKUP(A345,Studies!A:BR,5,FALSE),"")</f>
        <v>Midazolam</v>
      </c>
      <c r="F345" s="87" t="s">
        <v>639</v>
      </c>
      <c r="G345" s="86">
        <f t="shared" si="6"/>
        <v>1</v>
      </c>
    </row>
    <row r="346" spans="1:7" x14ac:dyDescent="0.2">
      <c r="A346" s="135">
        <v>345</v>
      </c>
      <c r="B346" s="48" t="str">
        <f>IF(AND(A346&lt;&gt;"",ISNUMBER(A346)),VLOOKUP(A346,Studies!A:BR,2,FALSE),"")</f>
        <v>Loos 1985</v>
      </c>
      <c r="C346" s="48" t="str">
        <f>IF(AND(A346&lt;&gt;"",ISNUMBER(A346)),VLOOKUP(A346,Studies!A:BR,3,FALSE),"")</f>
        <v>http://www.ncbi.nlm.nih.gov/pubmed/4087830</v>
      </c>
      <c r="D346" s="48" t="str">
        <f>IF(AND(A346&lt;&gt;"",ISNUMBER(A346)),VLOOKUP(A346,Studies!A:BR,4,FALSE),"")</f>
        <v>oral day 2 (Patient 4)</v>
      </c>
      <c r="E346" s="48" t="str">
        <f>IF(AND(A346&lt;&gt;"",ISNUMBER(A346)),VLOOKUP(A346,Studies!A:BR,5,FALSE),"")</f>
        <v>Rifampicin</v>
      </c>
      <c r="F346" s="87" t="s">
        <v>158</v>
      </c>
      <c r="G346" s="86">
        <f t="shared" si="6"/>
        <v>1</v>
      </c>
    </row>
    <row r="347" spans="1:7" x14ac:dyDescent="0.2">
      <c r="A347" s="135">
        <v>346</v>
      </c>
      <c r="B347" s="48" t="str">
        <f>IF(AND(A347&lt;&gt;"",ISNUMBER(A347)),VLOOKUP(A347,Studies!A:BR,2,FALSE),"")</f>
        <v>Loos 1985</v>
      </c>
      <c r="C347" s="48" t="str">
        <f>IF(AND(A347&lt;&gt;"",ISNUMBER(A347)),VLOOKUP(A347,Studies!A:BR,3,FALSE),"")</f>
        <v>http://www.ncbi.nlm.nih.gov/pubmed/4087830</v>
      </c>
      <c r="D347" s="48" t="str">
        <f>IF(AND(A347&lt;&gt;"",ISNUMBER(A347)),VLOOKUP(A347,Studies!A:BR,4,FALSE),"")</f>
        <v>oral day 9 (Patient 4)</v>
      </c>
      <c r="E347" s="48" t="str">
        <f>IF(AND(A347&lt;&gt;"",ISNUMBER(A347)),VLOOKUP(A347,Studies!A:BR,5,FALSE),"")</f>
        <v>Rifampicin</v>
      </c>
      <c r="F347" s="87" t="s">
        <v>158</v>
      </c>
      <c r="G347" s="86">
        <f t="shared" si="6"/>
        <v>1</v>
      </c>
    </row>
    <row r="348" spans="1:7" x14ac:dyDescent="0.2">
      <c r="A348" s="135">
        <v>347</v>
      </c>
      <c r="B348" s="48" t="str">
        <f>IF(AND(A348&lt;&gt;"",ISNUMBER(A348)),VLOOKUP(A348,Studies!A:BR,2,FALSE),"")</f>
        <v>Loos 1985</v>
      </c>
      <c r="C348" s="48" t="str">
        <f>IF(AND(A348&lt;&gt;"",ISNUMBER(A348)),VLOOKUP(A348,Studies!A:BR,3,FALSE),"")</f>
        <v>http://www.ncbi.nlm.nih.gov/pubmed/4087830</v>
      </c>
      <c r="D348" s="48" t="str">
        <f>IF(AND(A348&lt;&gt;"",ISNUMBER(A348)),VLOOKUP(A348,Studies!A:BR,4,FALSE),"")</f>
        <v>oral day 23 (Patient 4)</v>
      </c>
      <c r="E348" s="48" t="str">
        <f>IF(AND(A348&lt;&gt;"",ISNUMBER(A348)),VLOOKUP(A348,Studies!A:BR,5,FALSE),"")</f>
        <v>Rifampicin</v>
      </c>
      <c r="F348" s="87" t="s">
        <v>158</v>
      </c>
      <c r="G348" s="86">
        <f t="shared" si="6"/>
        <v>1</v>
      </c>
    </row>
    <row r="349" spans="1:7" x14ac:dyDescent="0.2">
      <c r="A349" s="135">
        <v>348</v>
      </c>
      <c r="B349" s="48" t="str">
        <f>IF(AND(A349&lt;&gt;"",ISNUMBER(A349)),VLOOKUP(A349,Studies!A:BR,2,FALSE),"")</f>
        <v>Loos 1985</v>
      </c>
      <c r="C349" s="48" t="str">
        <f>IF(AND(A349&lt;&gt;"",ISNUMBER(A349)),VLOOKUP(A349,Studies!A:BR,3,FALSE),"")</f>
        <v>http://www.ncbi.nlm.nih.gov/pubmed/4087830</v>
      </c>
      <c r="D349" s="48" t="str">
        <f>IF(AND(A349&lt;&gt;"",ISNUMBER(A349)),VLOOKUP(A349,Studies!A:BR,4,FALSE),"")</f>
        <v>iv day 1 (Patient 4)</v>
      </c>
      <c r="E349" s="48" t="str">
        <f>IF(AND(A349&lt;&gt;"",ISNUMBER(A349)),VLOOKUP(A349,Studies!A:BR,5,FALSE),"")</f>
        <v>Rifampicin</v>
      </c>
      <c r="F349" s="87" t="s">
        <v>158</v>
      </c>
      <c r="G349" s="86">
        <f t="shared" si="6"/>
        <v>1</v>
      </c>
    </row>
    <row r="350" spans="1:7" x14ac:dyDescent="0.2">
      <c r="A350" s="135">
        <v>349</v>
      </c>
      <c r="B350" s="48" t="str">
        <f>IF(AND(A350&lt;&gt;"",ISNUMBER(A350)),VLOOKUP(A350,Studies!A:BR,2,FALSE),"")</f>
        <v>Loos 1985</v>
      </c>
      <c r="C350" s="48" t="str">
        <f>IF(AND(A350&lt;&gt;"",ISNUMBER(A350)),VLOOKUP(A350,Studies!A:BR,3,FALSE),"")</f>
        <v>http://www.ncbi.nlm.nih.gov/pubmed/4087830</v>
      </c>
      <c r="D350" s="48" t="str">
        <f>IF(AND(A350&lt;&gt;"",ISNUMBER(A350)),VLOOKUP(A350,Studies!A:BR,4,FALSE),"")</f>
        <v>iv day 8 (Patient 4)</v>
      </c>
      <c r="E350" s="48" t="str">
        <f>IF(AND(A350&lt;&gt;"",ISNUMBER(A350)),VLOOKUP(A350,Studies!A:BR,5,FALSE),"")</f>
        <v>Rifampicin</v>
      </c>
      <c r="F350" s="87" t="s">
        <v>158</v>
      </c>
      <c r="G350" s="86">
        <f t="shared" si="6"/>
        <v>1</v>
      </c>
    </row>
    <row r="351" spans="1:7" x14ac:dyDescent="0.2">
      <c r="A351" s="135">
        <v>350</v>
      </c>
      <c r="B351" s="48" t="str">
        <f>IF(AND(A351&lt;&gt;"",ISNUMBER(A351)),VLOOKUP(A351,Studies!A:BR,2,FALSE),"")</f>
        <v>Loos 1985</v>
      </c>
      <c r="C351" s="48" t="str">
        <f>IF(AND(A351&lt;&gt;"",ISNUMBER(A351)),VLOOKUP(A351,Studies!A:BR,3,FALSE),"")</f>
        <v>http://www.ncbi.nlm.nih.gov/pubmed/4087830</v>
      </c>
      <c r="D351" s="48" t="str">
        <f>IF(AND(A351&lt;&gt;"",ISNUMBER(A351)),VLOOKUP(A351,Studies!A:BR,4,FALSE),"")</f>
        <v>iv day 22 (Patient 4)</v>
      </c>
      <c r="E351" s="48" t="str">
        <f>IF(AND(A351&lt;&gt;"",ISNUMBER(A351)),VLOOKUP(A351,Studies!A:BR,5,FALSE),"")</f>
        <v>Rifampicin</v>
      </c>
      <c r="F351" s="87" t="s">
        <v>158</v>
      </c>
      <c r="G351" s="86">
        <f t="shared" si="6"/>
        <v>1</v>
      </c>
    </row>
    <row r="352" spans="1:7" x14ac:dyDescent="0.2">
      <c r="A352" s="135">
        <v>351</v>
      </c>
      <c r="B352" s="48" t="str">
        <f>IF(AND(A352&lt;&gt;"",ISNUMBER(A352)),VLOOKUP(A352,Studies!A:BR,2,FALSE),"")</f>
        <v>Majumdar 2007</v>
      </c>
      <c r="C352" s="48" t="str">
        <f>IF(AND(A352&lt;&gt;"",ISNUMBER(A352)),VLOOKUP(A352,Studies!A:BR,3,FALSE),"")</f>
        <v>https://www.ncbi.nlm.nih.gov/pubmed/17463213</v>
      </c>
      <c r="D352" s="48" t="str">
        <f>IF(AND(A352&lt;&gt;"",ISNUMBER(A352)),VLOOKUP(A352,Studies!A:BR,4,FALSE),"")</f>
        <v>po Control (Perpetrator Placebo)</v>
      </c>
      <c r="E352" s="48" t="str">
        <f>IF(AND(A352&lt;&gt;"",ISNUMBER(A352)),VLOOKUP(A352,Studies!A:BR,5,FALSE),"")</f>
        <v>Midazolam</v>
      </c>
      <c r="F352" s="87" t="s">
        <v>389</v>
      </c>
      <c r="G352" s="86">
        <f t="shared" si="6"/>
        <v>1</v>
      </c>
    </row>
    <row r="353" spans="1:7" x14ac:dyDescent="0.2">
      <c r="A353" s="135">
        <v>352</v>
      </c>
      <c r="B353" s="48" t="str">
        <f>IF(AND(A353&lt;&gt;"",ISNUMBER(A353)),VLOOKUP(A353,Studies!A:BR,2,FALSE),"")</f>
        <v>Majumdar 2007</v>
      </c>
      <c r="C353" s="48" t="str">
        <f>IF(AND(A353&lt;&gt;"",ISNUMBER(A353)),VLOOKUP(A353,Studies!A:BR,3,FALSE),"")</f>
        <v>https://www.ncbi.nlm.nih.gov/pubmed/17463213</v>
      </c>
      <c r="D353" s="48" t="str">
        <f>IF(AND(A353&lt;&gt;"",ISNUMBER(A353)),VLOOKUP(A353,Studies!A:BR,4,FALSE),"")</f>
        <v>po with Perpetrator (Aprepitant)</v>
      </c>
      <c r="E353" s="48" t="str">
        <f>IF(AND(A353&lt;&gt;"",ISNUMBER(A353)),VLOOKUP(A353,Studies!A:BR,5,FALSE),"")</f>
        <v>Midazolam</v>
      </c>
      <c r="F353" s="87" t="s">
        <v>389</v>
      </c>
      <c r="G353" s="86">
        <f t="shared" si="6"/>
        <v>1</v>
      </c>
    </row>
    <row r="354" spans="1:7" x14ac:dyDescent="0.2">
      <c r="A354" s="135">
        <v>353</v>
      </c>
      <c r="B354" s="48" t="str">
        <f>IF(AND(A354&lt;&gt;"",ISNUMBER(A354)),VLOOKUP(A354,Studies!A:BR,2,FALSE),"")</f>
        <v>Markert 2013</v>
      </c>
      <c r="C354" s="48" t="str">
        <f>IF(AND(A354&lt;&gt;"",ISNUMBER(A354)),VLOOKUP(A354,Studies!A:BR,3,FALSE),"")</f>
        <v>https://www.ncbi.nlm.nih.gov/pubmed/23748747</v>
      </c>
      <c r="D354" s="48" t="str">
        <f>IF(AND(A354&lt;&gt;"",ISNUMBER(A354)),VLOOKUP(A354,Studies!A:BR,4,FALSE),"")</f>
        <v>Control (Perpetrator Placebo)</v>
      </c>
      <c r="E354" s="48" t="str">
        <f>IF(AND(A354&lt;&gt;"",ISNUMBER(A354)),VLOOKUP(A354,Studies!A:BR,5,FALSE),"")</f>
        <v>Midazolam</v>
      </c>
      <c r="F354" s="87" t="s">
        <v>644</v>
      </c>
      <c r="G354" s="86">
        <f t="shared" si="6"/>
        <v>1</v>
      </c>
    </row>
    <row r="355" spans="1:7" x14ac:dyDescent="0.2">
      <c r="A355" s="135">
        <v>354</v>
      </c>
      <c r="B355" s="48" t="str">
        <f>IF(AND(A355&lt;&gt;"",ISNUMBER(A355)),VLOOKUP(A355,Studies!A:BR,2,FALSE),"")</f>
        <v>Markert 2013</v>
      </c>
      <c r="C355" s="48" t="str">
        <f>IF(AND(A355&lt;&gt;"",ISNUMBER(A355)),VLOOKUP(A355,Studies!A:BR,3,FALSE),"")</f>
        <v>https://www.ncbi.nlm.nih.gov/pubmed/23748747</v>
      </c>
      <c r="D355" s="48" t="str">
        <f>IF(AND(A355&lt;&gt;"",ISNUMBER(A355)),VLOOKUP(A355,Studies!A:BR,4,FALSE),"")</f>
        <v>with Perpetrator (Clarithromycin)</v>
      </c>
      <c r="E355" s="48" t="str">
        <f>IF(AND(A355&lt;&gt;"",ISNUMBER(A355)),VLOOKUP(A355,Studies!A:BR,5,FALSE),"")</f>
        <v>Midazolam</v>
      </c>
      <c r="F355" s="87" t="s">
        <v>645</v>
      </c>
      <c r="G355" s="86">
        <f t="shared" si="6"/>
        <v>1</v>
      </c>
    </row>
    <row r="356" spans="1:7" x14ac:dyDescent="0.2">
      <c r="A356" s="135">
        <v>355</v>
      </c>
      <c r="B356" s="48" t="str">
        <f>IF(AND(A356&lt;&gt;"",ISNUMBER(A356)),VLOOKUP(A356,Studies!A:BR,2,FALSE),"")</f>
        <v>Nitti 1977</v>
      </c>
      <c r="C356" s="48" t="str">
        <f>IF(AND(A356&lt;&gt;"",ISNUMBER(A356)),VLOOKUP(A356,Studies!A:BR,3,FALSE),"")</f>
        <v>https://www.ncbi.nlm.nih.gov/pubmed/832508</v>
      </c>
      <c r="D356" s="48" t="str">
        <f>IF(AND(A356&lt;&gt;"",ISNUMBER(A356)),VLOOKUP(A356,Studies!A:BR,4,FALSE),"")</f>
        <v>300 mg</v>
      </c>
      <c r="E356" s="48" t="str">
        <f>IF(AND(A356&lt;&gt;"",ISNUMBER(A356)),VLOOKUP(A356,Studies!A:BR,5,FALSE),"")</f>
        <v>Rifampicin</v>
      </c>
      <c r="F356" s="87" t="s">
        <v>158</v>
      </c>
      <c r="G356" s="86">
        <f t="shared" si="6"/>
        <v>1</v>
      </c>
    </row>
    <row r="357" spans="1:7" x14ac:dyDescent="0.2">
      <c r="A357" s="135">
        <v>356</v>
      </c>
      <c r="B357" s="48" t="str">
        <f>IF(AND(A357&lt;&gt;"",ISNUMBER(A357)),VLOOKUP(A357,Studies!A:BR,2,FALSE),"")</f>
        <v>Nitti 1977</v>
      </c>
      <c r="C357" s="48" t="str">
        <f>IF(AND(A357&lt;&gt;"",ISNUMBER(A357)),VLOOKUP(A357,Studies!A:BR,3,FALSE),"")</f>
        <v>https://www.ncbi.nlm.nih.gov/pubmed/832508</v>
      </c>
      <c r="D357" s="48" t="str">
        <f>IF(AND(A357&lt;&gt;"",ISNUMBER(A357)),VLOOKUP(A357,Studies!A:BR,4,FALSE),"")</f>
        <v>450 mg</v>
      </c>
      <c r="E357" s="48" t="str">
        <f>IF(AND(A357&lt;&gt;"",ISNUMBER(A357)),VLOOKUP(A357,Studies!A:BR,5,FALSE),"")</f>
        <v>Rifampicin</v>
      </c>
      <c r="F357" s="87" t="s">
        <v>158</v>
      </c>
      <c r="G357" s="86">
        <f t="shared" si="6"/>
        <v>1</v>
      </c>
    </row>
    <row r="358" spans="1:7" x14ac:dyDescent="0.2">
      <c r="A358" s="135">
        <v>357</v>
      </c>
      <c r="B358" s="48" t="str">
        <f>IF(AND(A358&lt;&gt;"",ISNUMBER(A358)),VLOOKUP(A358,Studies!A:BR,2,FALSE),"")</f>
        <v>Nitti 1977</v>
      </c>
      <c r="C358" s="48" t="str">
        <f>IF(AND(A358&lt;&gt;"",ISNUMBER(A358)),VLOOKUP(A358,Studies!A:BR,3,FALSE),"")</f>
        <v>https://www.ncbi.nlm.nih.gov/pubmed/832508</v>
      </c>
      <c r="D358" s="48" t="str">
        <f>IF(AND(A358&lt;&gt;"",ISNUMBER(A358)),VLOOKUP(A358,Studies!A:BR,4,FALSE),"")</f>
        <v>600 mg</v>
      </c>
      <c r="E358" s="48" t="str">
        <f>IF(AND(A358&lt;&gt;"",ISNUMBER(A358)),VLOOKUP(A358,Studies!A:BR,5,FALSE),"")</f>
        <v>Rifampicin</v>
      </c>
      <c r="F358" s="87" t="s">
        <v>158</v>
      </c>
      <c r="G358" s="86">
        <f t="shared" si="6"/>
        <v>1</v>
      </c>
    </row>
    <row r="359" spans="1:7" x14ac:dyDescent="0.2">
      <c r="A359" s="135">
        <v>358</v>
      </c>
      <c r="B359" s="48" t="str">
        <f>IF(AND(A359&lt;&gt;"",ISNUMBER(A359)),VLOOKUP(A359,Studies!A:BR,2,FALSE),"")</f>
        <v>Nitti 1977</v>
      </c>
      <c r="C359" s="48" t="str">
        <f>IF(AND(A359&lt;&gt;"",ISNUMBER(A359)),VLOOKUP(A359,Studies!A:BR,3,FALSE),"")</f>
        <v>https://www.ncbi.nlm.nih.gov/pubmed/832508</v>
      </c>
      <c r="D359" s="48" t="str">
        <f>IF(AND(A359&lt;&gt;"",ISNUMBER(A359)),VLOOKUP(A359,Studies!A:BR,4,FALSE),"")</f>
        <v>300 mg</v>
      </c>
      <c r="E359" s="48" t="str">
        <f>IF(AND(A359&lt;&gt;"",ISNUMBER(A359)),VLOOKUP(A359,Studies!A:BR,5,FALSE),"")</f>
        <v>Rifampicin</v>
      </c>
      <c r="F359" s="87" t="s">
        <v>158</v>
      </c>
      <c r="G359" s="86">
        <f t="shared" si="6"/>
        <v>1</v>
      </c>
    </row>
    <row r="360" spans="1:7" x14ac:dyDescent="0.2">
      <c r="A360" s="135">
        <v>359</v>
      </c>
      <c r="B360" s="48" t="str">
        <f>IF(AND(A360&lt;&gt;"",ISNUMBER(A360)),VLOOKUP(A360,Studies!A:BR,2,FALSE),"")</f>
        <v>Nitti 1977</v>
      </c>
      <c r="C360" s="48" t="str">
        <f>IF(AND(A360&lt;&gt;"",ISNUMBER(A360)),VLOOKUP(A360,Studies!A:BR,3,FALSE),"")</f>
        <v>https://www.ncbi.nlm.nih.gov/pubmed/832508</v>
      </c>
      <c r="D360" s="48" t="str">
        <f>IF(AND(A360&lt;&gt;"",ISNUMBER(A360)),VLOOKUP(A360,Studies!A:BR,4,FALSE),"")</f>
        <v>450 mg</v>
      </c>
      <c r="E360" s="48" t="str">
        <f>IF(AND(A360&lt;&gt;"",ISNUMBER(A360)),VLOOKUP(A360,Studies!A:BR,5,FALSE),"")</f>
        <v>Rifampicin</v>
      </c>
      <c r="F360" s="87" t="s">
        <v>158</v>
      </c>
      <c r="G360" s="86">
        <f t="shared" si="6"/>
        <v>1</v>
      </c>
    </row>
    <row r="361" spans="1:7" x14ac:dyDescent="0.2">
      <c r="A361" s="135">
        <v>360</v>
      </c>
      <c r="B361" s="48" t="str">
        <f>IF(AND(A361&lt;&gt;"",ISNUMBER(A361)),VLOOKUP(A361,Studies!A:BR,2,FALSE),"")</f>
        <v>Nitti 1977</v>
      </c>
      <c r="C361" s="48" t="str">
        <f>IF(AND(A361&lt;&gt;"",ISNUMBER(A361)),VLOOKUP(A361,Studies!A:BR,3,FALSE),"")</f>
        <v>https://www.ncbi.nlm.nih.gov/pubmed/832508</v>
      </c>
      <c r="D361" s="48" t="str">
        <f>IF(AND(A361&lt;&gt;"",ISNUMBER(A361)),VLOOKUP(A361,Studies!A:BR,4,FALSE),"")</f>
        <v>600 mg</v>
      </c>
      <c r="E361" s="48" t="str">
        <f>IF(AND(A361&lt;&gt;"",ISNUMBER(A361)),VLOOKUP(A361,Studies!A:BR,5,FALSE),"")</f>
        <v>Rifampicin</v>
      </c>
      <c r="F361" s="87" t="s">
        <v>158</v>
      </c>
      <c r="G361" s="86">
        <f t="shared" si="6"/>
        <v>1</v>
      </c>
    </row>
    <row r="362" spans="1:7" x14ac:dyDescent="0.2">
      <c r="A362" s="135">
        <v>361</v>
      </c>
      <c r="B362" s="48" t="str">
        <f>IF(AND(A362&lt;&gt;"",ISNUMBER(A362)),VLOOKUP(A362,Studies!A:BR,2,FALSE),"")</f>
        <v>Okudaira 2007</v>
      </c>
      <c r="C362" s="48" t="str">
        <f>IF(AND(A362&lt;&gt;"",ISNUMBER(A362)),VLOOKUP(A362,Studies!A:BR,3,FALSE),"")</f>
        <v>https://www.ncbi.nlm.nih.gov/pubmed/17585116</v>
      </c>
      <c r="D362" s="48" t="str">
        <f>IF(AND(A362&lt;&gt;"",ISNUMBER(A362)),VLOOKUP(A362,Studies!A:BR,4,FALSE),"")</f>
        <v>EM 0 Control (Perpetrator Placebo)</v>
      </c>
      <c r="E362" s="48" t="str">
        <f>IF(AND(A362&lt;&gt;"",ISNUMBER(A362)),VLOOKUP(A362,Studies!A:BR,5,FALSE),"")</f>
        <v>Midazolam</v>
      </c>
      <c r="F362" s="87" t="s">
        <v>931</v>
      </c>
      <c r="G362" s="86">
        <f t="shared" si="6"/>
        <v>1</v>
      </c>
    </row>
    <row r="363" spans="1:7" x14ac:dyDescent="0.2">
      <c r="A363" s="135">
        <v>362</v>
      </c>
      <c r="B363" s="48" t="str">
        <f>IF(AND(A363&lt;&gt;"",ISNUMBER(A363)),VLOOKUP(A363,Studies!A:BR,2,FALSE),"")</f>
        <v>Okudaira 2007</v>
      </c>
      <c r="C363" s="48" t="str">
        <f>IF(AND(A363&lt;&gt;"",ISNUMBER(A363)),VLOOKUP(A363,Studies!A:BR,3,FALSE),"")</f>
        <v>https://www.ncbi.nlm.nih.gov/pubmed/17585116</v>
      </c>
      <c r="D363" s="48" t="str">
        <f>IF(AND(A363&lt;&gt;"",ISNUMBER(A363)),VLOOKUP(A363,Studies!A:BR,4,FALSE),"")</f>
        <v>EM 2 with Perpetrator (Erythromycin)</v>
      </c>
      <c r="E363" s="48" t="str">
        <f>IF(AND(A363&lt;&gt;"",ISNUMBER(A363)),VLOOKUP(A363,Studies!A:BR,5,FALSE),"")</f>
        <v>Midazolam</v>
      </c>
      <c r="F363" s="87" t="s">
        <v>932</v>
      </c>
      <c r="G363" s="86">
        <f t="shared" si="6"/>
        <v>1</v>
      </c>
    </row>
    <row r="364" spans="1:7" x14ac:dyDescent="0.2">
      <c r="A364" s="135">
        <v>363</v>
      </c>
      <c r="B364" s="48" t="str">
        <f>IF(AND(A364&lt;&gt;"",ISNUMBER(A364)),VLOOKUP(A364,Studies!A:BR,2,FALSE),"")</f>
        <v>Okudaira 2007</v>
      </c>
      <c r="C364" s="48" t="str">
        <f>IF(AND(A364&lt;&gt;"",ISNUMBER(A364)),VLOOKUP(A364,Studies!A:BR,3,FALSE),"")</f>
        <v>https://www.ncbi.nlm.nih.gov/pubmed/17585116</v>
      </c>
      <c r="D364" s="48" t="str">
        <f>IF(AND(A364&lt;&gt;"",ISNUMBER(A364)),VLOOKUP(A364,Studies!A:BR,4,FALSE),"")</f>
        <v>EM 4 with Perpetrator (Erythromycin)</v>
      </c>
      <c r="E364" s="48" t="str">
        <f>IF(AND(A364&lt;&gt;"",ISNUMBER(A364)),VLOOKUP(A364,Studies!A:BR,5,FALSE),"")</f>
        <v>Midazolam</v>
      </c>
      <c r="F364" s="87" t="s">
        <v>932</v>
      </c>
      <c r="G364" s="86">
        <f t="shared" si="6"/>
        <v>1</v>
      </c>
    </row>
    <row r="365" spans="1:7" x14ac:dyDescent="0.2">
      <c r="A365" s="135">
        <v>364</v>
      </c>
      <c r="B365" s="48" t="str">
        <f>IF(AND(A365&lt;&gt;"",ISNUMBER(A365)),VLOOKUP(A365,Studies!A:BR,2,FALSE),"")</f>
        <v>Okudaira 2007</v>
      </c>
      <c r="C365" s="48" t="str">
        <f>IF(AND(A365&lt;&gt;"",ISNUMBER(A365)),VLOOKUP(A365,Studies!A:BR,3,FALSE),"")</f>
        <v>https://www.ncbi.nlm.nih.gov/pubmed/17585116</v>
      </c>
      <c r="D365" s="48" t="str">
        <f>IF(AND(A365&lt;&gt;"",ISNUMBER(A365)),VLOOKUP(A365,Studies!A:BR,4,FALSE),"")</f>
        <v>EM 7 with Perpetrator (Erythromycin)</v>
      </c>
      <c r="E365" s="48" t="str">
        <f>IF(AND(A365&lt;&gt;"",ISNUMBER(A365)),VLOOKUP(A365,Studies!A:BR,5,FALSE),"")</f>
        <v>Midazolam</v>
      </c>
      <c r="F365" s="87" t="s">
        <v>932</v>
      </c>
      <c r="G365" s="86">
        <f t="shared" si="6"/>
        <v>1</v>
      </c>
    </row>
    <row r="366" spans="1:7" x14ac:dyDescent="0.2">
      <c r="A366" s="135">
        <v>365</v>
      </c>
      <c r="B366" s="48" t="str">
        <f>IF(AND(A366&lt;&gt;"",ISNUMBER(A366)),VLOOKUP(A366,Studies!A:BR,2,FALSE),"")</f>
        <v>Olkkola 1993</v>
      </c>
      <c r="C366" s="48" t="str">
        <f>IF(AND(A366&lt;&gt;"",ISNUMBER(A366)),VLOOKUP(A366,Studies!A:BR,3,FALSE),"")</f>
        <v>https://www.ncbi.nlm.nih.gov/pubmed/8453848</v>
      </c>
      <c r="D366" s="48" t="str">
        <f>IF(AND(A366&lt;&gt;"",ISNUMBER(A366)),VLOOKUP(A366,Studies!A:BR,4,FALSE),"")</f>
        <v>po Control (Perpetrator Placebo)</v>
      </c>
      <c r="E366" s="48" t="str">
        <f>IF(AND(A366&lt;&gt;"",ISNUMBER(A366)),VLOOKUP(A366,Studies!A:BR,5,FALSE),"")</f>
        <v>Midazolam</v>
      </c>
      <c r="F366" s="87" t="s">
        <v>931</v>
      </c>
      <c r="G366" s="86">
        <f t="shared" si="6"/>
        <v>1</v>
      </c>
    </row>
    <row r="367" spans="1:7" x14ac:dyDescent="0.2">
      <c r="A367" s="135">
        <v>366</v>
      </c>
      <c r="B367" s="48" t="str">
        <f>IF(AND(A367&lt;&gt;"",ISNUMBER(A367)),VLOOKUP(A367,Studies!A:BR,2,FALSE),"")</f>
        <v>Olkkola 1993</v>
      </c>
      <c r="C367" s="48" t="str">
        <f>IF(AND(A367&lt;&gt;"",ISNUMBER(A367)),VLOOKUP(A367,Studies!A:BR,3,FALSE),"")</f>
        <v>https://www.ncbi.nlm.nih.gov/pubmed/8453848</v>
      </c>
      <c r="D367" s="48" t="str">
        <f>IF(AND(A367&lt;&gt;"",ISNUMBER(A367)),VLOOKUP(A367,Studies!A:BR,4,FALSE),"")</f>
        <v>po with Perpetrator (Erythromycin)</v>
      </c>
      <c r="E367" s="48" t="str">
        <f>IF(AND(A367&lt;&gt;"",ISNUMBER(A367)),VLOOKUP(A367,Studies!A:BR,5,FALSE),"")</f>
        <v>Midazolam</v>
      </c>
      <c r="F367" s="87" t="s">
        <v>932</v>
      </c>
      <c r="G367" s="86">
        <f t="shared" si="6"/>
        <v>1</v>
      </c>
    </row>
    <row r="368" spans="1:7" x14ac:dyDescent="0.2">
      <c r="A368" s="135">
        <v>367</v>
      </c>
      <c r="B368" s="48" t="str">
        <f>IF(AND(A368&lt;&gt;"",ISNUMBER(A368)),VLOOKUP(A368,Studies!A:BR,2,FALSE),"")</f>
        <v>Olkkola 1993</v>
      </c>
      <c r="C368" s="48" t="str">
        <f>IF(AND(A368&lt;&gt;"",ISNUMBER(A368)),VLOOKUP(A368,Studies!A:BR,3,FALSE),"")</f>
        <v>https://www.ncbi.nlm.nih.gov/pubmed/8453848</v>
      </c>
      <c r="D368" s="48" t="str">
        <f>IF(AND(A368&lt;&gt;"",ISNUMBER(A368)),VLOOKUP(A368,Studies!A:BR,4,FALSE),"")</f>
        <v>iv Control (Perpetrator Placebo)</v>
      </c>
      <c r="E368" s="48" t="str">
        <f>IF(AND(A368&lt;&gt;"",ISNUMBER(A368)),VLOOKUP(A368,Studies!A:BR,5,FALSE),"")</f>
        <v>Midazolam</v>
      </c>
      <c r="F368" s="87" t="s">
        <v>931</v>
      </c>
      <c r="G368" s="86">
        <f t="shared" si="6"/>
        <v>1</v>
      </c>
    </row>
    <row r="369" spans="1:7" x14ac:dyDescent="0.2">
      <c r="A369" s="135">
        <v>368</v>
      </c>
      <c r="B369" s="48" t="str">
        <f>IF(AND(A369&lt;&gt;"",ISNUMBER(A369)),VLOOKUP(A369,Studies!A:BR,2,FALSE),"")</f>
        <v>Olkkola 1993</v>
      </c>
      <c r="C369" s="48" t="str">
        <f>IF(AND(A369&lt;&gt;"",ISNUMBER(A369)),VLOOKUP(A369,Studies!A:BR,3,FALSE),"")</f>
        <v>https://www.ncbi.nlm.nih.gov/pubmed/8453848</v>
      </c>
      <c r="D369" s="48" t="str">
        <f>IF(AND(A369&lt;&gt;"",ISNUMBER(A369)),VLOOKUP(A369,Studies!A:BR,4,FALSE),"")</f>
        <v>iv with Perpetrator (Erythromycin)</v>
      </c>
      <c r="E369" s="48" t="str">
        <f>IF(AND(A369&lt;&gt;"",ISNUMBER(A369)),VLOOKUP(A369,Studies!A:BR,5,FALSE),"")</f>
        <v>Midazolam</v>
      </c>
      <c r="F369" s="87" t="s">
        <v>932</v>
      </c>
      <c r="G369" s="86">
        <f t="shared" si="6"/>
        <v>1</v>
      </c>
    </row>
    <row r="370" spans="1:7" x14ac:dyDescent="0.2">
      <c r="A370" s="135">
        <v>369</v>
      </c>
      <c r="B370" s="48" t="str">
        <f>IF(AND(A370&lt;&gt;"",ISNUMBER(A370)),VLOOKUP(A370,Studies!A:BR,2,FALSE),"")</f>
        <v>Olkkola 1994</v>
      </c>
      <c r="C370" s="48" t="str">
        <f>IF(AND(A370&lt;&gt;"",ISNUMBER(A370)),VLOOKUP(A370,Studies!A:BR,3,FALSE),"")</f>
        <v>https://www.ncbi.nlm.nih.gov/pubmed/8181191</v>
      </c>
      <c r="D370" s="48" t="str">
        <f>IF(AND(A370&lt;&gt;"",ISNUMBER(A370)),VLOOKUP(A370,Studies!A:BR,4,FALSE),"")</f>
        <v>po Control (Perpetrator Placebo)</v>
      </c>
      <c r="E370" s="48" t="str">
        <f>IF(AND(A370&lt;&gt;"",ISNUMBER(A370)),VLOOKUP(A370,Studies!A:BR,5,FALSE),"")</f>
        <v>Midazolam</v>
      </c>
      <c r="F370" s="87" t="s">
        <v>928</v>
      </c>
      <c r="G370" s="86">
        <f t="shared" si="6"/>
        <v>1</v>
      </c>
    </row>
    <row r="371" spans="1:7" x14ac:dyDescent="0.2">
      <c r="A371" s="135">
        <v>370</v>
      </c>
      <c r="B371" s="48" t="str">
        <f>IF(AND(A371&lt;&gt;"",ISNUMBER(A371)),VLOOKUP(A371,Studies!A:BR,2,FALSE),"")</f>
        <v>Olkkola 1994</v>
      </c>
      <c r="C371" s="48" t="str">
        <f>IF(AND(A371&lt;&gt;"",ISNUMBER(A371)),VLOOKUP(A371,Studies!A:BR,3,FALSE),"")</f>
        <v>https://www.ncbi.nlm.nih.gov/pubmed/8181191</v>
      </c>
      <c r="D371" s="48" t="str">
        <f>IF(AND(A371&lt;&gt;"",ISNUMBER(A371)),VLOOKUP(A371,Studies!A:BR,4,FALSE),"")</f>
        <v>po with Perpetrator (Itraconazole)</v>
      </c>
      <c r="E371" s="48" t="str">
        <f>IF(AND(A371&lt;&gt;"",ISNUMBER(A371)),VLOOKUP(A371,Studies!A:BR,5,FALSE),"")</f>
        <v>Midazolam</v>
      </c>
      <c r="F371" s="87" t="s">
        <v>640</v>
      </c>
      <c r="G371" s="86">
        <f t="shared" si="6"/>
        <v>1</v>
      </c>
    </row>
    <row r="372" spans="1:7" x14ac:dyDescent="0.2">
      <c r="A372" s="135">
        <v>371</v>
      </c>
      <c r="B372" s="48" t="str">
        <f>IF(AND(A372&lt;&gt;"",ISNUMBER(A372)),VLOOKUP(A372,Studies!A:BR,2,FALSE),"")</f>
        <v>Olkkola 1994</v>
      </c>
      <c r="C372" s="48" t="str">
        <f>IF(AND(A372&lt;&gt;"",ISNUMBER(A372)),VLOOKUP(A372,Studies!A:BR,3,FALSE),"")</f>
        <v>https://www.ncbi.nlm.nih.gov/pubmed/8181191</v>
      </c>
      <c r="D372" s="48" t="str">
        <f>IF(AND(A372&lt;&gt;"",ISNUMBER(A372)),VLOOKUP(A372,Studies!A:BR,4,FALSE),"")</f>
        <v>po with Perpetrator (Ketoconazole</v>
      </c>
      <c r="E372" s="48" t="str">
        <f>IF(AND(A372&lt;&gt;"",ISNUMBER(A372)),VLOOKUP(A372,Studies!A:BR,5,FALSE),"")</f>
        <v>Midazolam</v>
      </c>
      <c r="F372" s="87" t="s">
        <v>643</v>
      </c>
      <c r="G372" s="86">
        <f t="shared" si="6"/>
        <v>1</v>
      </c>
    </row>
    <row r="373" spans="1:7" x14ac:dyDescent="0.2">
      <c r="A373" s="135">
        <v>372</v>
      </c>
      <c r="B373" s="48" t="str">
        <f>IF(AND(A373&lt;&gt;"",ISNUMBER(A373)),VLOOKUP(A373,Studies!A:BR,2,FALSE),"")</f>
        <v>Olkkola 1994</v>
      </c>
      <c r="C373" s="48" t="str">
        <f>IF(AND(A373&lt;&gt;"",ISNUMBER(A373)),VLOOKUP(A373,Studies!A:BR,3,FALSE),"")</f>
        <v>https://www.ncbi.nlm.nih.gov/pubmed/8181191</v>
      </c>
      <c r="D373" s="48" t="str">
        <f>IF(AND(A373&lt;&gt;"",ISNUMBER(A373)),VLOOKUP(A373,Studies!A:BR,4,FALSE),"")</f>
        <v>po with Perpetrator (Itraconazole)</v>
      </c>
      <c r="E373" s="48" t="str">
        <f>IF(AND(A373&lt;&gt;"",ISNUMBER(A373)),VLOOKUP(A373,Studies!A:BR,5,FALSE),"")</f>
        <v>Itraconazole</v>
      </c>
      <c r="F373" s="87" t="s">
        <v>929</v>
      </c>
      <c r="G373" s="86">
        <f t="shared" si="6"/>
        <v>1</v>
      </c>
    </row>
    <row r="374" spans="1:7" x14ac:dyDescent="0.2">
      <c r="A374" s="135">
        <v>373</v>
      </c>
      <c r="B374" s="48" t="str">
        <f>IF(AND(A374&lt;&gt;"",ISNUMBER(A374)),VLOOKUP(A374,Studies!A:BR,2,FALSE),"")</f>
        <v>Olkkola 1994</v>
      </c>
      <c r="C374" s="48" t="str">
        <f>IF(AND(A374&lt;&gt;"",ISNUMBER(A374)),VLOOKUP(A374,Studies!A:BR,3,FALSE),"")</f>
        <v>https://www.ncbi.nlm.nih.gov/pubmed/8181191</v>
      </c>
      <c r="D374" s="48" t="str">
        <f>IF(AND(A374&lt;&gt;"",ISNUMBER(A374)),VLOOKUP(A374,Studies!A:BR,4,FALSE),"")</f>
        <v>po with Perpetrator (Ketoconazole</v>
      </c>
      <c r="E374" s="48" t="str">
        <f>IF(AND(A374&lt;&gt;"",ISNUMBER(A374)),VLOOKUP(A374,Studies!A:BR,5,FALSE),"")</f>
        <v>Ketoconazole</v>
      </c>
      <c r="F374" s="87" t="s">
        <v>930</v>
      </c>
      <c r="G374" s="86">
        <f t="shared" si="6"/>
        <v>1</v>
      </c>
    </row>
    <row r="375" spans="1:7" x14ac:dyDescent="0.2">
      <c r="A375" s="135">
        <v>374</v>
      </c>
      <c r="B375" s="48" t="str">
        <f>IF(AND(A375&lt;&gt;"",ISNUMBER(A375)),VLOOKUP(A375,Studies!A:BR,2,FALSE),"")</f>
        <v>Olkkola 1996</v>
      </c>
      <c r="C375" s="48" t="str">
        <f>IF(AND(A375&lt;&gt;"",ISNUMBER(A375)),VLOOKUP(A375,Studies!A:BR,3,FALSE),"")</f>
        <v>https://www.ncbi.nlm.nih.gov/pubmed/8623953</v>
      </c>
      <c r="D375" s="48" t="str">
        <f>IF(AND(A375&lt;&gt;"",ISNUMBER(A375)),VLOOKUP(A375,Studies!A:BR,4,FALSE),"")</f>
        <v>day 1 (po) Control (Perpetrator Placebo)</v>
      </c>
      <c r="E375" s="48" t="str">
        <f>IF(AND(A375&lt;&gt;"",ISNUMBER(A375)),VLOOKUP(A375,Studies!A:BR,5,FALSE),"")</f>
        <v>Midazolam</v>
      </c>
      <c r="F375" s="87" t="s">
        <v>927</v>
      </c>
      <c r="G375" s="86">
        <f t="shared" si="6"/>
        <v>1</v>
      </c>
    </row>
    <row r="376" spans="1:7" x14ac:dyDescent="0.2">
      <c r="A376" s="135">
        <v>375</v>
      </c>
      <c r="B376" s="48" t="str">
        <f>IF(AND(A376&lt;&gt;"",ISNUMBER(A376)),VLOOKUP(A376,Studies!A:BR,2,FALSE),"")</f>
        <v>Olkkola 1996</v>
      </c>
      <c r="C376" s="48" t="str">
        <f>IF(AND(A376&lt;&gt;"",ISNUMBER(A376)),VLOOKUP(A376,Studies!A:BR,3,FALSE),"")</f>
        <v>https://www.ncbi.nlm.nih.gov/pubmed/8623953</v>
      </c>
      <c r="D376" s="48" t="str">
        <f>IF(AND(A376&lt;&gt;"",ISNUMBER(A376)),VLOOKUP(A376,Studies!A:BR,4,FALSE),"")</f>
        <v>day 4 (iv) Control (Perpetrator Placebo)</v>
      </c>
      <c r="E376" s="48" t="str">
        <f>IF(AND(A376&lt;&gt;"",ISNUMBER(A376)),VLOOKUP(A376,Studies!A:BR,5,FALSE),"")</f>
        <v>Midazolam</v>
      </c>
      <c r="F376" s="87" t="s">
        <v>927</v>
      </c>
      <c r="G376" s="86">
        <f t="shared" si="6"/>
        <v>1</v>
      </c>
    </row>
    <row r="377" spans="1:7" x14ac:dyDescent="0.2">
      <c r="A377" s="135">
        <v>376</v>
      </c>
      <c r="B377" s="48" t="str">
        <f>IF(AND(A377&lt;&gt;"",ISNUMBER(A377)),VLOOKUP(A377,Studies!A:BR,2,FALSE),"")</f>
        <v>Olkkola 1996</v>
      </c>
      <c r="C377" s="48" t="str">
        <f>IF(AND(A377&lt;&gt;"",ISNUMBER(A377)),VLOOKUP(A377,Studies!A:BR,3,FALSE),"")</f>
        <v>https://www.ncbi.nlm.nih.gov/pubmed/8623953</v>
      </c>
      <c r="D377" s="48" t="str">
        <f>IF(AND(A377&lt;&gt;"",ISNUMBER(A377)),VLOOKUP(A377,Studies!A:BR,4,FALSE),"")</f>
        <v>day 6 (po) Control (Perpetrator Placebo)</v>
      </c>
      <c r="E377" s="48" t="str">
        <f>IF(AND(A377&lt;&gt;"",ISNUMBER(A377)),VLOOKUP(A377,Studies!A:BR,5,FALSE),"")</f>
        <v>Midazolam</v>
      </c>
      <c r="F377" s="87" t="s">
        <v>927</v>
      </c>
      <c r="G377" s="86">
        <f t="shared" si="6"/>
        <v>1</v>
      </c>
    </row>
    <row r="378" spans="1:7" x14ac:dyDescent="0.2">
      <c r="A378" s="135">
        <v>377</v>
      </c>
      <c r="B378" s="48" t="str">
        <f>IF(AND(A378&lt;&gt;"",ISNUMBER(A378)),VLOOKUP(A378,Studies!A:BR,2,FALSE),"")</f>
        <v>Olkkola 1996</v>
      </c>
      <c r="C378" s="48" t="str">
        <f>IF(AND(A378&lt;&gt;"",ISNUMBER(A378)),VLOOKUP(A378,Studies!A:BR,3,FALSE),"")</f>
        <v>https://www.ncbi.nlm.nih.gov/pubmed/8623953</v>
      </c>
      <c r="D378" s="48" t="str">
        <f>IF(AND(A378&lt;&gt;"",ISNUMBER(A378)),VLOOKUP(A378,Studies!A:BR,4,FALSE),"")</f>
        <v>day 1 (po) with Perpetrator (Itraconazole)</v>
      </c>
      <c r="E378" s="48" t="str">
        <f>IF(AND(A378&lt;&gt;"",ISNUMBER(A378)),VLOOKUP(A378,Studies!A:BR,5,FALSE),"")</f>
        <v>Midazolam</v>
      </c>
      <c r="F378" s="87" t="s">
        <v>640</v>
      </c>
      <c r="G378" s="86">
        <f t="shared" si="6"/>
        <v>1</v>
      </c>
    </row>
    <row r="379" spans="1:7" x14ac:dyDescent="0.2">
      <c r="A379" s="135">
        <v>378</v>
      </c>
      <c r="B379" s="48" t="str">
        <f>IF(AND(A379&lt;&gt;"",ISNUMBER(A379)),VLOOKUP(A379,Studies!A:BR,2,FALSE),"")</f>
        <v>Olkkola 1996</v>
      </c>
      <c r="C379" s="48" t="str">
        <f>IF(AND(A379&lt;&gt;"",ISNUMBER(A379)),VLOOKUP(A379,Studies!A:BR,3,FALSE),"")</f>
        <v>https://www.ncbi.nlm.nih.gov/pubmed/8623953</v>
      </c>
      <c r="D379" s="48" t="str">
        <f>IF(AND(A379&lt;&gt;"",ISNUMBER(A379)),VLOOKUP(A379,Studies!A:BR,4,FALSE),"")</f>
        <v>day 4 (iv) with Perpetrator (Itraconazole)</v>
      </c>
      <c r="E379" s="48" t="str">
        <f>IF(AND(A379&lt;&gt;"",ISNUMBER(A379)),VLOOKUP(A379,Studies!A:BR,5,FALSE),"")</f>
        <v>Midazolam</v>
      </c>
      <c r="F379" s="87" t="s">
        <v>640</v>
      </c>
      <c r="G379" s="86">
        <f t="shared" si="6"/>
        <v>1</v>
      </c>
    </row>
    <row r="380" spans="1:7" x14ac:dyDescent="0.2">
      <c r="A380" s="135">
        <v>379</v>
      </c>
      <c r="B380" s="48" t="str">
        <f>IF(AND(A380&lt;&gt;"",ISNUMBER(A380)),VLOOKUP(A380,Studies!A:BR,2,FALSE),"")</f>
        <v>Olkkola 1996</v>
      </c>
      <c r="C380" s="48" t="str">
        <f>IF(AND(A380&lt;&gt;"",ISNUMBER(A380)),VLOOKUP(A380,Studies!A:BR,3,FALSE),"")</f>
        <v>https://www.ncbi.nlm.nih.gov/pubmed/8623953</v>
      </c>
      <c r="D380" s="48" t="str">
        <f>IF(AND(A380&lt;&gt;"",ISNUMBER(A380)),VLOOKUP(A380,Studies!A:BR,4,FALSE),"")</f>
        <v>day 6 (po) with Perpetrator (Itraconazole)</v>
      </c>
      <c r="E380" s="48" t="str">
        <f>IF(AND(A380&lt;&gt;"",ISNUMBER(A380)),VLOOKUP(A380,Studies!A:BR,5,FALSE),"")</f>
        <v>Midazolam</v>
      </c>
      <c r="F380" s="87" t="s">
        <v>640</v>
      </c>
      <c r="G380" s="86">
        <f t="shared" si="6"/>
        <v>1</v>
      </c>
    </row>
    <row r="381" spans="1:7" x14ac:dyDescent="0.2">
      <c r="A381" s="135">
        <v>380</v>
      </c>
      <c r="B381" s="48" t="str">
        <f>IF(AND(A381&lt;&gt;"",ISNUMBER(A381)),VLOOKUP(A381,Studies!A:BR,2,FALSE),"")</f>
        <v>Olkkola 1996</v>
      </c>
      <c r="C381" s="48" t="str">
        <f>IF(AND(A381&lt;&gt;"",ISNUMBER(A381)),VLOOKUP(A381,Studies!A:BR,3,FALSE),"")</f>
        <v>https://www.ncbi.nlm.nih.gov/pubmed/8623953</v>
      </c>
      <c r="D381" s="48" t="str">
        <f>IF(AND(A381&lt;&gt;"",ISNUMBER(A381)),VLOOKUP(A381,Studies!A:BR,4,FALSE),"")</f>
        <v>day 1 (po) with Perpetrator (Fluconazole)</v>
      </c>
      <c r="E381" s="48" t="str">
        <f>IF(AND(A381&lt;&gt;"",ISNUMBER(A381)),VLOOKUP(A381,Studies!A:BR,5,FALSE),"")</f>
        <v>Midazolam</v>
      </c>
      <c r="F381" s="87"/>
      <c r="G381" s="86">
        <f t="shared" si="6"/>
        <v>1</v>
      </c>
    </row>
    <row r="382" spans="1:7" x14ac:dyDescent="0.2">
      <c r="A382" s="135">
        <v>381</v>
      </c>
      <c r="B382" s="48" t="str">
        <f>IF(AND(A382&lt;&gt;"",ISNUMBER(A382)),VLOOKUP(A382,Studies!A:BR,2,FALSE),"")</f>
        <v>Olkkola 1996</v>
      </c>
      <c r="C382" s="48" t="str">
        <f>IF(AND(A382&lt;&gt;"",ISNUMBER(A382)),VLOOKUP(A382,Studies!A:BR,3,FALSE),"")</f>
        <v>https://www.ncbi.nlm.nih.gov/pubmed/8623953</v>
      </c>
      <c r="D382" s="48" t="str">
        <f>IF(AND(A382&lt;&gt;"",ISNUMBER(A382)),VLOOKUP(A382,Studies!A:BR,4,FALSE),"")</f>
        <v>day 4 (iv) with Perpetrator (Fluconazole)</v>
      </c>
      <c r="E382" s="48" t="str">
        <f>IF(AND(A382&lt;&gt;"",ISNUMBER(A382)),VLOOKUP(A382,Studies!A:BR,5,FALSE),"")</f>
        <v>Midazolam</v>
      </c>
      <c r="F382" s="87"/>
      <c r="G382" s="86">
        <f t="shared" si="6"/>
        <v>1</v>
      </c>
    </row>
    <row r="383" spans="1:7" x14ac:dyDescent="0.2">
      <c r="A383" s="135">
        <v>382</v>
      </c>
      <c r="B383" s="48" t="str">
        <f>IF(AND(A383&lt;&gt;"",ISNUMBER(A383)),VLOOKUP(A383,Studies!A:BR,2,FALSE),"")</f>
        <v>Olkkola 1996</v>
      </c>
      <c r="C383" s="48" t="str">
        <f>IF(AND(A383&lt;&gt;"",ISNUMBER(A383)),VLOOKUP(A383,Studies!A:BR,3,FALSE),"")</f>
        <v>https://www.ncbi.nlm.nih.gov/pubmed/8623953</v>
      </c>
      <c r="D383" s="48" t="str">
        <f>IF(AND(A383&lt;&gt;"",ISNUMBER(A383)),VLOOKUP(A383,Studies!A:BR,4,FALSE),"")</f>
        <v>day 6 (po) with Perpetrator (Fluconazole)</v>
      </c>
      <c r="E383" s="48" t="str">
        <f>IF(AND(A383&lt;&gt;"",ISNUMBER(A383)),VLOOKUP(A383,Studies!A:BR,5,FALSE),"")</f>
        <v>Midazolam</v>
      </c>
      <c r="F383" s="87"/>
      <c r="G383" s="86">
        <f t="shared" si="6"/>
        <v>1</v>
      </c>
    </row>
    <row r="384" spans="1:7" x14ac:dyDescent="0.2">
      <c r="A384" s="135">
        <v>383</v>
      </c>
      <c r="B384" s="48" t="str">
        <f>IF(AND(A384&lt;&gt;"",ISNUMBER(A384)),VLOOKUP(A384,Studies!A:BR,2,FALSE),"")</f>
        <v>Peloquin 1997</v>
      </c>
      <c r="C384" s="48" t="str">
        <f>IF(AND(A384&lt;&gt;"",ISNUMBER(A384)),VLOOKUP(A384,Studies!A:BR,3,FALSE),"")</f>
        <v>https://www.ncbi.nlm.nih.gov/pubmed/9420037</v>
      </c>
      <c r="D384" s="48" t="str">
        <f>IF(AND(A384&lt;&gt;"",ISNUMBER(A384)),VLOOKUP(A384,Studies!A:BR,4,FALSE),"")</f>
        <v>600 mg</v>
      </c>
      <c r="E384" s="48" t="str">
        <f>IF(AND(A384&lt;&gt;"",ISNUMBER(A384)),VLOOKUP(A384,Studies!A:BR,5,FALSE),"")</f>
        <v>Rifampicin</v>
      </c>
      <c r="F384" s="87" t="s">
        <v>158</v>
      </c>
      <c r="G384" s="86">
        <f t="shared" si="6"/>
        <v>1</v>
      </c>
    </row>
    <row r="385" spans="1:7" x14ac:dyDescent="0.2">
      <c r="A385" s="135">
        <v>384</v>
      </c>
      <c r="B385" s="48" t="str">
        <f>IF(AND(A385&lt;&gt;"",ISNUMBER(A385)),VLOOKUP(A385,Studies!A:BR,2,FALSE),"")</f>
        <v>Peloquin 1999</v>
      </c>
      <c r="C385" s="48" t="str">
        <f>IF(AND(A385&lt;&gt;"",ISNUMBER(A385)),VLOOKUP(A385,Studies!A:BR,3,FALSE),"")</f>
        <v>https://www.ncbi.nlm.nih.gov/pubmed/9925057</v>
      </c>
      <c r="D385" s="48" t="str">
        <f>IF(AND(A385&lt;&gt;"",ISNUMBER(A385)),VLOOKUP(A385,Studies!A:BR,4,FALSE),"")</f>
        <v>fast1</v>
      </c>
      <c r="E385" s="48" t="str">
        <f>IF(AND(A385&lt;&gt;"",ISNUMBER(A385)),VLOOKUP(A385,Studies!A:BR,5,FALSE),"")</f>
        <v>Rifampicin</v>
      </c>
      <c r="F385" s="87" t="s">
        <v>158</v>
      </c>
      <c r="G385" s="86">
        <f t="shared" si="6"/>
        <v>1</v>
      </c>
    </row>
    <row r="386" spans="1:7" x14ac:dyDescent="0.2">
      <c r="A386" s="135">
        <v>385</v>
      </c>
      <c r="B386" s="48" t="str">
        <f>IF(AND(A386&lt;&gt;"",ISNUMBER(A386)),VLOOKUP(A386,Studies!A:BR,2,FALSE),"")</f>
        <v>Peloquin 1999</v>
      </c>
      <c r="C386" s="48" t="str">
        <f>IF(AND(A386&lt;&gt;"",ISNUMBER(A386)),VLOOKUP(A386,Studies!A:BR,3,FALSE),"")</f>
        <v>https://www.ncbi.nlm.nih.gov/pubmed/9925057</v>
      </c>
      <c r="D386" s="48" t="str">
        <f>IF(AND(A386&lt;&gt;"",ISNUMBER(A386)),VLOOKUP(A386,Studies!A:BR,4,FALSE),"")</f>
        <v>fast2</v>
      </c>
      <c r="E386" s="48" t="str">
        <f>IF(AND(A386&lt;&gt;"",ISNUMBER(A386)),VLOOKUP(A386,Studies!A:BR,5,FALSE),"")</f>
        <v>Rifampicin</v>
      </c>
      <c r="F386" s="87" t="s">
        <v>158</v>
      </c>
      <c r="G386" s="86">
        <f t="shared" si="6"/>
        <v>1</v>
      </c>
    </row>
    <row r="387" spans="1:7" x14ac:dyDescent="0.2">
      <c r="A387" s="135">
        <v>386</v>
      </c>
      <c r="B387" s="48" t="str">
        <f>IF(AND(A387&lt;&gt;"",ISNUMBER(A387)),VLOOKUP(A387,Studies!A:BR,2,FALSE),"")</f>
        <v>Peloquin 1999</v>
      </c>
      <c r="C387" s="48" t="str">
        <f>IF(AND(A387&lt;&gt;"",ISNUMBER(A387)),VLOOKUP(A387,Studies!A:BR,3,FALSE),"")</f>
        <v>https://www.ncbi.nlm.nih.gov/pubmed/9925057</v>
      </c>
      <c r="D387" s="48" t="str">
        <f>IF(AND(A387&lt;&gt;"",ISNUMBER(A387)),VLOOKUP(A387,Studies!A:BR,4,FALSE),"")</f>
        <v>antacid</v>
      </c>
      <c r="E387" s="48" t="str">
        <f>IF(AND(A387&lt;&gt;"",ISNUMBER(A387)),VLOOKUP(A387,Studies!A:BR,5,FALSE),"")</f>
        <v>Rifampicin</v>
      </c>
      <c r="F387" s="87" t="s">
        <v>158</v>
      </c>
      <c r="G387" s="86">
        <f t="shared" si="6"/>
        <v>1</v>
      </c>
    </row>
    <row r="388" spans="1:7" x14ac:dyDescent="0.2">
      <c r="A388" s="135">
        <v>387</v>
      </c>
      <c r="B388" s="48" t="str">
        <f>IF(AND(A388&lt;&gt;"",ISNUMBER(A388)),VLOOKUP(A388,Studies!A:BR,2,FALSE),"")</f>
        <v>Peloquin 1999</v>
      </c>
      <c r="C388" s="48" t="str">
        <f>IF(AND(A388&lt;&gt;"",ISNUMBER(A388)),VLOOKUP(A388,Studies!A:BR,3,FALSE),"")</f>
        <v>https://www.ncbi.nlm.nih.gov/pubmed/9925057</v>
      </c>
      <c r="D388" s="48" t="str">
        <f>IF(AND(A388&lt;&gt;"",ISNUMBER(A388)),VLOOKUP(A388,Studies!A:BR,4,FALSE),"")</f>
        <v>fed</v>
      </c>
      <c r="E388" s="48" t="str">
        <f>IF(AND(A388&lt;&gt;"",ISNUMBER(A388)),VLOOKUP(A388,Studies!A:BR,5,FALSE),"")</f>
        <v>Rifampicin</v>
      </c>
      <c r="F388" s="87" t="s">
        <v>158</v>
      </c>
      <c r="G388" s="86">
        <f t="shared" si="6"/>
        <v>1</v>
      </c>
    </row>
    <row r="389" spans="1:7" x14ac:dyDescent="0.2">
      <c r="A389" s="135">
        <v>388</v>
      </c>
      <c r="B389" s="48" t="str">
        <f>IF(AND(A389&lt;&gt;"",ISNUMBER(A389)),VLOOKUP(A389,Studies!A:BR,2,FALSE),"")</f>
        <v>Phimmasone 2001</v>
      </c>
      <c r="C389" s="48" t="str">
        <f>IF(AND(A389&lt;&gt;"",ISNUMBER(A389)),VLOOKUP(A389,Studies!A:BR,3,FALSE),"")</f>
        <v>https://www.ncbi.nlm.nih.gov/pubmed/11753266</v>
      </c>
      <c r="D389" s="48" t="str">
        <f>IF(AND(A389&lt;&gt;"",ISNUMBER(A389)),VLOOKUP(A389,Studies!A:BR,4,FALSE),"")</f>
        <v>Control (Perpetrator Placebo)</v>
      </c>
      <c r="E389" s="48" t="str">
        <f>IF(AND(A389&lt;&gt;"",ISNUMBER(A389)),VLOOKUP(A389,Studies!A:BR,5,FALSE),"")</f>
        <v>Midazolam</v>
      </c>
      <c r="F389" s="87" t="s">
        <v>638</v>
      </c>
      <c r="G389" s="86">
        <f t="shared" si="6"/>
        <v>1</v>
      </c>
    </row>
    <row r="390" spans="1:7" x14ac:dyDescent="0.2">
      <c r="A390" s="135">
        <v>389</v>
      </c>
      <c r="B390" s="48" t="str">
        <f>IF(AND(A390&lt;&gt;"",ISNUMBER(A390)),VLOOKUP(A390,Studies!A:BR,2,FALSE),"")</f>
        <v>Phimmasone 2001</v>
      </c>
      <c r="C390" s="48" t="str">
        <f>IF(AND(A390&lt;&gt;"",ISNUMBER(A390)),VLOOKUP(A390,Studies!A:BR,3,FALSE),"")</f>
        <v>https://www.ncbi.nlm.nih.gov/pubmed/11753266</v>
      </c>
      <c r="D390" s="48" t="str">
        <f>IF(AND(A390&lt;&gt;"",ISNUMBER(A390)),VLOOKUP(A390,Studies!A:BR,4,FALSE),"")</f>
        <v>with Perpetrator (Rifampicin)</v>
      </c>
      <c r="E390" s="48" t="str">
        <f>IF(AND(A390&lt;&gt;"",ISNUMBER(A390)),VLOOKUP(A390,Studies!A:BR,5,FALSE),"")</f>
        <v>Midazolam</v>
      </c>
      <c r="F390" s="87" t="s">
        <v>639</v>
      </c>
      <c r="G390" s="86">
        <f t="shared" si="6"/>
        <v>1</v>
      </c>
    </row>
    <row r="391" spans="1:7" x14ac:dyDescent="0.2">
      <c r="A391" s="135">
        <v>390</v>
      </c>
      <c r="B391" s="48" t="str">
        <f>IF(AND(A391&lt;&gt;"",ISNUMBER(A391)),VLOOKUP(A391,Studies!A:BR,2,FALSE),"")</f>
        <v>Phimmasone 2001</v>
      </c>
      <c r="C391" s="48" t="str">
        <f>IF(AND(A391&lt;&gt;"",ISNUMBER(A391)),VLOOKUP(A391,Studies!A:BR,3,FALSE),"")</f>
        <v>https://www.ncbi.nlm.nih.gov/pubmed/11753266</v>
      </c>
      <c r="D391" s="48" t="str">
        <f>IF(AND(A391&lt;&gt;"",ISNUMBER(A391)),VLOOKUP(A391,Studies!A:BR,4,FALSE),"")</f>
        <v>Control (Perpetrator Placebo)</v>
      </c>
      <c r="E391" s="48" t="str">
        <f>IF(AND(A391&lt;&gt;"",ISNUMBER(A391)),VLOOKUP(A391,Studies!A:BR,5,FALSE),"")</f>
        <v>Alfentanil</v>
      </c>
      <c r="F391" s="87" t="s">
        <v>650</v>
      </c>
      <c r="G391" s="86">
        <f t="shared" si="6"/>
        <v>1</v>
      </c>
    </row>
    <row r="392" spans="1:7" x14ac:dyDescent="0.2">
      <c r="A392" s="135">
        <v>391</v>
      </c>
      <c r="B392" s="48" t="str">
        <f>IF(AND(A392&lt;&gt;"",ISNUMBER(A392)),VLOOKUP(A392,Studies!A:BR,2,FALSE),"")</f>
        <v>Phimmasone 2001</v>
      </c>
      <c r="C392" s="48" t="str">
        <f>IF(AND(A392&lt;&gt;"",ISNUMBER(A392)),VLOOKUP(A392,Studies!A:BR,3,FALSE),"")</f>
        <v>https://www.ncbi.nlm.nih.gov/pubmed/11753266</v>
      </c>
      <c r="D392" s="48" t="str">
        <f>IF(AND(A392&lt;&gt;"",ISNUMBER(A392)),VLOOKUP(A392,Studies!A:BR,4,FALSE),"")</f>
        <v>with Perpetrator (Rifampicin)</v>
      </c>
      <c r="E392" s="48" t="str">
        <f>IF(AND(A392&lt;&gt;"",ISNUMBER(A392)),VLOOKUP(A392,Studies!A:BR,5,FALSE),"")</f>
        <v>Alfentanil</v>
      </c>
      <c r="F392" s="87" t="s">
        <v>651</v>
      </c>
      <c r="G392" s="86">
        <f t="shared" si="6"/>
        <v>1</v>
      </c>
    </row>
    <row r="393" spans="1:7" x14ac:dyDescent="0.2">
      <c r="A393" s="135">
        <v>392</v>
      </c>
      <c r="B393" s="48" t="str">
        <f>IF(AND(A393&lt;&gt;"",ISNUMBER(A393)),VLOOKUP(A393,Studies!A:BR,2,FALSE),"")</f>
        <v>Reitman 2011</v>
      </c>
      <c r="C393" s="48" t="str">
        <f>IF(AND(A393&lt;&gt;"",ISNUMBER(A393)),VLOOKUP(A393,Studies!A:BR,3,FALSE),"")</f>
        <v>https://www.ncbi.nlm.nih.gov/pubmed/21191377</v>
      </c>
      <c r="D393" s="48" t="str">
        <f>IF(AND(A393&lt;&gt;"",ISNUMBER(A393)),VLOOKUP(A393,Studies!A:BR,4,FALSE),"")</f>
        <v>Week 0 after Perpetrator (Rifampicin)</v>
      </c>
      <c r="E393" s="48" t="str">
        <f>IF(AND(A393&lt;&gt;"",ISNUMBER(A393)),VLOOKUP(A393,Studies!A:BR,5,FALSE),"")</f>
        <v>Midazolam</v>
      </c>
      <c r="F393" s="87" t="s">
        <v>639</v>
      </c>
      <c r="G393" s="86">
        <f t="shared" si="6"/>
        <v>1</v>
      </c>
    </row>
    <row r="394" spans="1:7" x14ac:dyDescent="0.2">
      <c r="A394" s="135">
        <v>393</v>
      </c>
      <c r="B394" s="48" t="str">
        <f>IF(AND(A394&lt;&gt;"",ISNUMBER(A394)),VLOOKUP(A394,Studies!A:BR,2,FALSE),"")</f>
        <v>Reitman 2011</v>
      </c>
      <c r="C394" s="48" t="str">
        <f>IF(AND(A394&lt;&gt;"",ISNUMBER(A394)),VLOOKUP(A394,Studies!A:BR,3,FALSE),"")</f>
        <v>https://www.ncbi.nlm.nih.gov/pubmed/21191377</v>
      </c>
      <c r="D394" s="48" t="str">
        <f>IF(AND(A394&lt;&gt;"",ISNUMBER(A394)),VLOOKUP(A394,Studies!A:BR,4,FALSE),"")</f>
        <v>Week 1 after Perpetrator (Rifampicin)</v>
      </c>
      <c r="E394" s="48" t="str">
        <f>IF(AND(A394&lt;&gt;"",ISNUMBER(A394)),VLOOKUP(A394,Studies!A:BR,5,FALSE),"")</f>
        <v>Midazolam</v>
      </c>
      <c r="F394" s="87" t="s">
        <v>639</v>
      </c>
      <c r="G394" s="86">
        <f t="shared" ref="G394:G457" si="7">A394-A393</f>
        <v>1</v>
      </c>
    </row>
    <row r="395" spans="1:7" x14ac:dyDescent="0.2">
      <c r="A395" s="135">
        <v>394</v>
      </c>
      <c r="B395" s="48" t="str">
        <f>IF(AND(A395&lt;&gt;"",ISNUMBER(A395)),VLOOKUP(A395,Studies!A:BR,2,FALSE),"")</f>
        <v>Reitman 2011</v>
      </c>
      <c r="C395" s="48" t="str">
        <f>IF(AND(A395&lt;&gt;"",ISNUMBER(A395)),VLOOKUP(A395,Studies!A:BR,3,FALSE),"")</f>
        <v>https://www.ncbi.nlm.nih.gov/pubmed/21191377</v>
      </c>
      <c r="D395" s="48" t="str">
        <f>IF(AND(A395&lt;&gt;"",ISNUMBER(A395)),VLOOKUP(A395,Studies!A:BR,4,FALSE),"")</f>
        <v>Week 2 after Perpetrator (Rifampicin)</v>
      </c>
      <c r="E395" s="48" t="str">
        <f>IF(AND(A395&lt;&gt;"",ISNUMBER(A395)),VLOOKUP(A395,Studies!A:BR,5,FALSE),"")</f>
        <v>Midazolam</v>
      </c>
      <c r="F395" s="87" t="s">
        <v>639</v>
      </c>
      <c r="G395" s="86">
        <f t="shared" si="7"/>
        <v>1</v>
      </c>
    </row>
    <row r="396" spans="1:7" x14ac:dyDescent="0.2">
      <c r="A396" s="135">
        <v>395</v>
      </c>
      <c r="B396" s="48" t="str">
        <f>IF(AND(A396&lt;&gt;"",ISNUMBER(A396)),VLOOKUP(A396,Studies!A:BR,2,FALSE),"")</f>
        <v>Reitman 2011</v>
      </c>
      <c r="C396" s="48" t="str">
        <f>IF(AND(A396&lt;&gt;"",ISNUMBER(A396)),VLOOKUP(A396,Studies!A:BR,3,FALSE),"")</f>
        <v>https://www.ncbi.nlm.nih.gov/pubmed/21191377</v>
      </c>
      <c r="D396" s="48" t="str">
        <f>IF(AND(A396&lt;&gt;"",ISNUMBER(A396)),VLOOKUP(A396,Studies!A:BR,4,FALSE),"")</f>
        <v>Week 4 after Perpetrator (Rifampicin)</v>
      </c>
      <c r="E396" s="48" t="str">
        <f>IF(AND(A396&lt;&gt;"",ISNUMBER(A396)),VLOOKUP(A396,Studies!A:BR,5,FALSE),"")</f>
        <v>Midazolam</v>
      </c>
      <c r="F396" s="87" t="s">
        <v>638</v>
      </c>
      <c r="G396" s="86">
        <f t="shared" si="7"/>
        <v>1</v>
      </c>
    </row>
    <row r="397" spans="1:7" x14ac:dyDescent="0.2">
      <c r="A397" s="135">
        <v>396</v>
      </c>
      <c r="B397" s="48" t="str">
        <f>IF(AND(A397&lt;&gt;"",ISNUMBER(A397)),VLOOKUP(A397,Studies!A:BR,2,FALSE),"")</f>
        <v>Reitman 2011</v>
      </c>
      <c r="C397" s="48" t="str">
        <f>IF(AND(A397&lt;&gt;"",ISNUMBER(A397)),VLOOKUP(A397,Studies!A:BR,3,FALSE),"")</f>
        <v>https://www.ncbi.nlm.nih.gov/pubmed/21191377</v>
      </c>
      <c r="D397" s="48" t="str">
        <f>IF(AND(A397&lt;&gt;"",ISNUMBER(A397)),VLOOKUP(A397,Studies!A:BR,4,FALSE),"")</f>
        <v>Week 0 after Perpetrator (Rifampicin)</v>
      </c>
      <c r="E397" s="48" t="str">
        <f>IF(AND(A397&lt;&gt;"",ISNUMBER(A397)),VLOOKUP(A397,Studies!A:BR,5,FALSE),"")</f>
        <v>Digoxin</v>
      </c>
      <c r="F397" s="87" t="s">
        <v>647</v>
      </c>
      <c r="G397" s="86">
        <f t="shared" si="7"/>
        <v>1</v>
      </c>
    </row>
    <row r="398" spans="1:7" x14ac:dyDescent="0.2">
      <c r="A398" s="135">
        <v>397</v>
      </c>
      <c r="B398" s="48" t="str">
        <f>IF(AND(A398&lt;&gt;"",ISNUMBER(A398)),VLOOKUP(A398,Studies!A:BR,2,FALSE),"")</f>
        <v>Reitman 2011</v>
      </c>
      <c r="C398" s="48" t="str">
        <f>IF(AND(A398&lt;&gt;"",ISNUMBER(A398)),VLOOKUP(A398,Studies!A:BR,3,FALSE),"")</f>
        <v>https://www.ncbi.nlm.nih.gov/pubmed/21191377</v>
      </c>
      <c r="D398" s="48" t="str">
        <f>IF(AND(A398&lt;&gt;"",ISNUMBER(A398)),VLOOKUP(A398,Studies!A:BR,4,FALSE),"")</f>
        <v>Week 1 after Perpetrator (Rifampicin)</v>
      </c>
      <c r="E398" s="48" t="str">
        <f>IF(AND(A398&lt;&gt;"",ISNUMBER(A398)),VLOOKUP(A398,Studies!A:BR,5,FALSE),"")</f>
        <v>Digoxin</v>
      </c>
      <c r="F398" s="87" t="s">
        <v>647</v>
      </c>
      <c r="G398" s="86">
        <f t="shared" si="7"/>
        <v>1</v>
      </c>
    </row>
    <row r="399" spans="1:7" x14ac:dyDescent="0.2">
      <c r="A399" s="135">
        <v>398</v>
      </c>
      <c r="B399" s="48" t="str">
        <f>IF(AND(A399&lt;&gt;"",ISNUMBER(A399)),VLOOKUP(A399,Studies!A:BR,2,FALSE),"")</f>
        <v>Reitman 2011</v>
      </c>
      <c r="C399" s="48" t="str">
        <f>IF(AND(A399&lt;&gt;"",ISNUMBER(A399)),VLOOKUP(A399,Studies!A:BR,3,FALSE),"")</f>
        <v>https://www.ncbi.nlm.nih.gov/pubmed/21191377</v>
      </c>
      <c r="D399" s="48" t="str">
        <f>IF(AND(A399&lt;&gt;"",ISNUMBER(A399)),VLOOKUP(A399,Studies!A:BR,4,FALSE),"")</f>
        <v>Week 2 after Perpetrator (Rifampicin)</v>
      </c>
      <c r="E399" s="48" t="str">
        <f>IF(AND(A399&lt;&gt;"",ISNUMBER(A399)),VLOOKUP(A399,Studies!A:BR,5,FALSE),"")</f>
        <v>Digoxin</v>
      </c>
      <c r="F399" s="87" t="s">
        <v>647</v>
      </c>
      <c r="G399" s="86">
        <f t="shared" si="7"/>
        <v>1</v>
      </c>
    </row>
    <row r="400" spans="1:7" x14ac:dyDescent="0.2">
      <c r="A400" s="135">
        <v>399</v>
      </c>
      <c r="B400" s="48" t="str">
        <f>IF(AND(A400&lt;&gt;"",ISNUMBER(A400)),VLOOKUP(A400,Studies!A:BR,2,FALSE),"")</f>
        <v>Reitman 2011</v>
      </c>
      <c r="C400" s="48" t="str">
        <f>IF(AND(A400&lt;&gt;"",ISNUMBER(A400)),VLOOKUP(A400,Studies!A:BR,3,FALSE),"")</f>
        <v>https://www.ncbi.nlm.nih.gov/pubmed/21191377</v>
      </c>
      <c r="D400" s="48" t="str">
        <f>IF(AND(A400&lt;&gt;"",ISNUMBER(A400)),VLOOKUP(A400,Studies!A:BR,4,FALSE),"")</f>
        <v>Week 4 after Perpetrator (Rifampicin)</v>
      </c>
      <c r="E400" s="48" t="str">
        <f>IF(AND(A400&lt;&gt;"",ISNUMBER(A400)),VLOOKUP(A400,Studies!A:BR,5,FALSE),"")</f>
        <v>Digoxin</v>
      </c>
      <c r="F400" s="87" t="s">
        <v>646</v>
      </c>
      <c r="G400" s="86">
        <f t="shared" si="7"/>
        <v>1</v>
      </c>
    </row>
    <row r="401" spans="1:7" x14ac:dyDescent="0.2">
      <c r="A401" s="135">
        <v>400</v>
      </c>
      <c r="B401" s="48" t="str">
        <f>IF(AND(A401&lt;&gt;"",ISNUMBER(A401)),VLOOKUP(A401,Studies!A:BR,2,FALSE),"")</f>
        <v>Saari 2006</v>
      </c>
      <c r="C401" s="48" t="str">
        <f>IF(AND(A401&lt;&gt;"",ISNUMBER(A401)),VLOOKUP(A401,Studies!A:BR,3,FALSE),"")</f>
        <v>https://www.ncbi.nlm.nih.gov/pubmed/16580904</v>
      </c>
      <c r="D401" s="48" t="str">
        <f>IF(AND(A401&lt;&gt;"",ISNUMBER(A401)),VLOOKUP(A401,Studies!A:BR,4,FALSE),"")</f>
        <v>po Control (Perpetrator Placebo)</v>
      </c>
      <c r="E401" s="48" t="str">
        <f>IF(AND(A401&lt;&gt;"",ISNUMBER(A401)),VLOOKUP(A401,Studies!A:BR,5,FALSE),"")</f>
        <v>Midazolam</v>
      </c>
      <c r="F401" s="87" t="s">
        <v>933</v>
      </c>
      <c r="G401" s="86">
        <f t="shared" si="7"/>
        <v>1</v>
      </c>
    </row>
    <row r="402" spans="1:7" x14ac:dyDescent="0.2">
      <c r="A402" s="135">
        <v>401</v>
      </c>
      <c r="B402" s="48" t="str">
        <f>IF(AND(A402&lt;&gt;"",ISNUMBER(A402)),VLOOKUP(A402,Studies!A:BR,2,FALSE),"")</f>
        <v>Saari 2006</v>
      </c>
      <c r="C402" s="48" t="str">
        <f>IF(AND(A402&lt;&gt;"",ISNUMBER(A402)),VLOOKUP(A402,Studies!A:BR,3,FALSE),"")</f>
        <v>https://www.ncbi.nlm.nih.gov/pubmed/16580904</v>
      </c>
      <c r="D402" s="48" t="str">
        <f>IF(AND(A402&lt;&gt;"",ISNUMBER(A402)),VLOOKUP(A402,Studies!A:BR,4,FALSE),"")</f>
        <v>po with Perpetrator (Voriconazole)</v>
      </c>
      <c r="E402" s="48" t="str">
        <f>IF(AND(A402&lt;&gt;"",ISNUMBER(A402)),VLOOKUP(A402,Studies!A:BR,5,FALSE),"")</f>
        <v>Midazolam</v>
      </c>
      <c r="F402" s="87" t="s">
        <v>934</v>
      </c>
      <c r="G402" s="86">
        <f t="shared" si="7"/>
        <v>1</v>
      </c>
    </row>
    <row r="403" spans="1:7" x14ac:dyDescent="0.2">
      <c r="A403" s="135">
        <v>402</v>
      </c>
      <c r="B403" s="48" t="str">
        <f>IF(AND(A403&lt;&gt;"",ISNUMBER(A403)),VLOOKUP(A403,Studies!A:BR,2,FALSE),"")</f>
        <v>Saari 2006</v>
      </c>
      <c r="C403" s="48" t="str">
        <f>IF(AND(A403&lt;&gt;"",ISNUMBER(A403)),VLOOKUP(A403,Studies!A:BR,3,FALSE),"")</f>
        <v>https://www.ncbi.nlm.nih.gov/pubmed/16580904</v>
      </c>
      <c r="D403" s="48" t="str">
        <f>IF(AND(A403&lt;&gt;"",ISNUMBER(A403)),VLOOKUP(A403,Studies!A:BR,4,FALSE),"")</f>
        <v>po with Perpetrator (Voriconazole)</v>
      </c>
      <c r="E403" s="48" t="str">
        <f>IF(AND(A403&lt;&gt;"",ISNUMBER(A403)),VLOOKUP(A403,Studies!A:BR,5,FALSE),"")</f>
        <v>Voriconazole</v>
      </c>
      <c r="F403" s="87" t="s">
        <v>935</v>
      </c>
      <c r="G403" s="86">
        <f t="shared" si="7"/>
        <v>1</v>
      </c>
    </row>
    <row r="404" spans="1:7" x14ac:dyDescent="0.2">
      <c r="A404" s="135">
        <v>403</v>
      </c>
      <c r="B404" s="48" t="str">
        <f>IF(AND(A404&lt;&gt;"",ISNUMBER(A404)),VLOOKUP(A404,Studies!A:BR,2,FALSE),"")</f>
        <v>Saari 2006</v>
      </c>
      <c r="C404" s="48" t="str">
        <f>IF(AND(A404&lt;&gt;"",ISNUMBER(A404)),VLOOKUP(A404,Studies!A:BR,3,FALSE),"")</f>
        <v>https://www.ncbi.nlm.nih.gov/pubmed/16580904</v>
      </c>
      <c r="D404" s="48" t="str">
        <f>IF(AND(A404&lt;&gt;"",ISNUMBER(A404)),VLOOKUP(A404,Studies!A:BR,4,FALSE),"")</f>
        <v>iv Control (Perpetrator Placebo)</v>
      </c>
      <c r="E404" s="48" t="str">
        <f>IF(AND(A404&lt;&gt;"",ISNUMBER(A404)),VLOOKUP(A404,Studies!A:BR,5,FALSE),"")</f>
        <v>Midazolam</v>
      </c>
      <c r="F404" s="87" t="s">
        <v>933</v>
      </c>
      <c r="G404" s="86">
        <f t="shared" si="7"/>
        <v>1</v>
      </c>
    </row>
    <row r="405" spans="1:7" x14ac:dyDescent="0.2">
      <c r="A405" s="135">
        <v>404</v>
      </c>
      <c r="B405" s="48" t="str">
        <f>IF(AND(A405&lt;&gt;"",ISNUMBER(A405)),VLOOKUP(A405,Studies!A:BR,2,FALSE),"")</f>
        <v>Saari 2006</v>
      </c>
      <c r="C405" s="48" t="str">
        <f>IF(AND(A405&lt;&gt;"",ISNUMBER(A405)),VLOOKUP(A405,Studies!A:BR,3,FALSE),"")</f>
        <v>https://www.ncbi.nlm.nih.gov/pubmed/16580904</v>
      </c>
      <c r="D405" s="48" t="str">
        <f>IF(AND(A405&lt;&gt;"",ISNUMBER(A405)),VLOOKUP(A405,Studies!A:BR,4,FALSE),"")</f>
        <v>iv with Perpetrator (Voriconazole)</v>
      </c>
      <c r="E405" s="48" t="str">
        <f>IF(AND(A405&lt;&gt;"",ISNUMBER(A405)),VLOOKUP(A405,Studies!A:BR,5,FALSE),"")</f>
        <v>Midazolam</v>
      </c>
      <c r="F405" s="87" t="s">
        <v>934</v>
      </c>
      <c r="G405" s="86">
        <f t="shared" si="7"/>
        <v>1</v>
      </c>
    </row>
    <row r="406" spans="1:7" x14ac:dyDescent="0.2">
      <c r="A406" s="135">
        <v>405</v>
      </c>
      <c r="B406" s="48" t="str">
        <f>IF(AND(A406&lt;&gt;"",ISNUMBER(A406)),VLOOKUP(A406,Studies!A:BR,2,FALSE),"")</f>
        <v>Saari 2006</v>
      </c>
      <c r="C406" s="48" t="str">
        <f>IF(AND(A406&lt;&gt;"",ISNUMBER(A406)),VLOOKUP(A406,Studies!A:BR,3,FALSE),"")</f>
        <v>https://www.ncbi.nlm.nih.gov/pubmed/16580904</v>
      </c>
      <c r="D406" s="48" t="str">
        <f>IF(AND(A406&lt;&gt;"",ISNUMBER(A406)),VLOOKUP(A406,Studies!A:BR,4,FALSE),"")</f>
        <v>iv with Perpetrator (Voriconazole)</v>
      </c>
      <c r="E406" s="48" t="str">
        <f>IF(AND(A406&lt;&gt;"",ISNUMBER(A406)),VLOOKUP(A406,Studies!A:BR,5,FALSE),"")</f>
        <v>Voriconazole</v>
      </c>
      <c r="F406" s="87" t="s">
        <v>935</v>
      </c>
      <c r="G406" s="86">
        <f t="shared" si="7"/>
        <v>1</v>
      </c>
    </row>
    <row r="407" spans="1:7" x14ac:dyDescent="0.2">
      <c r="A407" s="135">
        <v>406</v>
      </c>
      <c r="B407" s="48" t="str">
        <f>IF(AND(A407&lt;&gt;"",ISNUMBER(A407)),VLOOKUP(A407,Studies!A:BR,2,FALSE),"")</f>
        <v>sanofi-aventis U.S. LLC. 2013</v>
      </c>
      <c r="C407" s="48" t="str">
        <f>IF(AND(A407&lt;&gt;"",ISNUMBER(A407)),VLOOKUP(A407,Studies!A:BR,3,FALSE),"")</f>
        <v>https://www.accessdata.fda.gov/drugsatfda_docs/label/2013/050420s075,050627s014lbl.pdf</v>
      </c>
      <c r="D407" s="48" t="str">
        <f>IF(AND(A407&lt;&gt;"",ISNUMBER(A407)),VLOOKUP(A407,Studies!A:BR,4,FALSE),"")</f>
        <v>300 mg</v>
      </c>
      <c r="E407" s="48" t="str">
        <f>IF(AND(A407&lt;&gt;"",ISNUMBER(A407)),VLOOKUP(A407,Studies!A:BR,5,FALSE),"")</f>
        <v>Rifampicin</v>
      </c>
      <c r="F407" s="87" t="s">
        <v>158</v>
      </c>
      <c r="G407" s="86">
        <f t="shared" si="7"/>
        <v>1</v>
      </c>
    </row>
    <row r="408" spans="1:7" x14ac:dyDescent="0.2">
      <c r="A408" s="135">
        <v>407</v>
      </c>
      <c r="B408" s="48" t="str">
        <f>IF(AND(A408&lt;&gt;"",ISNUMBER(A408)),VLOOKUP(A408,Studies!A:BR,2,FALSE),"")</f>
        <v>sanofi-aventis U.S. LLC. 2013</v>
      </c>
      <c r="C408" s="48" t="str">
        <f>IF(AND(A408&lt;&gt;"",ISNUMBER(A408)),VLOOKUP(A408,Studies!A:BR,3,FALSE),"")</f>
        <v>https://www.accessdata.fda.gov/drugsatfda_docs/label/2013/050420s075,050627s014lbl.pdf</v>
      </c>
      <c r="D408" s="48" t="str">
        <f>IF(AND(A408&lt;&gt;"",ISNUMBER(A408)),VLOOKUP(A408,Studies!A:BR,4,FALSE),"")</f>
        <v>600 mg</v>
      </c>
      <c r="E408" s="48" t="str">
        <f>IF(AND(A408&lt;&gt;"",ISNUMBER(A408)),VLOOKUP(A408,Studies!A:BR,5,FALSE),"")</f>
        <v>Rifampicin</v>
      </c>
      <c r="F408" s="87" t="s">
        <v>158</v>
      </c>
      <c r="G408" s="86">
        <f t="shared" si="7"/>
        <v>1</v>
      </c>
    </row>
    <row r="409" spans="1:7" x14ac:dyDescent="0.2">
      <c r="A409" s="137">
        <v>408</v>
      </c>
      <c r="B409" s="48" t="str">
        <f>IF(AND(A409&lt;&gt;"",ISNUMBER(A409)),VLOOKUP(A409,Studies!A:BR,2,FALSE),"")</f>
        <v>Schaad 1980</v>
      </c>
      <c r="C409" s="48" t="str">
        <f>IF(AND(A409&lt;&gt;"",ISNUMBER(A409)),VLOOKUP(A409,Studies!A:BR,3,FALSE),"")</f>
        <v>https://www.ncbi.nlm.nih.gov/pubmed/7350291</v>
      </c>
      <c r="D409" s="48" t="str">
        <f>IF(AND(A409&lt;&gt;"",ISNUMBER(A409)),VLOOKUP(A409,Studies!A:BR,4,FALSE),"")</f>
        <v>ID 1</v>
      </c>
      <c r="E409" s="48" t="str">
        <f>IF(AND(A409&lt;&gt;"",ISNUMBER(A409)),VLOOKUP(A409,Studies!A:BR,5,FALSE),"")</f>
        <v>vancomycin</v>
      </c>
      <c r="F409" s="87" t="s">
        <v>383</v>
      </c>
      <c r="G409" s="86">
        <f t="shared" si="7"/>
        <v>1</v>
      </c>
    </row>
    <row r="410" spans="1:7" x14ac:dyDescent="0.2">
      <c r="A410" s="137">
        <v>409</v>
      </c>
      <c r="B410" s="48" t="str">
        <f>IF(AND(A410&lt;&gt;"",ISNUMBER(A410)),VLOOKUP(A410,Studies!A:BR,2,FALSE),"")</f>
        <v>Schaad 1980</v>
      </c>
      <c r="C410" s="48" t="str">
        <f>IF(AND(A410&lt;&gt;"",ISNUMBER(A410)),VLOOKUP(A410,Studies!A:BR,3,FALSE),"")</f>
        <v>https://www.ncbi.nlm.nih.gov/pubmed/7350291</v>
      </c>
      <c r="D410" s="48" t="str">
        <f>IF(AND(A410&lt;&gt;"",ISNUMBER(A410)),VLOOKUP(A410,Studies!A:BR,4,FALSE),"")</f>
        <v>ID 2</v>
      </c>
      <c r="E410" s="48" t="str">
        <f>IF(AND(A410&lt;&gt;"",ISNUMBER(A410)),VLOOKUP(A410,Studies!A:BR,5,FALSE),"")</f>
        <v>vancomycin</v>
      </c>
      <c r="F410" s="87" t="s">
        <v>383</v>
      </c>
      <c r="G410" s="86">
        <f t="shared" si="7"/>
        <v>1</v>
      </c>
    </row>
    <row r="411" spans="1:7" x14ac:dyDescent="0.2">
      <c r="A411" s="137">
        <v>410</v>
      </c>
      <c r="B411" s="48" t="str">
        <f>IF(AND(A411&lt;&gt;"",ISNUMBER(A411)),VLOOKUP(A411,Studies!A:BR,2,FALSE),"")</f>
        <v>Schaad 1980</v>
      </c>
      <c r="C411" s="48" t="str">
        <f>IF(AND(A411&lt;&gt;"",ISNUMBER(A411)),VLOOKUP(A411,Studies!A:BR,3,FALSE),"")</f>
        <v>https://www.ncbi.nlm.nih.gov/pubmed/7350291</v>
      </c>
      <c r="D411" s="48" t="str">
        <f>IF(AND(A411&lt;&gt;"",ISNUMBER(A411)),VLOOKUP(A411,Studies!A:BR,4,FALSE),"")</f>
        <v>ID 3</v>
      </c>
      <c r="E411" s="48" t="str">
        <f>IF(AND(A411&lt;&gt;"",ISNUMBER(A411)),VLOOKUP(A411,Studies!A:BR,5,FALSE),"")</f>
        <v>vancomycin</v>
      </c>
      <c r="F411" s="87" t="s">
        <v>383</v>
      </c>
      <c r="G411" s="86">
        <f t="shared" si="7"/>
        <v>1</v>
      </c>
    </row>
    <row r="412" spans="1:7" x14ac:dyDescent="0.2">
      <c r="A412" s="137">
        <v>411</v>
      </c>
      <c r="B412" s="48" t="str">
        <f>IF(AND(A412&lt;&gt;"",ISNUMBER(A412)),VLOOKUP(A412,Studies!A:BR,2,FALSE),"")</f>
        <v>Schaad 1980</v>
      </c>
      <c r="C412" s="48" t="str">
        <f>IF(AND(A412&lt;&gt;"",ISNUMBER(A412)),VLOOKUP(A412,Studies!A:BR,3,FALSE),"")</f>
        <v>https://www.ncbi.nlm.nih.gov/pubmed/7350291</v>
      </c>
      <c r="D412" s="48" t="str">
        <f>IF(AND(A412&lt;&gt;"",ISNUMBER(A412)),VLOOKUP(A412,Studies!A:BR,4,FALSE),"")</f>
        <v>ID 4</v>
      </c>
      <c r="E412" s="48" t="str">
        <f>IF(AND(A412&lt;&gt;"",ISNUMBER(A412)),VLOOKUP(A412,Studies!A:BR,5,FALSE),"")</f>
        <v>vancomycin</v>
      </c>
      <c r="F412" s="87" t="s">
        <v>383</v>
      </c>
      <c r="G412" s="86">
        <f t="shared" si="7"/>
        <v>1</v>
      </c>
    </row>
    <row r="413" spans="1:7" x14ac:dyDescent="0.2">
      <c r="A413" s="137">
        <v>412</v>
      </c>
      <c r="B413" s="48" t="str">
        <f>IF(AND(A413&lt;&gt;"",ISNUMBER(A413)),VLOOKUP(A413,Studies!A:BR,2,FALSE),"")</f>
        <v>Schaad 1980</v>
      </c>
      <c r="C413" s="48" t="str">
        <f>IF(AND(A413&lt;&gt;"",ISNUMBER(A413)),VLOOKUP(A413,Studies!A:BR,3,FALSE),"")</f>
        <v>https://www.ncbi.nlm.nih.gov/pubmed/7350291</v>
      </c>
      <c r="D413" s="48" t="str">
        <f>IF(AND(A413&lt;&gt;"",ISNUMBER(A413)),VLOOKUP(A413,Studies!A:BR,4,FALSE),"")</f>
        <v>ID 5</v>
      </c>
      <c r="E413" s="48" t="str">
        <f>IF(AND(A413&lt;&gt;"",ISNUMBER(A413)),VLOOKUP(A413,Studies!A:BR,5,FALSE),"")</f>
        <v>vancomycin</v>
      </c>
      <c r="F413" s="87" t="s">
        <v>383</v>
      </c>
      <c r="G413" s="86">
        <f t="shared" si="7"/>
        <v>1</v>
      </c>
    </row>
    <row r="414" spans="1:7" x14ac:dyDescent="0.2">
      <c r="A414" s="137">
        <v>413</v>
      </c>
      <c r="B414" s="48" t="str">
        <f>IF(AND(A414&lt;&gt;"",ISNUMBER(A414)),VLOOKUP(A414,Studies!A:BR,2,FALSE),"")</f>
        <v>Schaad 1980</v>
      </c>
      <c r="C414" s="48" t="str">
        <f>IF(AND(A414&lt;&gt;"",ISNUMBER(A414)),VLOOKUP(A414,Studies!A:BR,3,FALSE),"")</f>
        <v>https://www.ncbi.nlm.nih.gov/pubmed/7350291</v>
      </c>
      <c r="D414" s="48" t="str">
        <f>IF(AND(A414&lt;&gt;"",ISNUMBER(A414)),VLOOKUP(A414,Studies!A:BR,4,FALSE),"")</f>
        <v>ID 6</v>
      </c>
      <c r="E414" s="48" t="str">
        <f>IF(AND(A414&lt;&gt;"",ISNUMBER(A414)),VLOOKUP(A414,Studies!A:BR,5,FALSE),"")</f>
        <v>vancomycin</v>
      </c>
      <c r="F414" s="87" t="s">
        <v>383</v>
      </c>
      <c r="G414" s="86">
        <f t="shared" si="7"/>
        <v>1</v>
      </c>
    </row>
    <row r="415" spans="1:7" x14ac:dyDescent="0.2">
      <c r="A415" s="135">
        <v>414</v>
      </c>
      <c r="B415" s="48" t="str">
        <f>IF(AND(A415&lt;&gt;"",ISNUMBER(A415)),VLOOKUP(A415,Studies!A:BR,2,FALSE),"")</f>
        <v>Schwagmeier 1998</v>
      </c>
      <c r="C415" s="48" t="str">
        <f>IF(AND(A415&lt;&gt;"",ISNUMBER(A415)),VLOOKUP(A415,Studies!A:BR,3,FALSE),"")</f>
        <v>https://www.ncbi.nlm.nih.gov/pubmed/9764959</v>
      </c>
      <c r="D415" s="48" t="str">
        <f>IF(AND(A415&lt;&gt;"",ISNUMBER(A415)),VLOOKUP(A415,Studies!A:BR,4,FALSE),"")</f>
        <v>iv administration</v>
      </c>
      <c r="E415" s="48" t="str">
        <f>IF(AND(A415&lt;&gt;"",ISNUMBER(A415)),VLOOKUP(A415,Studies!A:BR,5,FALSE),"")</f>
        <v>Midazolam</v>
      </c>
      <c r="F415" s="87" t="s">
        <v>389</v>
      </c>
      <c r="G415" s="86">
        <f t="shared" si="7"/>
        <v>1</v>
      </c>
    </row>
    <row r="416" spans="1:7" x14ac:dyDescent="0.2">
      <c r="A416" s="135">
        <v>415</v>
      </c>
      <c r="B416" s="48" t="str">
        <f>IF(AND(A416&lt;&gt;"",ISNUMBER(A416)),VLOOKUP(A416,Studies!A:BR,2,FALSE),"")</f>
        <v>Smith 1981</v>
      </c>
      <c r="C416" s="48" t="str">
        <f>IF(AND(A416&lt;&gt;"",ISNUMBER(A416)),VLOOKUP(A416,Studies!A:BR,3,FALSE),"")</f>
        <v>https://www.ncbi.nlm.nih.gov/pubmed/6116606</v>
      </c>
      <c r="D416" s="48" t="str">
        <f>IF(AND(A416&lt;&gt;"",ISNUMBER(A416)),VLOOKUP(A416,Studies!A:BR,4,FALSE),"")</f>
        <v>iv 5 mg</v>
      </c>
      <c r="E416" s="48" t="str">
        <f>IF(AND(A416&lt;&gt;"",ISNUMBER(A416)),VLOOKUP(A416,Studies!A:BR,5,FALSE),"")</f>
        <v>Midazolam</v>
      </c>
      <c r="F416" s="87" t="s">
        <v>389</v>
      </c>
      <c r="G416" s="86">
        <f t="shared" si="7"/>
        <v>1</v>
      </c>
    </row>
    <row r="417" spans="1:7" x14ac:dyDescent="0.2">
      <c r="A417" s="135">
        <v>416</v>
      </c>
      <c r="B417" s="48" t="str">
        <f>IF(AND(A417&lt;&gt;"",ISNUMBER(A417)),VLOOKUP(A417,Studies!A:BR,2,FALSE),"")</f>
        <v>Smith 1981</v>
      </c>
      <c r="C417" s="48" t="str">
        <f>IF(AND(A417&lt;&gt;"",ISNUMBER(A417)),VLOOKUP(A417,Studies!A:BR,3,FALSE),"")</f>
        <v>https://www.ncbi.nlm.nih.gov/pubmed/6116606</v>
      </c>
      <c r="D417" s="48" t="str">
        <f>IF(AND(A417&lt;&gt;"",ISNUMBER(A417)),VLOOKUP(A417,Studies!A:BR,4,FALSE),"")</f>
        <v>oral solution 10 mg</v>
      </c>
      <c r="E417" s="48" t="str">
        <f>IF(AND(A417&lt;&gt;"",ISNUMBER(A417)),VLOOKUP(A417,Studies!A:BR,5,FALSE),"")</f>
        <v>Midazolam</v>
      </c>
      <c r="F417" s="87" t="s">
        <v>389</v>
      </c>
      <c r="G417" s="86">
        <f t="shared" si="7"/>
        <v>1</v>
      </c>
    </row>
    <row r="418" spans="1:7" x14ac:dyDescent="0.2">
      <c r="A418" s="135">
        <v>417</v>
      </c>
      <c r="B418" s="48" t="str">
        <f>IF(AND(A418&lt;&gt;"",ISNUMBER(A418)),VLOOKUP(A418,Studies!A:BR,2,FALSE),"")</f>
        <v>Smith 1981</v>
      </c>
      <c r="C418" s="48" t="str">
        <f>IF(AND(A418&lt;&gt;"",ISNUMBER(A418)),VLOOKUP(A418,Studies!A:BR,3,FALSE),"")</f>
        <v>https://www.ncbi.nlm.nih.gov/pubmed/6116606</v>
      </c>
      <c r="D418" s="48" t="str">
        <f>IF(AND(A418&lt;&gt;"",ISNUMBER(A418)),VLOOKUP(A418,Studies!A:BR,4,FALSE),"")</f>
        <v>oral tablet 10 mg</v>
      </c>
      <c r="E418" s="48" t="str">
        <f>IF(AND(A418&lt;&gt;"",ISNUMBER(A418)),VLOOKUP(A418,Studies!A:BR,5,FALSE),"")</f>
        <v>Midazolam</v>
      </c>
      <c r="F418" s="87" t="s">
        <v>389</v>
      </c>
      <c r="G418" s="86">
        <f t="shared" si="7"/>
        <v>1</v>
      </c>
    </row>
    <row r="419" spans="1:7" x14ac:dyDescent="0.2">
      <c r="A419" s="135">
        <v>418</v>
      </c>
      <c r="B419" s="48" t="str">
        <f>IF(AND(A419&lt;&gt;"",ISNUMBER(A419)),VLOOKUP(A419,Studies!A:BR,2,FALSE),"")</f>
        <v>Stone 2004</v>
      </c>
      <c r="C419" s="48" t="str">
        <f>IF(AND(A419&lt;&gt;"",ISNUMBER(A419)),VLOOKUP(A419,Studies!A:BR,3,FALSE),"")</f>
        <v>https://www.ncbi.nlm.nih.gov/pubmed/4037525</v>
      </c>
      <c r="D419" s="48" t="str">
        <f>IF(AND(A419&lt;&gt;"",ISNUMBER(A419)),VLOOKUP(A419,Studies!A:BR,4,FALSE),"")</f>
        <v>Day 14 of Rifampin alone</v>
      </c>
      <c r="E419" s="48" t="str">
        <f>IF(AND(A419&lt;&gt;"",ISNUMBER(A419)),VLOOKUP(A419,Studies!A:BR,5,FALSE),"")</f>
        <v>Rifampicin</v>
      </c>
      <c r="F419" s="87" t="s">
        <v>158</v>
      </c>
      <c r="G419" s="86">
        <f t="shared" si="7"/>
        <v>1</v>
      </c>
    </row>
    <row r="420" spans="1:7" x14ac:dyDescent="0.2">
      <c r="A420" s="135">
        <v>419</v>
      </c>
      <c r="B420" s="48" t="str">
        <f>IF(AND(A420&lt;&gt;"",ISNUMBER(A420)),VLOOKUP(A420,Studies!A:BR,2,FALSE),"")</f>
        <v>Swart 2002</v>
      </c>
      <c r="C420" s="48" t="str">
        <f>IF(AND(A420&lt;&gt;"",ISNUMBER(A420)),VLOOKUP(A420,Studies!A:BR,3,FALSE),"")</f>
        <v xml:space="preserve">https://www.ncbi.nlm.nih.gov/pubmed/11851636 </v>
      </c>
      <c r="D420" s="48" t="str">
        <f>IF(AND(A420&lt;&gt;"",ISNUMBER(A420)),VLOOKUP(A420,Studies!A:BR,4,FALSE),"")</f>
        <v>day 5 Control (Perpetrator Placebo)</v>
      </c>
      <c r="E420" s="48" t="str">
        <f>IF(AND(A420&lt;&gt;"",ISNUMBER(A420)),VLOOKUP(A420,Studies!A:BR,5,FALSE),"")</f>
        <v>Midazolam</v>
      </c>
      <c r="F420" s="87" t="s">
        <v>931</v>
      </c>
      <c r="G420" s="86">
        <f t="shared" si="7"/>
        <v>1</v>
      </c>
    </row>
    <row r="421" spans="1:7" x14ac:dyDescent="0.2">
      <c r="A421" s="135">
        <v>420</v>
      </c>
      <c r="B421" s="48" t="str">
        <f>IF(AND(A421&lt;&gt;"",ISNUMBER(A421)),VLOOKUP(A421,Studies!A:BR,2,FALSE),"")</f>
        <v>Swart 2002</v>
      </c>
      <c r="C421" s="48" t="str">
        <f>IF(AND(A421&lt;&gt;"",ISNUMBER(A421)),VLOOKUP(A421,Studies!A:BR,3,FALSE),"")</f>
        <v xml:space="preserve">https://www.ncbi.nlm.nih.gov/pubmed/11851636 </v>
      </c>
      <c r="D421" s="48" t="str">
        <f>IF(AND(A421&lt;&gt;"",ISNUMBER(A421)),VLOOKUP(A421,Studies!A:BR,4,FALSE),"")</f>
        <v>day 10 Control with Perpetrator (Erythromycin)</v>
      </c>
      <c r="E421" s="48" t="str">
        <f>IF(AND(A421&lt;&gt;"",ISNUMBER(A421)),VLOOKUP(A421,Studies!A:BR,5,FALSE),"")</f>
        <v>Midazolam</v>
      </c>
      <c r="F421" s="87" t="s">
        <v>932</v>
      </c>
      <c r="G421" s="86">
        <f t="shared" si="7"/>
        <v>1</v>
      </c>
    </row>
    <row r="422" spans="1:7" x14ac:dyDescent="0.2">
      <c r="A422" s="135">
        <v>421</v>
      </c>
      <c r="B422" s="48" t="str">
        <f>IF(AND(A422&lt;&gt;"",ISNUMBER(A422)),VLOOKUP(A422,Studies!A:BR,2,FALSE),"")</f>
        <v>Szalat 2007</v>
      </c>
      <c r="C422" s="48" t="str">
        <f>IF(AND(A422&lt;&gt;"",ISNUMBER(A422)),VLOOKUP(A422,Studies!A:BR,3,FALSE),"")</f>
        <v>https://www.ncbi.nlm.nih.gov/pubmed/17553741</v>
      </c>
      <c r="D422" s="48" t="str">
        <f>IF(AND(A422&lt;&gt;"",ISNUMBER(A422)),VLOOKUP(A422,Studies!A:BR,4,FALSE),"")</f>
        <v>Control (Perpetrator Placebo)</v>
      </c>
      <c r="E422" s="48" t="str">
        <f>IF(AND(A422&lt;&gt;"",ISNUMBER(A422)),VLOOKUP(A422,Studies!A:BR,5,FALSE),"")</f>
        <v>Midazolam</v>
      </c>
      <c r="F422" s="87" t="s">
        <v>638</v>
      </c>
      <c r="G422" s="86">
        <f t="shared" si="7"/>
        <v>1</v>
      </c>
    </row>
    <row r="423" spans="1:7" x14ac:dyDescent="0.2">
      <c r="A423" s="135">
        <v>422</v>
      </c>
      <c r="B423" s="48" t="str">
        <f>IF(AND(A423&lt;&gt;"",ISNUMBER(A423)),VLOOKUP(A423,Studies!A:BR,2,FALSE),"")</f>
        <v>Szalat 2007</v>
      </c>
      <c r="C423" s="48" t="str">
        <f>IF(AND(A423&lt;&gt;"",ISNUMBER(A423)),VLOOKUP(A423,Studies!A:BR,3,FALSE),"")</f>
        <v>https://www.ncbi.nlm.nih.gov/pubmed/17553741</v>
      </c>
      <c r="D423" s="48" t="str">
        <f>IF(AND(A423&lt;&gt;"",ISNUMBER(A423)),VLOOKUP(A423,Studies!A:BR,4,FALSE),"")</f>
        <v>with Perpetrator (Rifampicin)</v>
      </c>
      <c r="E423" s="48" t="str">
        <f>IF(AND(A423&lt;&gt;"",ISNUMBER(A423)),VLOOKUP(A423,Studies!A:BR,5,FALSE),"")</f>
        <v>Midazolam</v>
      </c>
      <c r="F423" s="87" t="s">
        <v>639</v>
      </c>
      <c r="G423" s="86">
        <f t="shared" si="7"/>
        <v>1</v>
      </c>
    </row>
    <row r="424" spans="1:7" x14ac:dyDescent="0.2">
      <c r="A424" s="135">
        <v>423</v>
      </c>
      <c r="B424" s="48" t="str">
        <f>IF(AND(A424&lt;&gt;"",ISNUMBER(A424)),VLOOKUP(A424,Studies!A:BR,2,FALSE),"")</f>
        <v>Templeton 2010</v>
      </c>
      <c r="C424" s="48" t="str">
        <f>IF(AND(A424&lt;&gt;"",ISNUMBER(A424)),VLOOKUP(A424,Studies!A:BR,3,FALSE),"")</f>
        <v>https://www.ncbi.nlm.nih.gov/pubmed/20739919</v>
      </c>
      <c r="D424" s="48" t="str">
        <f>IF(AND(A424&lt;&gt;"",ISNUMBER(A424)),VLOOKUP(A424,Studies!A:BR,4,FALSE),"")</f>
        <v>Control (Perpetrator Placebo)</v>
      </c>
      <c r="E424" s="48" t="str">
        <f>IF(AND(A424&lt;&gt;"",ISNUMBER(A424)),VLOOKUP(A424,Studies!A:BR,5,FALSE),"")</f>
        <v>Midazolam</v>
      </c>
      <c r="F424" s="87" t="s">
        <v>927</v>
      </c>
      <c r="G424" s="86">
        <f t="shared" si="7"/>
        <v>1</v>
      </c>
    </row>
    <row r="425" spans="1:7" x14ac:dyDescent="0.2">
      <c r="A425" s="135">
        <v>424</v>
      </c>
      <c r="B425" s="48" t="str">
        <f>IF(AND(A425&lt;&gt;"",ISNUMBER(A425)),VLOOKUP(A425,Studies!A:BR,2,FALSE),"")</f>
        <v>Templeton 2010</v>
      </c>
      <c r="C425" s="48" t="str">
        <f>IF(AND(A425&lt;&gt;"",ISNUMBER(A425)),VLOOKUP(A425,Studies!A:BR,3,FALSE),"")</f>
        <v>https://www.ncbi.nlm.nih.gov/pubmed/20739919</v>
      </c>
      <c r="D425" s="48" t="str">
        <f>IF(AND(A425&lt;&gt;"",ISNUMBER(A425)),VLOOKUP(A425,Studies!A:BR,4,FALSE),"")</f>
        <v>with Perpetrator (Itraconazole @ 50 mg)</v>
      </c>
      <c r="E425" s="48" t="str">
        <f>IF(AND(A425&lt;&gt;"",ISNUMBER(A425)),VLOOKUP(A425,Studies!A:BR,5,FALSE),"")</f>
        <v>Midazolam</v>
      </c>
      <c r="F425" s="87" t="s">
        <v>640</v>
      </c>
      <c r="G425" s="86">
        <f t="shared" si="7"/>
        <v>1</v>
      </c>
    </row>
    <row r="426" spans="1:7" x14ac:dyDescent="0.2">
      <c r="A426" s="135">
        <v>425</v>
      </c>
      <c r="B426" s="48" t="str">
        <f>IF(AND(A426&lt;&gt;"",ISNUMBER(A426)),VLOOKUP(A426,Studies!A:BR,2,FALSE),"")</f>
        <v>Templeton 2010</v>
      </c>
      <c r="C426" s="48" t="str">
        <f>IF(AND(A426&lt;&gt;"",ISNUMBER(A426)),VLOOKUP(A426,Studies!A:BR,3,FALSE),"")</f>
        <v>https://www.ncbi.nlm.nih.gov/pubmed/20739919</v>
      </c>
      <c r="D426" s="48" t="str">
        <f>IF(AND(A426&lt;&gt;"",ISNUMBER(A426)),VLOOKUP(A426,Studies!A:BR,4,FALSE),"")</f>
        <v>with Perpetrator (Itraconazole @ 200 mg)</v>
      </c>
      <c r="E426" s="48" t="str">
        <f>IF(AND(A426&lt;&gt;"",ISNUMBER(A426)),VLOOKUP(A426,Studies!A:BR,5,FALSE),"")</f>
        <v>Midazolam</v>
      </c>
      <c r="F426" s="87" t="s">
        <v>640</v>
      </c>
      <c r="G426" s="86">
        <f t="shared" si="7"/>
        <v>1</v>
      </c>
    </row>
    <row r="427" spans="1:7" x14ac:dyDescent="0.2">
      <c r="A427" s="135">
        <v>426</v>
      </c>
      <c r="B427" s="48" t="str">
        <f>IF(AND(A427&lt;&gt;"",ISNUMBER(A427)),VLOOKUP(A427,Studies!A:BR,2,FALSE),"")</f>
        <v>Templeton 2010</v>
      </c>
      <c r="C427" s="48" t="str">
        <f>IF(AND(A427&lt;&gt;"",ISNUMBER(A427)),VLOOKUP(A427,Studies!A:BR,3,FALSE),"")</f>
        <v>https://www.ncbi.nlm.nih.gov/pubmed/20739919</v>
      </c>
      <c r="D427" s="48" t="str">
        <f>IF(AND(A427&lt;&gt;"",ISNUMBER(A427)),VLOOKUP(A427,Studies!A:BR,4,FALSE),"")</f>
        <v>with Perpetrator (Itraconazole @ 400 mg)</v>
      </c>
      <c r="E427" s="48" t="str">
        <f>IF(AND(A427&lt;&gt;"",ISNUMBER(A427)),VLOOKUP(A427,Studies!A:BR,5,FALSE),"")</f>
        <v>Midazolam</v>
      </c>
      <c r="F427" s="87" t="s">
        <v>640</v>
      </c>
      <c r="G427" s="86">
        <f t="shared" si="7"/>
        <v>1</v>
      </c>
    </row>
    <row r="428" spans="1:7" x14ac:dyDescent="0.2">
      <c r="A428" s="135">
        <v>427</v>
      </c>
      <c r="B428" s="48" t="str">
        <f>IF(AND(A428&lt;&gt;"",ISNUMBER(A428)),VLOOKUP(A428,Studies!A:BR,2,FALSE),"")</f>
        <v>Tham 2006</v>
      </c>
      <c r="C428" s="48" t="str">
        <f>IF(AND(A428&lt;&gt;"",ISNUMBER(A428)),VLOOKUP(A428,Studies!A:BR,3,FALSE),"")</f>
        <v>https://www.ncbi.nlm.nih.gov/pubmed/16628140</v>
      </c>
      <c r="D428" s="48" t="str">
        <f>IF(AND(A428&lt;&gt;"",ISNUMBER(A428)),VLOOKUP(A428,Studies!A:BR,4,FALSE),"")</f>
        <v>Control (Perpetrator Placebo)</v>
      </c>
      <c r="E428" s="48" t="str">
        <f>IF(AND(A428&lt;&gt;"",ISNUMBER(A428)),VLOOKUP(A428,Studies!A:BR,5,FALSE),"")</f>
        <v>Midazolam</v>
      </c>
      <c r="F428" s="87" t="s">
        <v>936</v>
      </c>
      <c r="G428" s="86">
        <f t="shared" si="7"/>
        <v>1</v>
      </c>
    </row>
    <row r="429" spans="1:7" x14ac:dyDescent="0.2">
      <c r="A429" s="135">
        <v>428</v>
      </c>
      <c r="B429" s="48" t="str">
        <f>IF(AND(A429&lt;&gt;"",ISNUMBER(A429)),VLOOKUP(A429,Studies!A:BR,2,FALSE),"")</f>
        <v>Tham 2006</v>
      </c>
      <c r="C429" s="48" t="str">
        <f>IF(AND(A429&lt;&gt;"",ISNUMBER(A429)),VLOOKUP(A429,Studies!A:BR,3,FALSE),"")</f>
        <v>https://www.ncbi.nlm.nih.gov/pubmed/16628140</v>
      </c>
      <c r="D429" s="48" t="str">
        <f>IF(AND(A429&lt;&gt;"",ISNUMBER(A429)),VLOOKUP(A429,Studies!A:BR,4,FALSE),"")</f>
        <v>with Perpetrator (Ketoconazole 50 mg)</v>
      </c>
      <c r="E429" s="48" t="str">
        <f>IF(AND(A429&lt;&gt;"",ISNUMBER(A429)),VLOOKUP(A429,Studies!A:BR,5,FALSE),"")</f>
        <v>Midazolam</v>
      </c>
      <c r="F429" s="87" t="s">
        <v>643</v>
      </c>
      <c r="G429" s="86">
        <f t="shared" si="7"/>
        <v>1</v>
      </c>
    </row>
    <row r="430" spans="1:7" x14ac:dyDescent="0.2">
      <c r="A430" s="135">
        <v>429</v>
      </c>
      <c r="B430" s="48" t="str">
        <f>IF(AND(A430&lt;&gt;"",ISNUMBER(A430)),VLOOKUP(A430,Studies!A:BR,2,FALSE),"")</f>
        <v>Thummel 1996</v>
      </c>
      <c r="C430" s="48" t="str">
        <f>IF(AND(A430&lt;&gt;"",ISNUMBER(A430)),VLOOKUP(A430,Studies!A:BR,3,FALSE),"")</f>
        <v>https://www.ncbi.nlm.nih.gov/pubmed/8646820</v>
      </c>
      <c r="D430" s="48" t="str">
        <f>IF(AND(A430&lt;&gt;"",ISNUMBER(A430)),VLOOKUP(A430,Studies!A:BR,4,FALSE),"")</f>
        <v>iv - female</v>
      </c>
      <c r="E430" s="48" t="str">
        <f>IF(AND(A430&lt;&gt;"",ISNUMBER(A430)),VLOOKUP(A430,Studies!A:BR,5,FALSE),"")</f>
        <v>Midazolam</v>
      </c>
      <c r="F430" s="87" t="s">
        <v>389</v>
      </c>
      <c r="G430" s="86">
        <f t="shared" si="7"/>
        <v>1</v>
      </c>
    </row>
    <row r="431" spans="1:7" x14ac:dyDescent="0.2">
      <c r="A431" s="135">
        <v>430</v>
      </c>
      <c r="B431" s="48" t="str">
        <f>IF(AND(A431&lt;&gt;"",ISNUMBER(A431)),VLOOKUP(A431,Studies!A:BR,2,FALSE),"")</f>
        <v>Thummel 1996</v>
      </c>
      <c r="C431" s="48" t="str">
        <f>IF(AND(A431&lt;&gt;"",ISNUMBER(A431)),VLOOKUP(A431,Studies!A:BR,3,FALSE),"")</f>
        <v>https://www.ncbi.nlm.nih.gov/pubmed/8646820</v>
      </c>
      <c r="D431" s="48" t="str">
        <f>IF(AND(A431&lt;&gt;"",ISNUMBER(A431)),VLOOKUP(A431,Studies!A:BR,4,FALSE),"")</f>
        <v>iv - male</v>
      </c>
      <c r="E431" s="48" t="str">
        <f>IF(AND(A431&lt;&gt;"",ISNUMBER(A431)),VLOOKUP(A431,Studies!A:BR,5,FALSE),"")</f>
        <v>Midazolam</v>
      </c>
      <c r="F431" s="87" t="s">
        <v>389</v>
      </c>
      <c r="G431" s="86">
        <f t="shared" si="7"/>
        <v>1</v>
      </c>
    </row>
    <row r="432" spans="1:7" x14ac:dyDescent="0.2">
      <c r="A432" s="135">
        <v>431</v>
      </c>
      <c r="B432" s="48" t="str">
        <f>IF(AND(A432&lt;&gt;"",ISNUMBER(A432)),VLOOKUP(A432,Studies!A:BR,2,FALSE),"")</f>
        <v>Thummel 1996</v>
      </c>
      <c r="C432" s="48" t="str">
        <f>IF(AND(A432&lt;&gt;"",ISNUMBER(A432)),VLOOKUP(A432,Studies!A:BR,3,FALSE),"")</f>
        <v>https://www.ncbi.nlm.nih.gov/pubmed/8646820</v>
      </c>
      <c r="D432" s="48" t="str">
        <f>IF(AND(A432&lt;&gt;"",ISNUMBER(A432)),VLOOKUP(A432,Studies!A:BR,4,FALSE),"")</f>
        <v>po - female</v>
      </c>
      <c r="E432" s="48" t="str">
        <f>IF(AND(A432&lt;&gt;"",ISNUMBER(A432)),VLOOKUP(A432,Studies!A:BR,5,FALSE),"")</f>
        <v>Midazolam</v>
      </c>
      <c r="F432" s="87" t="s">
        <v>389</v>
      </c>
      <c r="G432" s="86">
        <f t="shared" si="7"/>
        <v>1</v>
      </c>
    </row>
    <row r="433" spans="1:7" x14ac:dyDescent="0.2">
      <c r="A433" s="135">
        <v>432</v>
      </c>
      <c r="B433" s="48" t="str">
        <f>IF(AND(A433&lt;&gt;"",ISNUMBER(A433)),VLOOKUP(A433,Studies!A:BR,2,FALSE),"")</f>
        <v>Thummel 1996</v>
      </c>
      <c r="C433" s="48" t="str">
        <f>IF(AND(A433&lt;&gt;"",ISNUMBER(A433)),VLOOKUP(A433,Studies!A:BR,3,FALSE),"")</f>
        <v>https://www.ncbi.nlm.nih.gov/pubmed/8646820</v>
      </c>
      <c r="D433" s="48" t="str">
        <f>IF(AND(A433&lt;&gt;"",ISNUMBER(A433)),VLOOKUP(A433,Studies!A:BR,4,FALSE),"")</f>
        <v>po - male</v>
      </c>
      <c r="E433" s="48" t="str">
        <f>IF(AND(A433&lt;&gt;"",ISNUMBER(A433)),VLOOKUP(A433,Studies!A:BR,5,FALSE),"")</f>
        <v>Midazolam</v>
      </c>
      <c r="F433" s="87" t="s">
        <v>389</v>
      </c>
      <c r="G433" s="86">
        <f t="shared" si="7"/>
        <v>1</v>
      </c>
    </row>
    <row r="434" spans="1:7" x14ac:dyDescent="0.2">
      <c r="A434" s="136">
        <v>433</v>
      </c>
      <c r="B434" s="48" t="str">
        <f>IF(AND(A434&lt;&gt;"",ISNUMBER(A434)),VLOOKUP(A434,Studies!A:BR,2,FALSE),"")</f>
        <v>Treluyer 2002</v>
      </c>
      <c r="C434" s="48" t="str">
        <f>IF(AND(A434&lt;&gt;"",ISNUMBER(A434)),VLOOKUP(A434,Studies!A:BR,3,FALSE),"")</f>
        <v>https://www.ncbi.nlm.nih.gov/pubmed/11959572</v>
      </c>
      <c r="D434" s="48" t="str">
        <f>IF(AND(A434&lt;&gt;"",ISNUMBER(A434)),VLOOKUP(A434,Studies!A:BR,4,FALSE),"")</f>
        <v>mean</v>
      </c>
      <c r="E434" s="48" t="str">
        <f>IF(AND(A434&lt;&gt;"",ISNUMBER(A434)),VLOOKUP(A434,Studies!A:BR,5,FALSE),"")</f>
        <v>Amikacin</v>
      </c>
      <c r="F434" s="87" t="s">
        <v>201</v>
      </c>
      <c r="G434" s="86">
        <f t="shared" si="7"/>
        <v>1</v>
      </c>
    </row>
    <row r="435" spans="1:7" x14ac:dyDescent="0.2">
      <c r="A435" s="136">
        <v>434</v>
      </c>
      <c r="B435" s="48" t="str">
        <f>IF(AND(A435&lt;&gt;"",ISNUMBER(A435)),VLOOKUP(A435,Studies!A:BR,2,FALSE),"")</f>
        <v>Treluyer 2002</v>
      </c>
      <c r="C435" s="48" t="str">
        <f>IF(AND(A435&lt;&gt;"",ISNUMBER(A435)),VLOOKUP(A435,Studies!A:BR,3,FALSE),"")</f>
        <v>https://www.ncbi.nlm.nih.gov/pubmed/11959572</v>
      </c>
      <c r="D435" s="48" t="str">
        <f>IF(AND(A435&lt;&gt;"",ISNUMBER(A435)),VLOOKUP(A435,Studies!A:BR,4,FALSE),"")</f>
        <v>ID1</v>
      </c>
      <c r="E435" s="48" t="str">
        <f>IF(AND(A435&lt;&gt;"",ISNUMBER(A435)),VLOOKUP(A435,Studies!A:BR,5,FALSE),"")</f>
        <v>Amikacin</v>
      </c>
      <c r="F435" s="87" t="s">
        <v>201</v>
      </c>
      <c r="G435" s="86">
        <f t="shared" si="7"/>
        <v>1</v>
      </c>
    </row>
    <row r="436" spans="1:7" x14ac:dyDescent="0.2">
      <c r="A436" s="136">
        <v>435</v>
      </c>
      <c r="B436" s="48" t="str">
        <f>IF(AND(A436&lt;&gt;"",ISNUMBER(A436)),VLOOKUP(A436,Studies!A:BR,2,FALSE),"")</f>
        <v>Treluyer 2002</v>
      </c>
      <c r="C436" s="48" t="str">
        <f>IF(AND(A436&lt;&gt;"",ISNUMBER(A436)),VLOOKUP(A436,Studies!A:BR,3,FALSE),"")</f>
        <v>https://www.ncbi.nlm.nih.gov/pubmed/11959572</v>
      </c>
      <c r="D436" s="48" t="str">
        <f>IF(AND(A436&lt;&gt;"",ISNUMBER(A436)),VLOOKUP(A436,Studies!A:BR,4,FALSE),"")</f>
        <v>ID2</v>
      </c>
      <c r="E436" s="48" t="str">
        <f>IF(AND(A436&lt;&gt;"",ISNUMBER(A436)),VLOOKUP(A436,Studies!A:BR,5,FALSE),"")</f>
        <v>Amikacin</v>
      </c>
      <c r="F436" s="87" t="s">
        <v>201</v>
      </c>
      <c r="G436" s="86">
        <f t="shared" si="7"/>
        <v>1</v>
      </c>
    </row>
    <row r="437" spans="1:7" x14ac:dyDescent="0.2">
      <c r="A437" s="136">
        <v>436</v>
      </c>
      <c r="B437" s="48" t="str">
        <f>IF(AND(A437&lt;&gt;"",ISNUMBER(A437)),VLOOKUP(A437,Studies!A:BR,2,FALSE),"")</f>
        <v>Treluyer 2002</v>
      </c>
      <c r="C437" s="48" t="str">
        <f>IF(AND(A437&lt;&gt;"",ISNUMBER(A437)),VLOOKUP(A437,Studies!A:BR,3,FALSE),"")</f>
        <v>https://www.ncbi.nlm.nih.gov/pubmed/11959572</v>
      </c>
      <c r="D437" s="48" t="str">
        <f>IF(AND(A437&lt;&gt;"",ISNUMBER(A437)),VLOOKUP(A437,Studies!A:BR,4,FALSE),"")</f>
        <v>ID3</v>
      </c>
      <c r="E437" s="48" t="str">
        <f>IF(AND(A437&lt;&gt;"",ISNUMBER(A437)),VLOOKUP(A437,Studies!A:BR,5,FALSE),"")</f>
        <v>Amikacin</v>
      </c>
      <c r="F437" s="87" t="s">
        <v>201</v>
      </c>
      <c r="G437" s="86">
        <f t="shared" si="7"/>
        <v>1</v>
      </c>
    </row>
    <row r="438" spans="1:7" x14ac:dyDescent="0.2">
      <c r="A438" s="136">
        <v>437</v>
      </c>
      <c r="B438" s="48" t="str">
        <f>IF(AND(A438&lt;&gt;"",ISNUMBER(A438)),VLOOKUP(A438,Studies!A:BR,2,FALSE),"")</f>
        <v>Treluyer 2002</v>
      </c>
      <c r="C438" s="48" t="str">
        <f>IF(AND(A438&lt;&gt;"",ISNUMBER(A438)),VLOOKUP(A438,Studies!A:BR,3,FALSE),"")</f>
        <v>https://www.ncbi.nlm.nih.gov/pubmed/11959572</v>
      </c>
      <c r="D438" s="48" t="str">
        <f>IF(AND(A438&lt;&gt;"",ISNUMBER(A438)),VLOOKUP(A438,Studies!A:BR,4,FALSE),"")</f>
        <v>ID4</v>
      </c>
      <c r="E438" s="48" t="str">
        <f>IF(AND(A438&lt;&gt;"",ISNUMBER(A438)),VLOOKUP(A438,Studies!A:BR,5,FALSE),"")</f>
        <v>Amikacin</v>
      </c>
      <c r="F438" s="87" t="s">
        <v>201</v>
      </c>
      <c r="G438" s="86">
        <f t="shared" si="7"/>
        <v>1</v>
      </c>
    </row>
    <row r="439" spans="1:7" x14ac:dyDescent="0.2">
      <c r="A439" s="136">
        <v>438</v>
      </c>
      <c r="B439" s="48" t="str">
        <f>IF(AND(A439&lt;&gt;"",ISNUMBER(A439)),VLOOKUP(A439,Studies!A:BR,2,FALSE),"")</f>
        <v>Treluyer 2002</v>
      </c>
      <c r="C439" s="48" t="str">
        <f>IF(AND(A439&lt;&gt;"",ISNUMBER(A439)),VLOOKUP(A439,Studies!A:BR,3,FALSE),"")</f>
        <v>https://www.ncbi.nlm.nih.gov/pubmed/11959572</v>
      </c>
      <c r="D439" s="48" t="str">
        <f>IF(AND(A439&lt;&gt;"",ISNUMBER(A439)),VLOOKUP(A439,Studies!A:BR,4,FALSE),"")</f>
        <v>ID5</v>
      </c>
      <c r="E439" s="48" t="str">
        <f>IF(AND(A439&lt;&gt;"",ISNUMBER(A439)),VLOOKUP(A439,Studies!A:BR,5,FALSE),"")</f>
        <v>Amikacin</v>
      </c>
      <c r="F439" s="87" t="s">
        <v>201</v>
      </c>
      <c r="G439" s="86">
        <f t="shared" si="7"/>
        <v>1</v>
      </c>
    </row>
    <row r="440" spans="1:7" x14ac:dyDescent="0.2">
      <c r="A440" s="136">
        <v>439</v>
      </c>
      <c r="B440" s="48" t="str">
        <f>IF(AND(A440&lt;&gt;"",ISNUMBER(A440)),VLOOKUP(A440,Studies!A:BR,2,FALSE),"")</f>
        <v>Treluyer 2002</v>
      </c>
      <c r="C440" s="48" t="str">
        <f>IF(AND(A440&lt;&gt;"",ISNUMBER(A440)),VLOOKUP(A440,Studies!A:BR,3,FALSE),"")</f>
        <v>https://www.ncbi.nlm.nih.gov/pubmed/11959572</v>
      </c>
      <c r="D440" s="48" t="str">
        <f>IF(AND(A440&lt;&gt;"",ISNUMBER(A440)),VLOOKUP(A440,Studies!A:BR,4,FALSE),"")</f>
        <v>ID6</v>
      </c>
      <c r="E440" s="48" t="str">
        <f>IF(AND(A440&lt;&gt;"",ISNUMBER(A440)),VLOOKUP(A440,Studies!A:BR,5,FALSE),"")</f>
        <v>Amikacin</v>
      </c>
      <c r="F440" s="87" t="s">
        <v>201</v>
      </c>
      <c r="G440" s="86">
        <f t="shared" si="7"/>
        <v>1</v>
      </c>
    </row>
    <row r="441" spans="1:7" x14ac:dyDescent="0.2">
      <c r="A441" s="136">
        <v>440</v>
      </c>
      <c r="B441" s="48" t="str">
        <f>IF(AND(A441&lt;&gt;"",ISNUMBER(A441)),VLOOKUP(A441,Studies!A:BR,2,FALSE),"")</f>
        <v>Treluyer 2002</v>
      </c>
      <c r="C441" s="48" t="str">
        <f>IF(AND(A441&lt;&gt;"",ISNUMBER(A441)),VLOOKUP(A441,Studies!A:BR,3,FALSE),"")</f>
        <v>https://www.ncbi.nlm.nih.gov/pubmed/11959572</v>
      </c>
      <c r="D441" s="48" t="str">
        <f>IF(AND(A441&lt;&gt;"",ISNUMBER(A441)),VLOOKUP(A441,Studies!A:BR,4,FALSE),"")</f>
        <v>ID7</v>
      </c>
      <c r="E441" s="48" t="str">
        <f>IF(AND(A441&lt;&gt;"",ISNUMBER(A441)),VLOOKUP(A441,Studies!A:BR,5,FALSE),"")</f>
        <v>Amikacin</v>
      </c>
      <c r="F441" s="87" t="s">
        <v>201</v>
      </c>
      <c r="G441" s="86">
        <f t="shared" si="7"/>
        <v>1</v>
      </c>
    </row>
    <row r="442" spans="1:7" x14ac:dyDescent="0.2">
      <c r="A442" s="136">
        <v>441</v>
      </c>
      <c r="B442" s="48" t="str">
        <f>IF(AND(A442&lt;&gt;"",ISNUMBER(A442)),VLOOKUP(A442,Studies!A:BR,2,FALSE),"")</f>
        <v>Treluyer 2002</v>
      </c>
      <c r="C442" s="48" t="str">
        <f>IF(AND(A442&lt;&gt;"",ISNUMBER(A442)),VLOOKUP(A442,Studies!A:BR,3,FALSE),"")</f>
        <v>https://www.ncbi.nlm.nih.gov/pubmed/11959572</v>
      </c>
      <c r="D442" s="48" t="str">
        <f>IF(AND(A442&lt;&gt;"",ISNUMBER(A442)),VLOOKUP(A442,Studies!A:BR,4,FALSE),"")</f>
        <v>ID8</v>
      </c>
      <c r="E442" s="48" t="str">
        <f>IF(AND(A442&lt;&gt;"",ISNUMBER(A442)),VLOOKUP(A442,Studies!A:BR,5,FALSE),"")</f>
        <v>Amikacin</v>
      </c>
      <c r="F442" s="87" t="s">
        <v>201</v>
      </c>
      <c r="G442" s="86">
        <f t="shared" si="7"/>
        <v>1</v>
      </c>
    </row>
    <row r="443" spans="1:7" x14ac:dyDescent="0.2">
      <c r="A443" s="136">
        <v>442</v>
      </c>
      <c r="B443" s="48" t="str">
        <f>IF(AND(A443&lt;&gt;"",ISNUMBER(A443)),VLOOKUP(A443,Studies!A:BR,2,FALSE),"")</f>
        <v>Treluyer 2002</v>
      </c>
      <c r="C443" s="48" t="str">
        <f>IF(AND(A443&lt;&gt;"",ISNUMBER(A443)),VLOOKUP(A443,Studies!A:BR,3,FALSE),"")</f>
        <v>https://www.ncbi.nlm.nih.gov/pubmed/11959572</v>
      </c>
      <c r="D443" s="48" t="str">
        <f>IF(AND(A443&lt;&gt;"",ISNUMBER(A443)),VLOOKUP(A443,Studies!A:BR,4,FALSE),"")</f>
        <v>ID9</v>
      </c>
      <c r="E443" s="48" t="str">
        <f>IF(AND(A443&lt;&gt;"",ISNUMBER(A443)),VLOOKUP(A443,Studies!A:BR,5,FALSE),"")</f>
        <v>Amikacin</v>
      </c>
      <c r="F443" s="87" t="s">
        <v>201</v>
      </c>
      <c r="G443" s="86">
        <f t="shared" si="7"/>
        <v>1</v>
      </c>
    </row>
    <row r="444" spans="1:7" x14ac:dyDescent="0.2">
      <c r="A444" s="136">
        <v>443</v>
      </c>
      <c r="B444" s="48" t="str">
        <f>IF(AND(A444&lt;&gt;"",ISNUMBER(A444)),VLOOKUP(A444,Studies!A:BR,2,FALSE),"")</f>
        <v>Treluyer 2002</v>
      </c>
      <c r="C444" s="48" t="str">
        <f>IF(AND(A444&lt;&gt;"",ISNUMBER(A444)),VLOOKUP(A444,Studies!A:BR,3,FALSE),"")</f>
        <v>https://www.ncbi.nlm.nih.gov/pubmed/11959572</v>
      </c>
      <c r="D444" s="48" t="str">
        <f>IF(AND(A444&lt;&gt;"",ISNUMBER(A444)),VLOOKUP(A444,Studies!A:BR,4,FALSE),"")</f>
        <v>ID7</v>
      </c>
      <c r="E444" s="48" t="str">
        <f>IF(AND(A444&lt;&gt;"",ISNUMBER(A444)),VLOOKUP(A444,Studies!A:BR,5,FALSE),"")</f>
        <v>Amikacin</v>
      </c>
      <c r="F444" s="87" t="s">
        <v>201</v>
      </c>
      <c r="G444" s="86">
        <f t="shared" si="7"/>
        <v>1</v>
      </c>
    </row>
    <row r="445" spans="1:7" x14ac:dyDescent="0.2">
      <c r="A445" s="136">
        <v>444</v>
      </c>
      <c r="B445" s="48" t="str">
        <f>IF(AND(A445&lt;&gt;"",ISNUMBER(A445)),VLOOKUP(A445,Studies!A:BR,2,FALSE),"")</f>
        <v>Treluyer 2002</v>
      </c>
      <c r="C445" s="48" t="str">
        <f>IF(AND(A445&lt;&gt;"",ISNUMBER(A445)),VLOOKUP(A445,Studies!A:BR,3,FALSE),"")</f>
        <v>https://www.ncbi.nlm.nih.gov/pubmed/11959572</v>
      </c>
      <c r="D445" s="48" t="str">
        <f>IF(AND(A445&lt;&gt;"",ISNUMBER(A445)),VLOOKUP(A445,Studies!A:BR,4,FALSE),"")</f>
        <v>ID8</v>
      </c>
      <c r="E445" s="48" t="str">
        <f>IF(AND(A445&lt;&gt;"",ISNUMBER(A445)),VLOOKUP(A445,Studies!A:BR,5,FALSE),"")</f>
        <v>Amikacin</v>
      </c>
      <c r="F445" s="87" t="s">
        <v>201</v>
      </c>
      <c r="G445" s="86">
        <f t="shared" si="7"/>
        <v>1</v>
      </c>
    </row>
    <row r="446" spans="1:7" x14ac:dyDescent="0.2">
      <c r="A446" s="136">
        <v>445</v>
      </c>
      <c r="B446" s="48" t="str">
        <f>IF(AND(A446&lt;&gt;"",ISNUMBER(A446)),VLOOKUP(A446,Studies!A:BR,2,FALSE),"")</f>
        <v>Treluyer 2002</v>
      </c>
      <c r="C446" s="48" t="str">
        <f>IF(AND(A446&lt;&gt;"",ISNUMBER(A446)),VLOOKUP(A446,Studies!A:BR,3,FALSE),"")</f>
        <v>https://www.ncbi.nlm.nih.gov/pubmed/11959572</v>
      </c>
      <c r="D446" s="48" t="str">
        <f>IF(AND(A446&lt;&gt;"",ISNUMBER(A446)),VLOOKUP(A446,Studies!A:BR,4,FALSE),"")</f>
        <v>ID9</v>
      </c>
      <c r="E446" s="48" t="str">
        <f>IF(AND(A446&lt;&gt;"",ISNUMBER(A446)),VLOOKUP(A446,Studies!A:BR,5,FALSE),"")</f>
        <v>Amikacin</v>
      </c>
      <c r="F446" s="87" t="s">
        <v>201</v>
      </c>
      <c r="G446" s="86">
        <f t="shared" si="7"/>
        <v>1</v>
      </c>
    </row>
    <row r="447" spans="1:7" x14ac:dyDescent="0.2">
      <c r="A447" s="137">
        <v>446</v>
      </c>
      <c r="B447" s="48" t="str">
        <f>IF(AND(A447&lt;&gt;"",ISNUMBER(A447)),VLOOKUP(A447,Studies!A:BR,2,FALSE),"")</f>
        <v>Vogelstein</v>
      </c>
      <c r="C447" s="48" t="str">
        <f>IF(AND(A447&lt;&gt;"",ISNUMBER(A447)),VLOOKUP(A447,Studies!A:BR,3,FALSE),"")</f>
        <v>https://www.ncbi.nlm.nih.gov/pubmed/874697</v>
      </c>
      <c r="D447" s="48" t="str">
        <f>IF(AND(A447&lt;&gt;"",ISNUMBER(A447)),VLOOKUP(A447,Studies!A:BR,4,FALSE),"")</f>
        <v>mean</v>
      </c>
      <c r="E447" s="48" t="str">
        <f>IF(AND(A447&lt;&gt;"",ISNUMBER(A447)),VLOOKUP(A447,Studies!A:BR,5,FALSE),"")</f>
        <v>Amikacin</v>
      </c>
      <c r="F447" s="87" t="s">
        <v>201</v>
      </c>
      <c r="G447" s="86">
        <f t="shared" si="7"/>
        <v>1</v>
      </c>
    </row>
    <row r="448" spans="1:7" x14ac:dyDescent="0.2">
      <c r="A448" s="137">
        <v>447</v>
      </c>
      <c r="B448" s="48" t="str">
        <f>IF(AND(A448&lt;&gt;"",ISNUMBER(A448)),VLOOKUP(A448,Studies!A:BR,2,FALSE),"")</f>
        <v>Vogelstein 1977</v>
      </c>
      <c r="C448" s="48" t="str">
        <f>IF(AND(A448&lt;&gt;"",ISNUMBER(A448)),VLOOKUP(A448,Studies!A:BR,3,FALSE),"")</f>
        <v>https://www.ncbi.nlm.nih.gov/pubmed/874697</v>
      </c>
      <c r="D448" s="48" t="str">
        <f>IF(AND(A448&lt;&gt;"",ISNUMBER(A448)),VLOOKUP(A448,Studies!A:BR,4,FALSE),"")</f>
        <v>ID1</v>
      </c>
      <c r="E448" s="48" t="str">
        <f>IF(AND(A448&lt;&gt;"",ISNUMBER(A448)),VLOOKUP(A448,Studies!A:BR,5,FALSE),"")</f>
        <v>Amikacin</v>
      </c>
      <c r="F448" s="87" t="s">
        <v>201</v>
      </c>
      <c r="G448" s="86">
        <f t="shared" si="7"/>
        <v>1</v>
      </c>
    </row>
    <row r="449" spans="1:7" x14ac:dyDescent="0.2">
      <c r="A449" s="137">
        <v>448</v>
      </c>
      <c r="B449" s="48" t="str">
        <f>IF(AND(A449&lt;&gt;"",ISNUMBER(A449)),VLOOKUP(A449,Studies!A:BR,2,FALSE),"")</f>
        <v>Vogelstein 1977</v>
      </c>
      <c r="C449" s="48" t="str">
        <f>IF(AND(A449&lt;&gt;"",ISNUMBER(A449)),VLOOKUP(A449,Studies!A:BR,3,FALSE),"")</f>
        <v>https://www.ncbi.nlm.nih.gov/pubmed/874697</v>
      </c>
      <c r="D449" s="48" t="str">
        <f>IF(AND(A449&lt;&gt;"",ISNUMBER(A449)),VLOOKUP(A449,Studies!A:BR,4,FALSE),"")</f>
        <v>ID2</v>
      </c>
      <c r="E449" s="48" t="str">
        <f>IF(AND(A449&lt;&gt;"",ISNUMBER(A449)),VLOOKUP(A449,Studies!A:BR,5,FALSE),"")</f>
        <v>Amikacin</v>
      </c>
      <c r="F449" s="87" t="s">
        <v>201</v>
      </c>
      <c r="G449" s="86">
        <f t="shared" si="7"/>
        <v>1</v>
      </c>
    </row>
    <row r="450" spans="1:7" x14ac:dyDescent="0.2">
      <c r="A450" s="137">
        <v>449</v>
      </c>
      <c r="B450" s="48" t="str">
        <f>IF(AND(A450&lt;&gt;"",ISNUMBER(A450)),VLOOKUP(A450,Studies!A:BR,2,FALSE),"")</f>
        <v>Vogelstein 1977</v>
      </c>
      <c r="C450" s="48" t="str">
        <f>IF(AND(A450&lt;&gt;"",ISNUMBER(A450)),VLOOKUP(A450,Studies!A:BR,3,FALSE),"")</f>
        <v>https://www.ncbi.nlm.nih.gov/pubmed/874697</v>
      </c>
      <c r="D450" s="48" t="str">
        <f>IF(AND(A450&lt;&gt;"",ISNUMBER(A450)),VLOOKUP(A450,Studies!A:BR,4,FALSE),"")</f>
        <v>ID3</v>
      </c>
      <c r="E450" s="48" t="str">
        <f>IF(AND(A450&lt;&gt;"",ISNUMBER(A450)),VLOOKUP(A450,Studies!A:BR,5,FALSE),"")</f>
        <v>Amikacin</v>
      </c>
      <c r="F450" s="87" t="s">
        <v>201</v>
      </c>
      <c r="G450" s="86">
        <f t="shared" si="7"/>
        <v>1</v>
      </c>
    </row>
    <row r="451" spans="1:7" x14ac:dyDescent="0.2">
      <c r="A451" s="137">
        <v>450</v>
      </c>
      <c r="B451" s="48" t="str">
        <f>IF(AND(A451&lt;&gt;"",ISNUMBER(A451)),VLOOKUP(A451,Studies!A:BR,2,FALSE),"")</f>
        <v>Vogelstein 1977</v>
      </c>
      <c r="C451" s="48" t="str">
        <f>IF(AND(A451&lt;&gt;"",ISNUMBER(A451)),VLOOKUP(A451,Studies!A:BR,3,FALSE),"")</f>
        <v>https://www.ncbi.nlm.nih.gov/pubmed/874697</v>
      </c>
      <c r="D451" s="48" t="str">
        <f>IF(AND(A451&lt;&gt;"",ISNUMBER(A451)),VLOOKUP(A451,Studies!A:BR,4,FALSE),"")</f>
        <v>ID4</v>
      </c>
      <c r="E451" s="48" t="str">
        <f>IF(AND(A451&lt;&gt;"",ISNUMBER(A451)),VLOOKUP(A451,Studies!A:BR,5,FALSE),"")</f>
        <v>Amikacin</v>
      </c>
      <c r="F451" s="87" t="s">
        <v>201</v>
      </c>
      <c r="G451" s="86">
        <f t="shared" si="7"/>
        <v>1</v>
      </c>
    </row>
    <row r="452" spans="1:7" x14ac:dyDescent="0.2">
      <c r="A452" s="137">
        <v>451</v>
      </c>
      <c r="B452" s="48" t="str">
        <f>IF(AND(A452&lt;&gt;"",ISNUMBER(A452)),VLOOKUP(A452,Studies!A:BR,2,FALSE),"")</f>
        <v>Vogelstein 1977</v>
      </c>
      <c r="C452" s="48" t="str">
        <f>IF(AND(A452&lt;&gt;"",ISNUMBER(A452)),VLOOKUP(A452,Studies!A:BR,3,FALSE),"")</f>
        <v>https://www.ncbi.nlm.nih.gov/pubmed/874697</v>
      </c>
      <c r="D452" s="48" t="str">
        <f>IF(AND(A452&lt;&gt;"",ISNUMBER(A452)),VLOOKUP(A452,Studies!A:BR,4,FALSE),"")</f>
        <v>ID5</v>
      </c>
      <c r="E452" s="48" t="str">
        <f>IF(AND(A452&lt;&gt;"",ISNUMBER(A452)),VLOOKUP(A452,Studies!A:BR,5,FALSE),"")</f>
        <v>Amikacin</v>
      </c>
      <c r="F452" s="87" t="s">
        <v>201</v>
      </c>
      <c r="G452" s="86">
        <f t="shared" si="7"/>
        <v>1</v>
      </c>
    </row>
    <row r="453" spans="1:7" x14ac:dyDescent="0.2">
      <c r="A453" s="137">
        <v>452</v>
      </c>
      <c r="B453" s="48" t="str">
        <f>IF(AND(A453&lt;&gt;"",ISNUMBER(A453)),VLOOKUP(A453,Studies!A:BR,2,FALSE),"")</f>
        <v>Vogelstein 1977</v>
      </c>
      <c r="C453" s="48" t="str">
        <f>IF(AND(A453&lt;&gt;"",ISNUMBER(A453)),VLOOKUP(A453,Studies!A:BR,3,FALSE),"")</f>
        <v>https://www.ncbi.nlm.nih.gov/pubmed/874697</v>
      </c>
      <c r="D453" s="48" t="str">
        <f>IF(AND(A453&lt;&gt;"",ISNUMBER(A453)),VLOOKUP(A453,Studies!A:BR,4,FALSE),"")</f>
        <v>ID6</v>
      </c>
      <c r="E453" s="48" t="str">
        <f>IF(AND(A453&lt;&gt;"",ISNUMBER(A453)),VLOOKUP(A453,Studies!A:BR,5,FALSE),"")</f>
        <v>Amikacin</v>
      </c>
      <c r="F453" s="87" t="s">
        <v>201</v>
      </c>
      <c r="G453" s="86">
        <f t="shared" si="7"/>
        <v>1</v>
      </c>
    </row>
    <row r="454" spans="1:7" x14ac:dyDescent="0.2">
      <c r="A454" s="137">
        <v>453</v>
      </c>
      <c r="B454" s="48" t="str">
        <f>IF(AND(A454&lt;&gt;"",ISNUMBER(A454)),VLOOKUP(A454,Studies!A:BR,2,FALSE),"")</f>
        <v>Vogelstein 1977</v>
      </c>
      <c r="C454" s="48" t="str">
        <f>IF(AND(A454&lt;&gt;"",ISNUMBER(A454)),VLOOKUP(A454,Studies!A:BR,3,FALSE),"")</f>
        <v>https://www.ncbi.nlm.nih.gov/pubmed/874697</v>
      </c>
      <c r="D454" s="48" t="str">
        <f>IF(AND(A454&lt;&gt;"",ISNUMBER(A454)),VLOOKUP(A454,Studies!A:BR,4,FALSE),"")</f>
        <v>ID7</v>
      </c>
      <c r="E454" s="48" t="str">
        <f>IF(AND(A454&lt;&gt;"",ISNUMBER(A454)),VLOOKUP(A454,Studies!A:BR,5,FALSE),"")</f>
        <v>Amikacin</v>
      </c>
      <c r="F454" s="87" t="s">
        <v>201</v>
      </c>
      <c r="G454" s="86">
        <f t="shared" si="7"/>
        <v>1</v>
      </c>
    </row>
    <row r="455" spans="1:7" x14ac:dyDescent="0.2">
      <c r="A455" s="137">
        <v>454</v>
      </c>
      <c r="B455" s="48" t="str">
        <f>IF(AND(A455&lt;&gt;"",ISNUMBER(A455)),VLOOKUP(A455,Studies!A:BR,2,FALSE),"")</f>
        <v>Vogelstein 1977</v>
      </c>
      <c r="C455" s="48" t="str">
        <f>IF(AND(A455&lt;&gt;"",ISNUMBER(A455)),VLOOKUP(A455,Studies!A:BR,3,FALSE),"")</f>
        <v>https://www.ncbi.nlm.nih.gov/pubmed/874697</v>
      </c>
      <c r="D455" s="48" t="str">
        <f>IF(AND(A455&lt;&gt;"",ISNUMBER(A455)),VLOOKUP(A455,Studies!A:BR,4,FALSE),"")</f>
        <v>ID8</v>
      </c>
      <c r="E455" s="48" t="str">
        <f>IF(AND(A455&lt;&gt;"",ISNUMBER(A455)),VLOOKUP(A455,Studies!A:BR,5,FALSE),"")</f>
        <v>Amikacin</v>
      </c>
      <c r="F455" s="87" t="s">
        <v>201</v>
      </c>
      <c r="G455" s="86">
        <f t="shared" si="7"/>
        <v>1</v>
      </c>
    </row>
    <row r="456" spans="1:7" x14ac:dyDescent="0.2">
      <c r="A456" s="137">
        <v>455</v>
      </c>
      <c r="B456" s="48" t="str">
        <f>IF(AND(A456&lt;&gt;"",ISNUMBER(A456)),VLOOKUP(A456,Studies!A:BR,2,FALSE),"")</f>
        <v>Vogelstein 1977</v>
      </c>
      <c r="C456" s="48" t="str">
        <f>IF(AND(A456&lt;&gt;"",ISNUMBER(A456)),VLOOKUP(A456,Studies!A:BR,3,FALSE),"")</f>
        <v>https://www.ncbi.nlm.nih.gov/pubmed/874697</v>
      </c>
      <c r="D456" s="48" t="str">
        <f>IF(AND(A456&lt;&gt;"",ISNUMBER(A456)),VLOOKUP(A456,Studies!A:BR,4,FALSE),"")</f>
        <v>ID9</v>
      </c>
      <c r="E456" s="48" t="str">
        <f>IF(AND(A456&lt;&gt;"",ISNUMBER(A456)),VLOOKUP(A456,Studies!A:BR,5,FALSE),"")</f>
        <v>Amikacin</v>
      </c>
      <c r="F456" s="87" t="s">
        <v>201</v>
      </c>
      <c r="G456" s="86">
        <f t="shared" si="7"/>
        <v>1</v>
      </c>
    </row>
    <row r="457" spans="1:7" x14ac:dyDescent="0.2">
      <c r="A457" s="137">
        <v>456</v>
      </c>
      <c r="B457" s="48" t="str">
        <f>IF(AND(A457&lt;&gt;"",ISNUMBER(A457)),VLOOKUP(A457,Studies!A:BR,2,FALSE),"")</f>
        <v>Vogelstein 1977</v>
      </c>
      <c r="C457" s="48" t="str">
        <f>IF(AND(A457&lt;&gt;"",ISNUMBER(A457)),VLOOKUP(A457,Studies!A:BR,3,FALSE),"")</f>
        <v>https://www.ncbi.nlm.nih.gov/pubmed/874697</v>
      </c>
      <c r="D457" s="48" t="str">
        <f>IF(AND(A457&lt;&gt;"",ISNUMBER(A457)),VLOOKUP(A457,Studies!A:BR,4,FALSE),"")</f>
        <v>ID10</v>
      </c>
      <c r="E457" s="48" t="str">
        <f>IF(AND(A457&lt;&gt;"",ISNUMBER(A457)),VLOOKUP(A457,Studies!A:BR,5,FALSE),"")</f>
        <v>Amikacin</v>
      </c>
      <c r="F457" s="87" t="s">
        <v>201</v>
      </c>
      <c r="G457" s="86">
        <f t="shared" si="7"/>
        <v>1</v>
      </c>
    </row>
    <row r="458" spans="1:7" x14ac:dyDescent="0.2">
      <c r="A458" s="137">
        <v>457</v>
      </c>
      <c r="B458" s="48" t="str">
        <f>IF(AND(A458&lt;&gt;"",ISNUMBER(A458)),VLOOKUP(A458,Studies!A:BR,2,FALSE),"")</f>
        <v>Vogelstein 1977</v>
      </c>
      <c r="C458" s="48" t="str">
        <f>IF(AND(A458&lt;&gt;"",ISNUMBER(A458)),VLOOKUP(A458,Studies!A:BR,3,FALSE),"")</f>
        <v>https://www.ncbi.nlm.nih.gov/pubmed/874697</v>
      </c>
      <c r="D458" s="48" t="str">
        <f>IF(AND(A458&lt;&gt;"",ISNUMBER(A458)),VLOOKUP(A458,Studies!A:BR,4,FALSE),"")</f>
        <v>ID11</v>
      </c>
      <c r="E458" s="48" t="str">
        <f>IF(AND(A458&lt;&gt;"",ISNUMBER(A458)),VLOOKUP(A458,Studies!A:BR,5,FALSE),"")</f>
        <v>Amikacin</v>
      </c>
      <c r="F458" s="87" t="s">
        <v>201</v>
      </c>
      <c r="G458" s="86">
        <f t="shared" ref="G458:G521" si="8">A458-A457</f>
        <v>1</v>
      </c>
    </row>
    <row r="459" spans="1:7" x14ac:dyDescent="0.2">
      <c r="A459" s="137">
        <v>458</v>
      </c>
      <c r="B459" s="48" t="str">
        <f>IF(AND(A459&lt;&gt;"",ISNUMBER(A459)),VLOOKUP(A459,Studies!A:BR,2,FALSE),"")</f>
        <v>Vogelstein 1977</v>
      </c>
      <c r="C459" s="48" t="str">
        <f>IF(AND(A459&lt;&gt;"",ISNUMBER(A459)),VLOOKUP(A459,Studies!A:BR,3,FALSE),"")</f>
        <v>https://www.ncbi.nlm.nih.gov/pubmed/874697</v>
      </c>
      <c r="D459" s="48" t="str">
        <f>IF(AND(A459&lt;&gt;"",ISNUMBER(A459)),VLOOKUP(A459,Studies!A:BR,4,FALSE),"")</f>
        <v>ID12</v>
      </c>
      <c r="E459" s="48" t="str">
        <f>IF(AND(A459&lt;&gt;"",ISNUMBER(A459)),VLOOKUP(A459,Studies!A:BR,5,FALSE),"")</f>
        <v>Amikacin</v>
      </c>
      <c r="F459" s="87" t="s">
        <v>201</v>
      </c>
      <c r="G459" s="86">
        <f t="shared" si="8"/>
        <v>1</v>
      </c>
    </row>
    <row r="460" spans="1:7" x14ac:dyDescent="0.2">
      <c r="A460" s="137">
        <v>459</v>
      </c>
      <c r="B460" s="48" t="str">
        <f>IF(AND(A460&lt;&gt;"",ISNUMBER(A460)),VLOOKUP(A460,Studies!A:BR,2,FALSE),"")</f>
        <v>Vogelstein 1977</v>
      </c>
      <c r="C460" s="48" t="str">
        <f>IF(AND(A460&lt;&gt;"",ISNUMBER(A460)),VLOOKUP(A460,Studies!A:BR,3,FALSE),"")</f>
        <v>https://www.ncbi.nlm.nih.gov/pubmed/874697</v>
      </c>
      <c r="D460" s="48" t="str">
        <f>IF(AND(A460&lt;&gt;"",ISNUMBER(A460)),VLOOKUP(A460,Studies!A:BR,4,FALSE),"")</f>
        <v>ID13</v>
      </c>
      <c r="E460" s="48" t="str">
        <f>IF(AND(A460&lt;&gt;"",ISNUMBER(A460)),VLOOKUP(A460,Studies!A:BR,5,FALSE),"")</f>
        <v>Amikacin</v>
      </c>
      <c r="F460" s="87" t="s">
        <v>201</v>
      </c>
      <c r="G460" s="86">
        <f t="shared" si="8"/>
        <v>1</v>
      </c>
    </row>
    <row r="461" spans="1:7" x14ac:dyDescent="0.2">
      <c r="A461" s="137">
        <v>460</v>
      </c>
      <c r="B461" s="48" t="str">
        <f>IF(AND(A461&lt;&gt;"",ISNUMBER(A461)),VLOOKUP(A461,Studies!A:BR,2,FALSE),"")</f>
        <v>Vogelstein 1977</v>
      </c>
      <c r="C461" s="48" t="str">
        <f>IF(AND(A461&lt;&gt;"",ISNUMBER(A461)),VLOOKUP(A461,Studies!A:BR,3,FALSE),"")</f>
        <v>https://www.ncbi.nlm.nih.gov/pubmed/874697</v>
      </c>
      <c r="D461" s="48" t="str">
        <f>IF(AND(A461&lt;&gt;"",ISNUMBER(A461)),VLOOKUP(A461,Studies!A:BR,4,FALSE),"")</f>
        <v>ID14</v>
      </c>
      <c r="E461" s="48" t="str">
        <f>IF(AND(A461&lt;&gt;"",ISNUMBER(A461)),VLOOKUP(A461,Studies!A:BR,5,FALSE),"")</f>
        <v>Amikacin</v>
      </c>
      <c r="F461" s="87" t="s">
        <v>201</v>
      </c>
      <c r="G461" s="86">
        <f t="shared" si="8"/>
        <v>1</v>
      </c>
    </row>
    <row r="462" spans="1:7" x14ac:dyDescent="0.2">
      <c r="A462" s="137">
        <v>461</v>
      </c>
      <c r="B462" s="48" t="str">
        <f>IF(AND(A462&lt;&gt;"",ISNUMBER(A462)),VLOOKUP(A462,Studies!A:BR,2,FALSE),"")</f>
        <v>Vogelstein 1977</v>
      </c>
      <c r="C462" s="48" t="str">
        <f>IF(AND(A462&lt;&gt;"",ISNUMBER(A462)),VLOOKUP(A462,Studies!A:BR,3,FALSE),"")</f>
        <v>https://www.ncbi.nlm.nih.gov/pubmed/874697</v>
      </c>
      <c r="D462" s="48" t="str">
        <f>IF(AND(A462&lt;&gt;"",ISNUMBER(A462)),VLOOKUP(A462,Studies!A:BR,4,FALSE),"")</f>
        <v>ID15</v>
      </c>
      <c r="E462" s="48" t="str">
        <f>IF(AND(A462&lt;&gt;"",ISNUMBER(A462)),VLOOKUP(A462,Studies!A:BR,5,FALSE),"")</f>
        <v>Amikacin</v>
      </c>
      <c r="F462" s="87" t="s">
        <v>201</v>
      </c>
      <c r="G462" s="86">
        <f t="shared" si="8"/>
        <v>1</v>
      </c>
    </row>
    <row r="463" spans="1:7" x14ac:dyDescent="0.2">
      <c r="A463" s="137">
        <v>462</v>
      </c>
      <c r="B463" s="48" t="str">
        <f>IF(AND(A463&lt;&gt;"",ISNUMBER(A463)),VLOOKUP(A463,Studies!A:BR,2,FALSE),"")</f>
        <v>Vogelstein 1977</v>
      </c>
      <c r="C463" s="48" t="str">
        <f>IF(AND(A463&lt;&gt;"",ISNUMBER(A463)),VLOOKUP(A463,Studies!A:BR,3,FALSE),"")</f>
        <v>https://www.ncbi.nlm.nih.gov/pubmed/874697</v>
      </c>
      <c r="D463" s="48" t="str">
        <f>IF(AND(A463&lt;&gt;"",ISNUMBER(A463)),VLOOKUP(A463,Studies!A:BR,4,FALSE),"")</f>
        <v>ID16</v>
      </c>
      <c r="E463" s="48" t="str">
        <f>IF(AND(A463&lt;&gt;"",ISNUMBER(A463)),VLOOKUP(A463,Studies!A:BR,5,FALSE),"")</f>
        <v>Amikacin</v>
      </c>
      <c r="F463" s="87" t="s">
        <v>201</v>
      </c>
      <c r="G463" s="86">
        <f t="shared" si="8"/>
        <v>1</v>
      </c>
    </row>
    <row r="464" spans="1:7" x14ac:dyDescent="0.2">
      <c r="A464" s="137">
        <v>463</v>
      </c>
      <c r="B464" s="48" t="str">
        <f>IF(AND(A464&lt;&gt;"",ISNUMBER(A464)),VLOOKUP(A464,Studies!A:BR,2,FALSE),"")</f>
        <v>Vogelstein 1977</v>
      </c>
      <c r="C464" s="48" t="str">
        <f>IF(AND(A464&lt;&gt;"",ISNUMBER(A464)),VLOOKUP(A464,Studies!A:BR,3,FALSE),"")</f>
        <v>https://www.ncbi.nlm.nih.gov/pubmed/874697</v>
      </c>
      <c r="D464" s="48" t="str">
        <f>IF(AND(A464&lt;&gt;"",ISNUMBER(A464)),VLOOKUP(A464,Studies!A:BR,4,FALSE),"")</f>
        <v>ID17</v>
      </c>
      <c r="E464" s="48" t="str">
        <f>IF(AND(A464&lt;&gt;"",ISNUMBER(A464)),VLOOKUP(A464,Studies!A:BR,5,FALSE),"")</f>
        <v>Amikacin</v>
      </c>
      <c r="F464" s="87" t="s">
        <v>201</v>
      </c>
      <c r="G464" s="86">
        <f t="shared" si="8"/>
        <v>1</v>
      </c>
    </row>
    <row r="465" spans="1:7" x14ac:dyDescent="0.2">
      <c r="A465" s="137">
        <v>464</v>
      </c>
      <c r="B465" s="48" t="str">
        <f>IF(AND(A465&lt;&gt;"",ISNUMBER(A465)),VLOOKUP(A465,Studies!A:BR,2,FALSE),"")</f>
        <v>Vogelstein 1977</v>
      </c>
      <c r="C465" s="48" t="str">
        <f>IF(AND(A465&lt;&gt;"",ISNUMBER(A465)),VLOOKUP(A465,Studies!A:BR,3,FALSE),"")</f>
        <v>https://www.ncbi.nlm.nih.gov/pubmed/874697</v>
      </c>
      <c r="D465" s="48" t="str">
        <f>IF(AND(A465&lt;&gt;"",ISNUMBER(A465)),VLOOKUP(A465,Studies!A:BR,4,FALSE),"")</f>
        <v>ID18</v>
      </c>
      <c r="E465" s="48" t="str">
        <f>IF(AND(A465&lt;&gt;"",ISNUMBER(A465)),VLOOKUP(A465,Studies!A:BR,5,FALSE),"")</f>
        <v>Amikacin</v>
      </c>
      <c r="F465" s="87" t="s">
        <v>201</v>
      </c>
      <c r="G465" s="86">
        <f t="shared" si="8"/>
        <v>1</v>
      </c>
    </row>
    <row r="466" spans="1:7" x14ac:dyDescent="0.2">
      <c r="A466" s="137">
        <v>465</v>
      </c>
      <c r="B466" s="48" t="str">
        <f>IF(AND(A466&lt;&gt;"",ISNUMBER(A466)),VLOOKUP(A466,Studies!A:BR,2,FALSE),"")</f>
        <v>Vogelstein 1977</v>
      </c>
      <c r="C466" s="48" t="str">
        <f>IF(AND(A466&lt;&gt;"",ISNUMBER(A466)),VLOOKUP(A466,Studies!A:BR,3,FALSE),"")</f>
        <v>https://www.ncbi.nlm.nih.gov/pubmed/874697</v>
      </c>
      <c r="D466" s="48" t="str">
        <f>IF(AND(A466&lt;&gt;"",ISNUMBER(A466)),VLOOKUP(A466,Studies!A:BR,4,FALSE),"")</f>
        <v>ID19</v>
      </c>
      <c r="E466" s="48" t="str">
        <f>IF(AND(A466&lt;&gt;"",ISNUMBER(A466)),VLOOKUP(A466,Studies!A:BR,5,FALSE),"")</f>
        <v>Amikacin</v>
      </c>
      <c r="F466" s="87" t="s">
        <v>201</v>
      </c>
      <c r="G466" s="86">
        <f t="shared" si="8"/>
        <v>1</v>
      </c>
    </row>
    <row r="467" spans="1:7" x14ac:dyDescent="0.2">
      <c r="A467" s="137">
        <v>466</v>
      </c>
      <c r="B467" s="48" t="str">
        <f>IF(AND(A467&lt;&gt;"",ISNUMBER(A467)),VLOOKUP(A467,Studies!A:BR,2,FALSE),"")</f>
        <v>Vogelstein 1977</v>
      </c>
      <c r="C467" s="48" t="str">
        <f>IF(AND(A467&lt;&gt;"",ISNUMBER(A467)),VLOOKUP(A467,Studies!A:BR,3,FALSE),"")</f>
        <v>https://www.ncbi.nlm.nih.gov/pubmed/874697</v>
      </c>
      <c r="D467" s="48" t="str">
        <f>IF(AND(A467&lt;&gt;"",ISNUMBER(A467)),VLOOKUP(A467,Studies!A:BR,4,FALSE),"")</f>
        <v>ID20</v>
      </c>
      <c r="E467" s="48" t="str">
        <f>IF(AND(A467&lt;&gt;"",ISNUMBER(A467)),VLOOKUP(A467,Studies!A:BR,5,FALSE),"")</f>
        <v>Amikacin</v>
      </c>
      <c r="F467" s="87" t="s">
        <v>201</v>
      </c>
      <c r="G467" s="86">
        <f t="shared" si="8"/>
        <v>1</v>
      </c>
    </row>
    <row r="468" spans="1:7" x14ac:dyDescent="0.2">
      <c r="A468" s="88">
        <v>467</v>
      </c>
      <c r="B468" s="48" t="str">
        <f>IF(AND(A468&lt;&gt;"",ISNUMBER(A468)),VLOOKUP(A468,Studies!A:BR,2,FALSE),"")</f>
        <v>Willsie 2015</v>
      </c>
      <c r="C468" s="48" t="str">
        <f>IF(AND(A468&lt;&gt;"",ISNUMBER(A468)),VLOOKUP(A468,Studies!A:BR,3,FALSE),"")</f>
        <v>https://www.ncbi.nlm.nih.gov/pubmed/25544247</v>
      </c>
      <c r="D468" s="48" t="str">
        <f>IF(AND(A468&lt;&gt;"",ISNUMBER(A468)),VLOOKUP(A468,Studies!A:BR,4,FALSE),"")</f>
        <v>mean</v>
      </c>
      <c r="E468" s="48" t="str">
        <f>IF(AND(A468&lt;&gt;"",ISNUMBER(A468)),VLOOKUP(A468,Studies!A:BR,5,FALSE),"")</f>
        <v>Sufentanil</v>
      </c>
      <c r="F468" s="87" t="s">
        <v>272</v>
      </c>
      <c r="G468" s="86">
        <f t="shared" si="8"/>
        <v>1</v>
      </c>
    </row>
    <row r="469" spans="1:7" x14ac:dyDescent="0.2">
      <c r="A469" s="135">
        <v>468</v>
      </c>
      <c r="B469" s="48" t="str">
        <f>IF(AND(A469&lt;&gt;"",ISNUMBER(A469)),VLOOKUP(A469,Studies!A:BR,2,FALSE),"")</f>
        <v>Yeates 1996</v>
      </c>
      <c r="C469" s="48" t="str">
        <f>IF(AND(A469&lt;&gt;"",ISNUMBER(A469)),VLOOKUP(A469,Studies!A:BR,3,FALSE),"")</f>
        <v>http://www.ncbi.nlm.nih.gov/pubmed/8880291</v>
      </c>
      <c r="D469" s="48" t="str">
        <f>IF(AND(A469&lt;&gt;"",ISNUMBER(A469)),VLOOKUP(A469,Studies!A:BR,4,FALSE),"")</f>
        <v>Control (Perpetrator Placebo)</v>
      </c>
      <c r="E469" s="48" t="str">
        <f>IF(AND(A469&lt;&gt;"",ISNUMBER(A469)),VLOOKUP(A469,Studies!A:BR,5,FALSE),"")</f>
        <v>Midazolam</v>
      </c>
      <c r="F469" s="87" t="s">
        <v>644</v>
      </c>
      <c r="G469" s="86">
        <f t="shared" si="8"/>
        <v>1</v>
      </c>
    </row>
    <row r="470" spans="1:7" x14ac:dyDescent="0.2">
      <c r="A470" s="135">
        <v>469</v>
      </c>
      <c r="B470" s="48" t="str">
        <f>IF(AND(A470&lt;&gt;"",ISNUMBER(A470)),VLOOKUP(A470,Studies!A:BR,2,FALSE),"")</f>
        <v>Yeates 1996</v>
      </c>
      <c r="C470" s="48" t="str">
        <f>IF(AND(A470&lt;&gt;"",ISNUMBER(A470)),VLOOKUP(A470,Studies!A:BR,3,FALSE),"")</f>
        <v>http://www.ncbi.nlm.nih.gov/pubmed/8880291</v>
      </c>
      <c r="D470" s="48" t="str">
        <f>IF(AND(A470&lt;&gt;"",ISNUMBER(A470)),VLOOKUP(A470,Studies!A:BR,4,FALSE),"")</f>
        <v>with Perpetrator (Clarithromycin)</v>
      </c>
      <c r="E470" s="48" t="str">
        <f>IF(AND(A470&lt;&gt;"",ISNUMBER(A470)),VLOOKUP(A470,Studies!A:BR,5,FALSE),"")</f>
        <v>Midazolam</v>
      </c>
      <c r="F470" s="87" t="s">
        <v>645</v>
      </c>
      <c r="G470" s="86">
        <f t="shared" si="8"/>
        <v>1</v>
      </c>
    </row>
    <row r="471" spans="1:7" x14ac:dyDescent="0.2">
      <c r="A471" s="135">
        <v>470</v>
      </c>
      <c r="B471" s="48" t="str">
        <f>IF(AND(A471&lt;&gt;"",ISNUMBER(A471)),VLOOKUP(A471,Studies!A:BR,2,FALSE),"")</f>
        <v>Zimmermann 1996</v>
      </c>
      <c r="C471" s="48" t="str">
        <f>IF(AND(A471&lt;&gt;"",ISNUMBER(A471)),VLOOKUP(A471,Studies!A:BR,3,FALSE),"")</f>
        <v>https://www.ncbi.nlm.nih.gov/pubmed/8720318</v>
      </c>
      <c r="D471" s="48" t="str">
        <f>IF(AND(A471&lt;&gt;"",ISNUMBER(A471)),VLOOKUP(A471,Studies!A:BR,4,FALSE),"")</f>
        <v>Control (Perpetrator Placebo)</v>
      </c>
      <c r="E471" s="48" t="str">
        <f>IF(AND(A471&lt;&gt;"",ISNUMBER(A471)),VLOOKUP(A471,Studies!A:BR,5,FALSE),"")</f>
        <v>Midazolam</v>
      </c>
      <c r="F471" s="87" t="s">
        <v>931</v>
      </c>
      <c r="G471" s="86">
        <f t="shared" si="8"/>
        <v>1</v>
      </c>
    </row>
    <row r="472" spans="1:7" x14ac:dyDescent="0.2">
      <c r="A472" s="135">
        <v>471</v>
      </c>
      <c r="B472" s="48" t="str">
        <f>IF(AND(A472&lt;&gt;"",ISNUMBER(A472)),VLOOKUP(A472,Studies!A:BR,2,FALSE),"")</f>
        <v>Zimmermann 1996</v>
      </c>
      <c r="C472" s="48" t="str">
        <f>IF(AND(A472&lt;&gt;"",ISNUMBER(A472)),VLOOKUP(A472,Studies!A:BR,3,FALSE),"")</f>
        <v>https://www.ncbi.nlm.nih.gov/pubmed/8720318</v>
      </c>
      <c r="D472" s="48" t="str">
        <f>IF(AND(A472&lt;&gt;"",ISNUMBER(A472)),VLOOKUP(A472,Studies!A:BR,4,FALSE),"")</f>
        <v>with Perpetrator (Erythromycin)</v>
      </c>
      <c r="E472" s="48" t="str">
        <f>IF(AND(A472&lt;&gt;"",ISNUMBER(A472)),VLOOKUP(A472,Studies!A:BR,5,FALSE),"")</f>
        <v>Midazolam</v>
      </c>
      <c r="F472" s="87" t="s">
        <v>932</v>
      </c>
      <c r="G472" s="86">
        <f t="shared" si="8"/>
        <v>1</v>
      </c>
    </row>
    <row r="473" spans="1:7" x14ac:dyDescent="0.2">
      <c r="A473" s="135">
        <v>472</v>
      </c>
      <c r="B473" s="48" t="str">
        <f>IF(AND(A473&lt;&gt;"",ISNUMBER(A473)),VLOOKUP(A473,Studies!A:BR,2,FALSE),"")</f>
        <v>Templeton 2008</v>
      </c>
      <c r="C473" s="48" t="str">
        <f>IF(AND(A473&lt;&gt;"",ISNUMBER(A473)),VLOOKUP(A473,Studies!A:BR,3,FALSE),"")</f>
        <v>https://www.ncbi.nlm.nih.gov/pubmed/17495874</v>
      </c>
      <c r="D473" s="48" t="str">
        <f>IF(AND(A473&lt;&gt;"",ISNUMBER(A473)),VLOOKUP(A473,Studies!A:BR,4,FALSE),"")</f>
        <v>ITZ day 1</v>
      </c>
      <c r="E473" s="48" t="str">
        <f>IF(AND(A473&lt;&gt;"",ISNUMBER(A473)),VLOOKUP(A473,Studies!A:BR,5,FALSE),"")</f>
        <v>Itraconazole</v>
      </c>
      <c r="F473" s="87" t="s">
        <v>142</v>
      </c>
      <c r="G473" s="86">
        <f t="shared" si="8"/>
        <v>1</v>
      </c>
    </row>
    <row r="474" spans="1:7" x14ac:dyDescent="0.2">
      <c r="A474" s="135">
        <v>473</v>
      </c>
      <c r="B474" s="48" t="str">
        <f>IF(AND(A474&lt;&gt;"",ISNUMBER(A474)),VLOOKUP(A474,Studies!A:BR,2,FALSE),"")</f>
        <v>Templeton 2008</v>
      </c>
      <c r="C474" s="48" t="str">
        <f>IF(AND(A474&lt;&gt;"",ISNUMBER(A474)),VLOOKUP(A474,Studies!A:BR,3,FALSE),"")</f>
        <v>https://www.ncbi.nlm.nih.gov/pubmed/17495874</v>
      </c>
      <c r="D474" s="48" t="str">
        <f>IF(AND(A474&lt;&gt;"",ISNUMBER(A474)),VLOOKUP(A474,Studies!A:BR,4,FALSE),"")</f>
        <v>ITZ day 7</v>
      </c>
      <c r="E474" s="48" t="str">
        <f>IF(AND(A474&lt;&gt;"",ISNUMBER(A474)),VLOOKUP(A474,Studies!A:BR,5,FALSE),"")</f>
        <v>Itraconazole</v>
      </c>
      <c r="F474" s="87" t="s">
        <v>142</v>
      </c>
      <c r="G474" s="86">
        <f t="shared" si="8"/>
        <v>1</v>
      </c>
    </row>
    <row r="475" spans="1:7" x14ac:dyDescent="0.2">
      <c r="A475" s="135">
        <v>474</v>
      </c>
      <c r="B475" s="48" t="str">
        <f>IF(AND(A475&lt;&gt;"",ISNUMBER(A475)),VLOOKUP(A475,Studies!A:BR,2,FALSE),"")</f>
        <v>Templeton 2008</v>
      </c>
      <c r="C475" s="48" t="str">
        <f>IF(AND(A475&lt;&gt;"",ISNUMBER(A475)),VLOOKUP(A475,Studies!A:BR,3,FALSE),"")</f>
        <v>https://www.ncbi.nlm.nih.gov/pubmed/17495874</v>
      </c>
      <c r="D475" s="48" t="str">
        <f>IF(AND(A475&lt;&gt;"",ISNUMBER(A475)),VLOOKUP(A475,Studies!A:BR,4,FALSE),"")</f>
        <v>OH-ITZ day 1</v>
      </c>
      <c r="E475" s="48" t="str">
        <f>IF(AND(A475&lt;&gt;"",ISNUMBER(A475)),VLOOKUP(A475,Studies!A:BR,5,FALSE),"")</f>
        <v>Hydroxy-Itraconazole</v>
      </c>
      <c r="F475" s="87" t="s">
        <v>142</v>
      </c>
      <c r="G475" s="86">
        <f t="shared" si="8"/>
        <v>1</v>
      </c>
    </row>
    <row r="476" spans="1:7" x14ac:dyDescent="0.2">
      <c r="A476" s="135">
        <v>475</v>
      </c>
      <c r="B476" s="48" t="str">
        <f>IF(AND(A476&lt;&gt;"",ISNUMBER(A476)),VLOOKUP(A476,Studies!A:BR,2,FALSE),"")</f>
        <v>Templeton 2008</v>
      </c>
      <c r="C476" s="48" t="str">
        <f>IF(AND(A476&lt;&gt;"",ISNUMBER(A476)),VLOOKUP(A476,Studies!A:BR,3,FALSE),"")</f>
        <v>https://www.ncbi.nlm.nih.gov/pubmed/17495874</v>
      </c>
      <c r="D476" s="48" t="str">
        <f>IF(AND(A476&lt;&gt;"",ISNUMBER(A476)),VLOOKUP(A476,Studies!A:BR,4,FALSE),"")</f>
        <v>OH-ITZ day 7</v>
      </c>
      <c r="E476" s="48" t="str">
        <f>IF(AND(A476&lt;&gt;"",ISNUMBER(A476)),VLOOKUP(A476,Studies!A:BR,5,FALSE),"")</f>
        <v>Hydroxy-Itraconazole</v>
      </c>
      <c r="F476" s="87" t="s">
        <v>142</v>
      </c>
      <c r="G476" s="86">
        <f t="shared" si="8"/>
        <v>1</v>
      </c>
    </row>
    <row r="477" spans="1:7" x14ac:dyDescent="0.2">
      <c r="A477" s="135">
        <v>476</v>
      </c>
      <c r="B477" s="48" t="str">
        <f>IF(AND(A477&lt;&gt;"",ISNUMBER(A477)),VLOOKUP(A477,Studies!A:BR,2,FALSE),"")</f>
        <v>Templeton 2008</v>
      </c>
      <c r="C477" s="48" t="str">
        <f>IF(AND(A477&lt;&gt;"",ISNUMBER(A477)),VLOOKUP(A477,Studies!A:BR,3,FALSE),"")</f>
        <v>https://www.ncbi.nlm.nih.gov/pubmed/17495874</v>
      </c>
      <c r="D477" s="48" t="str">
        <f>IF(AND(A477&lt;&gt;"",ISNUMBER(A477)),VLOOKUP(A477,Studies!A:BR,4,FALSE),"")</f>
        <v>keto-ITZ day 1</v>
      </c>
      <c r="E477" s="48" t="str">
        <f>IF(AND(A477&lt;&gt;"",ISNUMBER(A477)),VLOOKUP(A477,Studies!A:BR,5,FALSE),"")</f>
        <v>Keto-Itraconazole</v>
      </c>
      <c r="F477" s="87" t="s">
        <v>142</v>
      </c>
      <c r="G477" s="86">
        <f t="shared" si="8"/>
        <v>1</v>
      </c>
    </row>
    <row r="478" spans="1:7" x14ac:dyDescent="0.2">
      <c r="A478" s="135">
        <v>477</v>
      </c>
      <c r="B478" s="48" t="str">
        <f>IF(AND(A478&lt;&gt;"",ISNUMBER(A478)),VLOOKUP(A478,Studies!A:BR,2,FALSE),"")</f>
        <v>Templeton 2008</v>
      </c>
      <c r="C478" s="48" t="str">
        <f>IF(AND(A478&lt;&gt;"",ISNUMBER(A478)),VLOOKUP(A478,Studies!A:BR,3,FALSE),"")</f>
        <v>https://www.ncbi.nlm.nih.gov/pubmed/17495874</v>
      </c>
      <c r="D478" s="48" t="str">
        <f>IF(AND(A478&lt;&gt;"",ISNUMBER(A478)),VLOOKUP(A478,Studies!A:BR,4,FALSE),"")</f>
        <v>keto-ITZ day 7</v>
      </c>
      <c r="E478" s="48" t="str">
        <f>IF(AND(A478&lt;&gt;"",ISNUMBER(A478)),VLOOKUP(A478,Studies!A:BR,5,FALSE),"")</f>
        <v>Keto-Itraconazole</v>
      </c>
      <c r="F478" s="87" t="s">
        <v>142</v>
      </c>
      <c r="G478" s="86">
        <f t="shared" si="8"/>
        <v>1</v>
      </c>
    </row>
    <row r="479" spans="1:7" x14ac:dyDescent="0.2">
      <c r="A479" s="135">
        <v>478</v>
      </c>
      <c r="B479" s="48" t="str">
        <f>IF(AND(A479&lt;&gt;"",ISNUMBER(A479)),VLOOKUP(A479,Studies!A:BR,2,FALSE),"")</f>
        <v>Templeton 2008</v>
      </c>
      <c r="C479" s="48" t="str">
        <f>IF(AND(A479&lt;&gt;"",ISNUMBER(A479)),VLOOKUP(A479,Studies!A:BR,3,FALSE),"")</f>
        <v>https://www.ncbi.nlm.nih.gov/pubmed/17495874</v>
      </c>
      <c r="D479" s="48" t="str">
        <f>IF(AND(A479&lt;&gt;"",ISNUMBER(A479)),VLOOKUP(A479,Studies!A:BR,4,FALSE),"")</f>
        <v>ND-OH-ITZ day 1</v>
      </c>
      <c r="E479" s="48" t="str">
        <f>IF(AND(A479&lt;&gt;"",ISNUMBER(A479)),VLOOKUP(A479,Studies!A:BR,5,FALSE),"")</f>
        <v>N-desalkyl-Itraconazole</v>
      </c>
      <c r="F479" s="87" t="s">
        <v>142</v>
      </c>
      <c r="G479" s="86">
        <f t="shared" si="8"/>
        <v>1</v>
      </c>
    </row>
    <row r="480" spans="1:7" x14ac:dyDescent="0.2">
      <c r="A480" s="135">
        <v>479</v>
      </c>
      <c r="B480" s="48" t="str">
        <f>IF(AND(A480&lt;&gt;"",ISNUMBER(A480)),VLOOKUP(A480,Studies!A:BR,2,FALSE),"")</f>
        <v>Templeton 2008</v>
      </c>
      <c r="C480" s="48" t="str">
        <f>IF(AND(A480&lt;&gt;"",ISNUMBER(A480)),VLOOKUP(A480,Studies!A:BR,3,FALSE),"")</f>
        <v>https://www.ncbi.nlm.nih.gov/pubmed/17495874</v>
      </c>
      <c r="D480" s="48" t="str">
        <f>IF(AND(A480&lt;&gt;"",ISNUMBER(A480)),VLOOKUP(A480,Studies!A:BR,4,FALSE),"")</f>
        <v>ND-OH-ITZ day 7</v>
      </c>
      <c r="E480" s="48" t="str">
        <f>IF(AND(A480&lt;&gt;"",ISNUMBER(A480)),VLOOKUP(A480,Studies!A:BR,5,FALSE),"")</f>
        <v>N-desalkyl-Itraconazole</v>
      </c>
      <c r="F480" s="87" t="s">
        <v>142</v>
      </c>
      <c r="G480" s="86">
        <f t="shared" si="8"/>
        <v>1</v>
      </c>
    </row>
    <row r="481" spans="1:7" x14ac:dyDescent="0.2">
      <c r="A481" s="135">
        <v>480</v>
      </c>
      <c r="B481" s="48" t="str">
        <f>IF(AND(A481&lt;&gt;"",ISNUMBER(A481)),VLOOKUP(A481,Studies!A:BR,2,FALSE),"")</f>
        <v>Van de Velde 1996</v>
      </c>
      <c r="C481" s="48" t="str">
        <f>IF(AND(A481&lt;&gt;"",ISNUMBER(A481)),VLOOKUP(A481,Studies!A:BR,3,FALSE),"")</f>
        <v>https://www.ncbi.nlm.nih.gov/pubmed/8726601</v>
      </c>
      <c r="D481" s="48" t="str">
        <f>IF(AND(A481&lt;&gt;"",ISNUMBER(A481)),VLOOKUP(A481,Studies!A:BR,4,FALSE),"")</f>
        <v>Fasting ITZ</v>
      </c>
      <c r="E481" s="48" t="str">
        <f>IF(AND(A481&lt;&gt;"",ISNUMBER(A481)),VLOOKUP(A481,Studies!A:BR,5,FALSE),"")</f>
        <v>Itraconazole</v>
      </c>
      <c r="F481" s="87" t="s">
        <v>142</v>
      </c>
      <c r="G481" s="86">
        <f t="shared" si="8"/>
        <v>1</v>
      </c>
    </row>
    <row r="482" spans="1:7" x14ac:dyDescent="0.2">
      <c r="A482" s="135">
        <v>481</v>
      </c>
      <c r="B482" s="48" t="str">
        <f>IF(AND(A482&lt;&gt;"",ISNUMBER(A482)),VLOOKUP(A482,Studies!A:BR,2,FALSE),"")</f>
        <v>Van de Velde 1996</v>
      </c>
      <c r="C482" s="48" t="str">
        <f>IF(AND(A482&lt;&gt;"",ISNUMBER(A482)),VLOOKUP(A482,Studies!A:BR,3,FALSE),"")</f>
        <v>https://www.ncbi.nlm.nih.gov/pubmed/8726601</v>
      </c>
      <c r="D482" s="48" t="str">
        <f>IF(AND(A482&lt;&gt;"",ISNUMBER(A482)),VLOOKUP(A482,Studies!A:BR,4,FALSE),"")</f>
        <v>Fasting OH-ITZ</v>
      </c>
      <c r="E482" s="48" t="str">
        <f>IF(AND(A482&lt;&gt;"",ISNUMBER(A482)),VLOOKUP(A482,Studies!A:BR,5,FALSE),"")</f>
        <v>Hydroxy-Itraconazole</v>
      </c>
      <c r="F482" s="87" t="s">
        <v>142</v>
      </c>
      <c r="G482" s="86">
        <f t="shared" si="8"/>
        <v>1</v>
      </c>
    </row>
    <row r="483" spans="1:7" x14ac:dyDescent="0.2">
      <c r="A483" s="135">
        <v>482</v>
      </c>
      <c r="B483" s="48" t="str">
        <f>IF(AND(A483&lt;&gt;"",ISNUMBER(A483)),VLOOKUP(A483,Studies!A:BR,2,FALSE),"")</f>
        <v>Van de Velde 1996</v>
      </c>
      <c r="C483" s="48" t="str">
        <f>IF(AND(A483&lt;&gt;"",ISNUMBER(A483)),VLOOKUP(A483,Studies!A:BR,3,FALSE),"")</f>
        <v>https://www.ncbi.nlm.nih.gov/pubmed/8726601</v>
      </c>
      <c r="D483" s="48" t="str">
        <f>IF(AND(A483&lt;&gt;"",ISNUMBER(A483)),VLOOKUP(A483,Studies!A:BR,4,FALSE),"")</f>
        <v>Fed ITZ</v>
      </c>
      <c r="E483" s="48" t="str">
        <f>IF(AND(A483&lt;&gt;"",ISNUMBER(A483)),VLOOKUP(A483,Studies!A:BR,5,FALSE),"")</f>
        <v>Itraconazole</v>
      </c>
      <c r="F483" s="87" t="s">
        <v>142</v>
      </c>
      <c r="G483" s="86">
        <f t="shared" si="8"/>
        <v>1</v>
      </c>
    </row>
    <row r="484" spans="1:7" x14ac:dyDescent="0.2">
      <c r="A484" s="135">
        <v>483</v>
      </c>
      <c r="B484" s="48" t="str">
        <f>IF(AND(A484&lt;&gt;"",ISNUMBER(A484)),VLOOKUP(A484,Studies!A:BR,2,FALSE),"")</f>
        <v>Van de Velde 1996</v>
      </c>
      <c r="C484" s="48" t="str">
        <f>IF(AND(A484&lt;&gt;"",ISNUMBER(A484)),VLOOKUP(A484,Studies!A:BR,3,FALSE),"")</f>
        <v>https://www.ncbi.nlm.nih.gov/pubmed/8726601</v>
      </c>
      <c r="D484" s="48" t="str">
        <f>IF(AND(A484&lt;&gt;"",ISNUMBER(A484)),VLOOKUP(A484,Studies!A:BR,4,FALSE),"")</f>
        <v>Fed OH-ITZ</v>
      </c>
      <c r="E484" s="48" t="str">
        <f>IF(AND(A484&lt;&gt;"",ISNUMBER(A484)),VLOOKUP(A484,Studies!A:BR,5,FALSE),"")</f>
        <v>Hydroxy-Itraconazole</v>
      </c>
      <c r="F484" s="87" t="s">
        <v>142</v>
      </c>
      <c r="G484" s="86">
        <f t="shared" si="8"/>
        <v>1</v>
      </c>
    </row>
    <row r="485" spans="1:7" x14ac:dyDescent="0.2">
      <c r="A485" s="135">
        <v>484</v>
      </c>
      <c r="B485" s="48" t="str">
        <f>IF(AND(A485&lt;&gt;"",ISNUMBER(A485)),VLOOKUP(A485,Studies!A:BR,2,FALSE),"")</f>
        <v>Van Peer 1989</v>
      </c>
      <c r="C485" s="48" t="str">
        <f>IF(AND(A485&lt;&gt;"",ISNUMBER(A485)),VLOOKUP(A485,Studies!A:BR,3,FALSE),"")</f>
        <v>https://www.ncbi.nlm.nih.gov/pubmed/2544431</v>
      </c>
      <c r="D485" s="48" t="str">
        <f>IF(AND(A485&lt;&gt;"",ISNUMBER(A485)),VLOOKUP(A485,Studies!A:BR,4,FALSE),"")</f>
        <v>100 mg Solution, fasting</v>
      </c>
      <c r="E485" s="48" t="str">
        <f>IF(AND(A485&lt;&gt;"",ISNUMBER(A485)),VLOOKUP(A485,Studies!A:BR,5,FALSE),"")</f>
        <v>Itraconazole</v>
      </c>
      <c r="F485" s="87" t="s">
        <v>142</v>
      </c>
      <c r="G485" s="86">
        <f t="shared" si="8"/>
        <v>1</v>
      </c>
    </row>
    <row r="486" spans="1:7" x14ac:dyDescent="0.2">
      <c r="A486" s="135">
        <v>485</v>
      </c>
      <c r="B486" s="48" t="str">
        <f>IF(AND(A486&lt;&gt;"",ISNUMBER(A486)),VLOOKUP(A486,Studies!A:BR,2,FALSE),"")</f>
        <v>Van Peer 1989</v>
      </c>
      <c r="C486" s="48" t="str">
        <f>IF(AND(A486&lt;&gt;"",ISNUMBER(A486)),VLOOKUP(A486,Studies!A:BR,3,FALSE),"")</f>
        <v>https://www.ncbi.nlm.nih.gov/pubmed/2544431</v>
      </c>
      <c r="D486" s="48" t="str">
        <f>IF(AND(A486&lt;&gt;"",ISNUMBER(A486)),VLOOKUP(A486,Studies!A:BR,4,FALSE),"")</f>
        <v>100 mg Capsules, fasting</v>
      </c>
      <c r="E486" s="48" t="str">
        <f>IF(AND(A486&lt;&gt;"",ISNUMBER(A486)),VLOOKUP(A486,Studies!A:BR,5,FALSE),"")</f>
        <v>Itraconazole</v>
      </c>
      <c r="F486" s="87" t="s">
        <v>142</v>
      </c>
      <c r="G486" s="86">
        <f t="shared" si="8"/>
        <v>1</v>
      </c>
    </row>
    <row r="487" spans="1:7" x14ac:dyDescent="0.2">
      <c r="A487" s="135">
        <v>486</v>
      </c>
      <c r="B487" s="48" t="str">
        <f>IF(AND(A487&lt;&gt;"",ISNUMBER(A487)),VLOOKUP(A487,Studies!A:BR,2,FALSE),"")</f>
        <v>Van Peer 1989</v>
      </c>
      <c r="C487" s="48" t="str">
        <f>IF(AND(A487&lt;&gt;"",ISNUMBER(A487)),VLOOKUP(A487,Studies!A:BR,3,FALSE),"")</f>
        <v>https://www.ncbi.nlm.nih.gov/pubmed/2544431</v>
      </c>
      <c r="D487" s="48" t="str">
        <f>IF(AND(A487&lt;&gt;"",ISNUMBER(A487)),VLOOKUP(A487,Studies!A:BR,4,FALSE),"")</f>
        <v>100 mg Capsules, with food</v>
      </c>
      <c r="E487" s="48" t="str">
        <f>IF(AND(A487&lt;&gt;"",ISNUMBER(A487)),VLOOKUP(A487,Studies!A:BR,5,FALSE),"")</f>
        <v>Itraconazole</v>
      </c>
      <c r="F487" s="87" t="s">
        <v>142</v>
      </c>
      <c r="G487" s="86">
        <f t="shared" si="8"/>
        <v>1</v>
      </c>
    </row>
    <row r="488" spans="1:7" x14ac:dyDescent="0.2">
      <c r="A488" s="135">
        <v>487</v>
      </c>
      <c r="B488" s="48" t="str">
        <f>IF(AND(A488&lt;&gt;"",ISNUMBER(A488)),VLOOKUP(A488,Studies!A:BR,2,FALSE),"")</f>
        <v>Van Peer 1989</v>
      </c>
      <c r="C488" s="48" t="str">
        <f>IF(AND(A488&lt;&gt;"",ISNUMBER(A488)),VLOOKUP(A488,Studies!A:BR,3,FALSE),"")</f>
        <v>https://www.ncbi.nlm.nih.gov/pubmed/2544431</v>
      </c>
      <c r="D488" s="48" t="str">
        <f>IF(AND(A488&lt;&gt;"",ISNUMBER(A488)),VLOOKUP(A488,Studies!A:BR,4,FALSE),"")</f>
        <v>100 mg Capsules, with food, 15 days MD</v>
      </c>
      <c r="E488" s="48" t="str">
        <f>IF(AND(A488&lt;&gt;"",ISNUMBER(A488)),VLOOKUP(A488,Studies!A:BR,5,FALSE),"")</f>
        <v>Itraconazole</v>
      </c>
      <c r="F488" s="87" t="s">
        <v>142</v>
      </c>
      <c r="G488" s="86">
        <f t="shared" si="8"/>
        <v>1</v>
      </c>
    </row>
    <row r="489" spans="1:7" x14ac:dyDescent="0.2">
      <c r="A489" s="135">
        <v>488</v>
      </c>
      <c r="B489" s="48" t="str">
        <f>IF(AND(A489&lt;&gt;"",ISNUMBER(A489)),VLOOKUP(A489,Studies!A:BR,2,FALSE),"")</f>
        <v>Van Peer 1989</v>
      </c>
      <c r="C489" s="48" t="str">
        <f>IF(AND(A489&lt;&gt;"",ISNUMBER(A489)),VLOOKUP(A489,Studies!A:BR,3,FALSE),"")</f>
        <v>https://www.ncbi.nlm.nih.gov/pubmed/2544431</v>
      </c>
      <c r="D489" s="48" t="str">
        <f>IF(AND(A489&lt;&gt;"",ISNUMBER(A489)),VLOOKUP(A489,Studies!A:BR,4,FALSE),"")</f>
        <v>50 mg Capsules, with food</v>
      </c>
      <c r="E489" s="48" t="str">
        <f>IF(AND(A489&lt;&gt;"",ISNUMBER(A489)),VLOOKUP(A489,Studies!A:BR,5,FALSE),"")</f>
        <v>Itraconazole</v>
      </c>
      <c r="F489" s="87" t="s">
        <v>142</v>
      </c>
      <c r="G489" s="86">
        <f t="shared" si="8"/>
        <v>1</v>
      </c>
    </row>
    <row r="490" spans="1:7" x14ac:dyDescent="0.2">
      <c r="A490" s="135">
        <v>489</v>
      </c>
      <c r="B490" s="48" t="str">
        <f>IF(AND(A490&lt;&gt;"",ISNUMBER(A490)),VLOOKUP(A490,Studies!A:BR,2,FALSE),"")</f>
        <v>Van Peer 1989</v>
      </c>
      <c r="C490" s="48" t="str">
        <f>IF(AND(A490&lt;&gt;"",ISNUMBER(A490)),VLOOKUP(A490,Studies!A:BR,3,FALSE),"")</f>
        <v>https://www.ncbi.nlm.nih.gov/pubmed/2544431</v>
      </c>
      <c r="D490" s="48" t="str">
        <f>IF(AND(A490&lt;&gt;"",ISNUMBER(A490)),VLOOKUP(A490,Studies!A:BR,4,FALSE),"")</f>
        <v>200 mg Capsules, with food</v>
      </c>
      <c r="E490" s="48" t="str">
        <f>IF(AND(A490&lt;&gt;"",ISNUMBER(A490)),VLOOKUP(A490,Studies!A:BR,5,FALSE),"")</f>
        <v>Itraconazole</v>
      </c>
      <c r="F490" s="87" t="s">
        <v>142</v>
      </c>
      <c r="G490" s="86">
        <f t="shared" si="8"/>
        <v>1</v>
      </c>
    </row>
    <row r="491" spans="1:7" x14ac:dyDescent="0.2">
      <c r="A491" s="135">
        <v>490</v>
      </c>
      <c r="B491" s="48" t="str">
        <f>IF(AND(A491&lt;&gt;"",ISNUMBER(A491)),VLOOKUP(A491,Studies!A:BR,2,FALSE),"")</f>
        <v>Heykants 1989</v>
      </c>
      <c r="C491" s="48" t="str">
        <f>IF(AND(A491&lt;&gt;"",ISNUMBER(A491)),VLOOKUP(A491,Studies!A:BR,3,FALSE),"")</f>
        <v>https://www.ncbi.nlm.nih.gov/pubmed/2561187</v>
      </c>
      <c r="D491" s="48" t="str">
        <f>IF(AND(A491&lt;&gt;"",ISNUMBER(A491)),VLOOKUP(A491,Studies!A:BR,4,FALSE),"")</f>
        <v>iv 100 mg SD</v>
      </c>
      <c r="E491" s="48" t="str">
        <f>IF(AND(A491&lt;&gt;"",ISNUMBER(A491)),VLOOKUP(A491,Studies!A:BR,5,FALSE),"")</f>
        <v>Itraconazole</v>
      </c>
      <c r="F491" s="87" t="s">
        <v>142</v>
      </c>
      <c r="G491" s="86">
        <f t="shared" si="8"/>
        <v>1</v>
      </c>
    </row>
    <row r="492" spans="1:7" x14ac:dyDescent="0.2">
      <c r="A492" s="135">
        <v>491</v>
      </c>
      <c r="B492" s="48" t="str">
        <f>IF(AND(A492&lt;&gt;"",ISNUMBER(A492)),VLOOKUP(A492,Studies!A:BR,2,FALSE),"")</f>
        <v>Heykants 1989</v>
      </c>
      <c r="C492" s="48" t="str">
        <f>IF(AND(A492&lt;&gt;"",ISNUMBER(A492)),VLOOKUP(A492,Studies!A:BR,3,FALSE),"")</f>
        <v>https://www.ncbi.nlm.nih.gov/pubmed/2561187</v>
      </c>
      <c r="D492" s="48" t="str">
        <f>IF(AND(A492&lt;&gt;"",ISNUMBER(A492)),VLOOKUP(A492,Studies!A:BR,4,FALSE),"")</f>
        <v>po 100 mg SD fed</v>
      </c>
      <c r="E492" s="48" t="str">
        <f>IF(AND(A492&lt;&gt;"",ISNUMBER(A492)),VLOOKUP(A492,Studies!A:BR,5,FALSE),"")</f>
        <v>Itraconazole</v>
      </c>
      <c r="F492" s="87" t="s">
        <v>142</v>
      </c>
      <c r="G492" s="86">
        <f t="shared" si="8"/>
        <v>1</v>
      </c>
    </row>
    <row r="493" spans="1:7" x14ac:dyDescent="0.2">
      <c r="A493" s="135">
        <v>492</v>
      </c>
      <c r="B493" s="48" t="str">
        <f>IF(AND(A493&lt;&gt;"",ISNUMBER(A493)),VLOOKUP(A493,Studies!A:BR,2,FALSE),"")</f>
        <v>Heykants 1989</v>
      </c>
      <c r="C493" s="48" t="str">
        <f>IF(AND(A493&lt;&gt;"",ISNUMBER(A493)),VLOOKUP(A493,Studies!A:BR,3,FALSE),"")</f>
        <v>https://www.ncbi.nlm.nih.gov/pubmed/2561187</v>
      </c>
      <c r="D493" s="48" t="str">
        <f>IF(AND(A493&lt;&gt;"",ISNUMBER(A493)),VLOOKUP(A493,Studies!A:BR,4,FALSE),"")</f>
        <v>po 100 mg SD (metabolite screening)</v>
      </c>
      <c r="E493" s="48" t="str">
        <f>IF(AND(A493&lt;&gt;"",ISNUMBER(A493)),VLOOKUP(A493,Studies!A:BR,5,FALSE),"")</f>
        <v>Itraconazole</v>
      </c>
      <c r="F493" s="87" t="s">
        <v>142</v>
      </c>
      <c r="G493" s="86">
        <f t="shared" si="8"/>
        <v>1</v>
      </c>
    </row>
    <row r="494" spans="1:7" x14ac:dyDescent="0.2">
      <c r="A494" s="135">
        <v>493</v>
      </c>
      <c r="B494" s="48" t="str">
        <f>IF(AND(A494&lt;&gt;"",ISNUMBER(A494)),VLOOKUP(A494,Studies!A:BR,2,FALSE),"")</f>
        <v>Heykants 1989</v>
      </c>
      <c r="C494" s="48" t="str">
        <f>IF(AND(A494&lt;&gt;"",ISNUMBER(A494)),VLOOKUP(A494,Studies!A:BR,3,FALSE),"")</f>
        <v>https://www.ncbi.nlm.nih.gov/pubmed/2561187</v>
      </c>
      <c r="D494" s="48" t="str">
        <f>IF(AND(A494&lt;&gt;"",ISNUMBER(A494)),VLOOKUP(A494,Studies!A:BR,4,FALSE),"")</f>
        <v>po 100 mg SD (metabolite screening)</v>
      </c>
      <c r="E494" s="48" t="str">
        <f>IF(AND(A494&lt;&gt;"",ISNUMBER(A494)),VLOOKUP(A494,Studies!A:BR,5,FALSE),"")</f>
        <v>Hydroxy-Itraconazole</v>
      </c>
      <c r="F494" s="87" t="s">
        <v>142</v>
      </c>
      <c r="G494" s="86">
        <f t="shared" si="8"/>
        <v>1</v>
      </c>
    </row>
    <row r="495" spans="1:7" x14ac:dyDescent="0.2">
      <c r="A495" s="135">
        <v>494</v>
      </c>
      <c r="B495" s="48" t="str">
        <f>IF(AND(A495&lt;&gt;"",ISNUMBER(A495)),VLOOKUP(A495,Studies!A:BR,2,FALSE),"")</f>
        <v>Heykants 1989</v>
      </c>
      <c r="C495" s="48" t="str">
        <f>IF(AND(A495&lt;&gt;"",ISNUMBER(A495)),VLOOKUP(A495,Studies!A:BR,3,FALSE),"")</f>
        <v>https://www.ncbi.nlm.nih.gov/pubmed/2561187</v>
      </c>
      <c r="D495" s="48" t="str">
        <f>IF(AND(A495&lt;&gt;"",ISNUMBER(A495)),VLOOKUP(A495,Studies!A:BR,4,FALSE),"")</f>
        <v>po 100 mg MD OD</v>
      </c>
      <c r="E495" s="48" t="str">
        <f>IF(AND(A495&lt;&gt;"",ISNUMBER(A495)),VLOOKUP(A495,Studies!A:BR,5,FALSE),"")</f>
        <v>Itraconazole</v>
      </c>
      <c r="F495" s="87" t="s">
        <v>142</v>
      </c>
      <c r="G495" s="86">
        <f t="shared" si="8"/>
        <v>1</v>
      </c>
    </row>
    <row r="496" spans="1:7" x14ac:dyDescent="0.2">
      <c r="A496" s="135">
        <v>495</v>
      </c>
      <c r="B496" s="48" t="str">
        <f>IF(AND(A496&lt;&gt;"",ISNUMBER(A496)),VLOOKUP(A496,Studies!A:BR,2,FALSE),"")</f>
        <v>Heykants 1989</v>
      </c>
      <c r="C496" s="48" t="str">
        <f>IF(AND(A496&lt;&gt;"",ISNUMBER(A496)),VLOOKUP(A496,Studies!A:BR,3,FALSE),"")</f>
        <v>https://www.ncbi.nlm.nih.gov/pubmed/2561187</v>
      </c>
      <c r="D496" s="48" t="str">
        <f>IF(AND(A496&lt;&gt;"",ISNUMBER(A496)),VLOOKUP(A496,Studies!A:BR,4,FALSE),"")</f>
        <v>po 100 mg MD OD</v>
      </c>
      <c r="E496" s="48" t="str">
        <f>IF(AND(A496&lt;&gt;"",ISNUMBER(A496)),VLOOKUP(A496,Studies!A:BR,5,FALSE),"")</f>
        <v>Hydroxy-Itraconazole</v>
      </c>
      <c r="F496" s="87" t="s">
        <v>142</v>
      </c>
      <c r="G496" s="86">
        <f t="shared" si="8"/>
        <v>1</v>
      </c>
    </row>
    <row r="497" spans="1:7" x14ac:dyDescent="0.2">
      <c r="A497" s="135">
        <v>496</v>
      </c>
      <c r="B497" s="48" t="str">
        <f>IF(AND(A497&lt;&gt;"",ISNUMBER(A497)),VLOOKUP(A497,Studies!A:BR,2,FALSE),"")</f>
        <v>Miura 2010</v>
      </c>
      <c r="C497" s="48" t="str">
        <f>IF(AND(A497&lt;&gt;"",ISNUMBER(A497)),VLOOKUP(A497,Studies!A:BR,3,FALSE),"")</f>
        <v>https://www.ncbi.nlm.nih.gov/pubmed/20595406</v>
      </c>
      <c r="D497" s="48" t="str">
        <f>IF(AND(A497&lt;&gt;"",ISNUMBER(A497)),VLOOKUP(A497,Studies!A:BR,4,FALSE),"")</f>
        <v>po 100 mg MD Japanese</v>
      </c>
      <c r="E497" s="48" t="str">
        <f>IF(AND(A497&lt;&gt;"",ISNUMBER(A497)),VLOOKUP(A497,Studies!A:BR,5,FALSE),"")</f>
        <v>Itraconazole</v>
      </c>
      <c r="F497" s="87" t="s">
        <v>142</v>
      </c>
      <c r="G497" s="86">
        <f t="shared" si="8"/>
        <v>1</v>
      </c>
    </row>
    <row r="498" spans="1:7" x14ac:dyDescent="0.2">
      <c r="A498" s="135">
        <v>497</v>
      </c>
      <c r="B498" s="48" t="str">
        <f>IF(AND(A498&lt;&gt;"",ISNUMBER(A498)),VLOOKUP(A498,Studies!A:BR,2,FALSE),"")</f>
        <v>Miura 2010</v>
      </c>
      <c r="C498" s="48" t="str">
        <f>IF(AND(A498&lt;&gt;"",ISNUMBER(A498)),VLOOKUP(A498,Studies!A:BR,3,FALSE),"")</f>
        <v>https://www.ncbi.nlm.nih.gov/pubmed/20595406</v>
      </c>
      <c r="D498" s="48" t="str">
        <f>IF(AND(A498&lt;&gt;"",ISNUMBER(A498)),VLOOKUP(A498,Studies!A:BR,4,FALSE),"")</f>
        <v>po 100 mg MD Japanese</v>
      </c>
      <c r="E498" s="48" t="str">
        <f>IF(AND(A498&lt;&gt;"",ISNUMBER(A498)),VLOOKUP(A498,Studies!A:BR,5,FALSE),"")</f>
        <v>Hydroxy-Itraconazole</v>
      </c>
      <c r="F498" s="87" t="s">
        <v>142</v>
      </c>
      <c r="G498" s="86">
        <f t="shared" si="8"/>
        <v>1</v>
      </c>
    </row>
    <row r="499" spans="1:7" x14ac:dyDescent="0.2">
      <c r="A499" s="135">
        <v>498</v>
      </c>
      <c r="B499" s="48" t="str">
        <f>IF(AND(A499&lt;&gt;"",ISNUMBER(A499)),VLOOKUP(A499,Studies!A:BR,2,FALSE),"")</f>
        <v>Gubbins 2004</v>
      </c>
      <c r="C499" s="48" t="str">
        <f>IF(AND(A499&lt;&gt;"",ISNUMBER(A499)),VLOOKUP(A499,Studies!A:BR,3,FALSE),"")</f>
        <v>https://www.ncbi.nlm.nih.gov/pubmed/15098799</v>
      </c>
      <c r="D499" s="48" t="str">
        <f>IF(AND(A499&lt;&gt;"",ISNUMBER(A499)),VLOOKUP(A499,Studies!A:BR,4,FALSE),"")</f>
        <v>po 200 mg solution with water</v>
      </c>
      <c r="E499" s="48" t="str">
        <f>IF(AND(A499&lt;&gt;"",ISNUMBER(A499)),VLOOKUP(A499,Studies!A:BR,5,FALSE),"")</f>
        <v>Itraconazole</v>
      </c>
      <c r="F499" s="87" t="s">
        <v>142</v>
      </c>
      <c r="G499" s="86">
        <f t="shared" si="8"/>
        <v>1</v>
      </c>
    </row>
    <row r="500" spans="1:7" x14ac:dyDescent="0.2">
      <c r="A500" s="135">
        <v>499</v>
      </c>
      <c r="B500" s="48" t="str">
        <f>IF(AND(A500&lt;&gt;"",ISNUMBER(A500)),VLOOKUP(A500,Studies!A:BR,2,FALSE),"")</f>
        <v>Gubbins 2004</v>
      </c>
      <c r="C500" s="48" t="str">
        <f>IF(AND(A500&lt;&gt;"",ISNUMBER(A500)),VLOOKUP(A500,Studies!A:BR,3,FALSE),"")</f>
        <v>https://www.ncbi.nlm.nih.gov/pubmed/15098799</v>
      </c>
      <c r="D500" s="48" t="str">
        <f>IF(AND(A500&lt;&gt;"",ISNUMBER(A500)),VLOOKUP(A500,Studies!A:BR,4,FALSE),"")</f>
        <v>po 200 mg solution with water</v>
      </c>
      <c r="E500" s="48" t="str">
        <f>IF(AND(A500&lt;&gt;"",ISNUMBER(A500)),VLOOKUP(A500,Studies!A:BR,5,FALSE),"")</f>
        <v>Hydroxy-Itraconazole</v>
      </c>
      <c r="F500" s="87" t="s">
        <v>142</v>
      </c>
      <c r="G500" s="86">
        <f t="shared" si="8"/>
        <v>1</v>
      </c>
    </row>
    <row r="501" spans="1:7" x14ac:dyDescent="0.2">
      <c r="A501" s="135">
        <v>500</v>
      </c>
      <c r="B501" s="48" t="str">
        <f>IF(AND(A501&lt;&gt;"",ISNUMBER(A501)),VLOOKUP(A501,Studies!A:BR,2,FALSE),"")</f>
        <v>Gubbins 2004</v>
      </c>
      <c r="C501" s="48" t="str">
        <f>IF(AND(A501&lt;&gt;"",ISNUMBER(A501)),VLOOKUP(A501,Studies!A:BR,3,FALSE),"")</f>
        <v>https://www.ncbi.nlm.nih.gov/pubmed/15098799</v>
      </c>
      <c r="D501" s="48" t="str">
        <f>IF(AND(A501&lt;&gt;"",ISNUMBER(A501)),VLOOKUP(A501,Studies!A:BR,4,FALSE),"")</f>
        <v>po 200 mg solution with GFJ</v>
      </c>
      <c r="E501" s="48" t="str">
        <f>IF(AND(A501&lt;&gt;"",ISNUMBER(A501)),VLOOKUP(A501,Studies!A:BR,5,FALSE),"")</f>
        <v>Itraconazole</v>
      </c>
      <c r="F501" s="87" t="s">
        <v>142</v>
      </c>
      <c r="G501" s="86">
        <f t="shared" si="8"/>
        <v>1</v>
      </c>
    </row>
    <row r="502" spans="1:7" x14ac:dyDescent="0.2">
      <c r="A502" s="135">
        <v>501</v>
      </c>
      <c r="B502" s="48" t="str">
        <f>IF(AND(A502&lt;&gt;"",ISNUMBER(A502)),VLOOKUP(A502,Studies!A:BR,2,FALSE),"")</f>
        <v>Gubbins 2004</v>
      </c>
      <c r="C502" s="48" t="str">
        <f>IF(AND(A502&lt;&gt;"",ISNUMBER(A502)),VLOOKUP(A502,Studies!A:BR,3,FALSE),"")</f>
        <v>https://www.ncbi.nlm.nih.gov/pubmed/15098799</v>
      </c>
      <c r="D502" s="48" t="str">
        <f>IF(AND(A502&lt;&gt;"",ISNUMBER(A502)),VLOOKUP(A502,Studies!A:BR,4,FALSE),"")</f>
        <v>po 200 mg solution with GFJ</v>
      </c>
      <c r="E502" s="48" t="str">
        <f>IF(AND(A502&lt;&gt;"",ISNUMBER(A502)),VLOOKUP(A502,Studies!A:BR,5,FALSE),"")</f>
        <v>Hydroxy-Itraconazole</v>
      </c>
      <c r="F502" s="87" t="s">
        <v>142</v>
      </c>
      <c r="G502" s="86">
        <f t="shared" si="8"/>
        <v>1</v>
      </c>
    </row>
    <row r="503" spans="1:7" x14ac:dyDescent="0.2">
      <c r="A503" s="135">
        <v>502</v>
      </c>
      <c r="B503" s="48" t="str">
        <f>IF(AND(A503&lt;&gt;"",ISNUMBER(A503)),VLOOKUP(A503,Studies!A:BR,2,FALSE),"")</f>
        <v>Gubbins 2007</v>
      </c>
      <c r="C503" s="48" t="str">
        <f>IF(AND(A503&lt;&gt;"",ISNUMBER(A503)),VLOOKUP(A503,Studies!A:BR,3,FALSE),"")</f>
        <v>https://www.ncbi.nlm.nih.gov/pubmed/18172627</v>
      </c>
      <c r="D503" s="48" t="str">
        <f>IF(AND(A503&lt;&gt;"",ISNUMBER(A503)),VLOOKUP(A503,Studies!A:BR,4,FALSE),"")</f>
        <v>po 200 mg solution female with water</v>
      </c>
      <c r="E503" s="48" t="str">
        <f>IF(AND(A503&lt;&gt;"",ISNUMBER(A503)),VLOOKUP(A503,Studies!A:BR,5,FALSE),"")</f>
        <v>Itraconazole</v>
      </c>
      <c r="F503" s="87" t="s">
        <v>142</v>
      </c>
      <c r="G503" s="86">
        <f t="shared" si="8"/>
        <v>1</v>
      </c>
    </row>
    <row r="504" spans="1:7" x14ac:dyDescent="0.2">
      <c r="A504" s="135">
        <v>503</v>
      </c>
      <c r="B504" s="48" t="str">
        <f>IF(AND(A504&lt;&gt;"",ISNUMBER(A504)),VLOOKUP(A504,Studies!A:BR,2,FALSE),"")</f>
        <v>Gubbins 2007</v>
      </c>
      <c r="C504" s="48" t="str">
        <f>IF(AND(A504&lt;&gt;"",ISNUMBER(A504)),VLOOKUP(A504,Studies!A:BR,3,FALSE),"")</f>
        <v>https://www.ncbi.nlm.nih.gov/pubmed/18172627</v>
      </c>
      <c r="D504" s="48" t="str">
        <f>IF(AND(A504&lt;&gt;"",ISNUMBER(A504)),VLOOKUP(A504,Studies!A:BR,4,FALSE),"")</f>
        <v>po 200 mg solution female with water</v>
      </c>
      <c r="E504" s="48" t="str">
        <f>IF(AND(A504&lt;&gt;"",ISNUMBER(A504)),VLOOKUP(A504,Studies!A:BR,5,FALSE),"")</f>
        <v>Hydroxy-Itraconazole</v>
      </c>
      <c r="F504" s="87" t="s">
        <v>142</v>
      </c>
      <c r="G504" s="86">
        <f t="shared" si="8"/>
        <v>1</v>
      </c>
    </row>
    <row r="505" spans="1:7" x14ac:dyDescent="0.2">
      <c r="A505" s="135">
        <v>504</v>
      </c>
      <c r="B505" s="48" t="str">
        <f>IF(AND(A505&lt;&gt;"",ISNUMBER(A505)),VLOOKUP(A505,Studies!A:BR,2,FALSE),"")</f>
        <v>Gubbins 2007</v>
      </c>
      <c r="C505" s="48" t="str">
        <f>IF(AND(A505&lt;&gt;"",ISNUMBER(A505)),VLOOKUP(A505,Studies!A:BR,3,FALSE),"")</f>
        <v>https://www.ncbi.nlm.nih.gov/pubmed/18172627</v>
      </c>
      <c r="D505" s="48" t="str">
        <f>IF(AND(A505&lt;&gt;"",ISNUMBER(A505)),VLOOKUP(A505,Studies!A:BR,4,FALSE),"")</f>
        <v>po 200 mg solution male with water</v>
      </c>
      <c r="E505" s="48" t="str">
        <f>IF(AND(A505&lt;&gt;"",ISNUMBER(A505)),VLOOKUP(A505,Studies!A:BR,5,FALSE),"")</f>
        <v>Itraconazole</v>
      </c>
      <c r="F505" s="87" t="s">
        <v>142</v>
      </c>
      <c r="G505" s="86">
        <f t="shared" si="8"/>
        <v>1</v>
      </c>
    </row>
    <row r="506" spans="1:7" x14ac:dyDescent="0.2">
      <c r="A506" s="135">
        <v>505</v>
      </c>
      <c r="B506" s="48" t="str">
        <f>IF(AND(A506&lt;&gt;"",ISNUMBER(A506)),VLOOKUP(A506,Studies!A:BR,2,FALSE),"")</f>
        <v>Gubbins 2007</v>
      </c>
      <c r="C506" s="48" t="str">
        <f>IF(AND(A506&lt;&gt;"",ISNUMBER(A506)),VLOOKUP(A506,Studies!A:BR,3,FALSE),"")</f>
        <v>https://www.ncbi.nlm.nih.gov/pubmed/18172627</v>
      </c>
      <c r="D506" s="48" t="str">
        <f>IF(AND(A506&lt;&gt;"",ISNUMBER(A506)),VLOOKUP(A506,Studies!A:BR,4,FALSE),"")</f>
        <v>po 200 mg solution male with water</v>
      </c>
      <c r="E506" s="48" t="str">
        <f>IF(AND(A506&lt;&gt;"",ISNUMBER(A506)),VLOOKUP(A506,Studies!A:BR,5,FALSE),"")</f>
        <v>Hydroxy-Itraconazole</v>
      </c>
      <c r="F506" s="87" t="s">
        <v>142</v>
      </c>
      <c r="G506" s="86">
        <f t="shared" si="8"/>
        <v>1</v>
      </c>
    </row>
    <row r="507" spans="1:7" x14ac:dyDescent="0.2">
      <c r="A507" s="135">
        <v>506</v>
      </c>
      <c r="B507" s="48" t="str">
        <f>IF(AND(A507&lt;&gt;"",ISNUMBER(A507)),VLOOKUP(A507,Studies!A:BR,2,FALSE),"")</f>
        <v>Gubbins 2007</v>
      </c>
      <c r="C507" s="48" t="str">
        <f>IF(AND(A507&lt;&gt;"",ISNUMBER(A507)),VLOOKUP(A507,Studies!A:BR,3,FALSE),"")</f>
        <v>https://www.ncbi.nlm.nih.gov/pubmed/18172627</v>
      </c>
      <c r="D507" s="48" t="str">
        <f>IF(AND(A507&lt;&gt;"",ISNUMBER(A507)),VLOOKUP(A507,Studies!A:BR,4,FALSE),"")</f>
        <v>po 200 mg solution female with GFJ</v>
      </c>
      <c r="E507" s="48" t="str">
        <f>IF(AND(A507&lt;&gt;"",ISNUMBER(A507)),VLOOKUP(A507,Studies!A:BR,5,FALSE),"")</f>
        <v>Itraconazole</v>
      </c>
      <c r="F507" s="87" t="s">
        <v>142</v>
      </c>
      <c r="G507" s="86">
        <f t="shared" si="8"/>
        <v>1</v>
      </c>
    </row>
    <row r="508" spans="1:7" x14ac:dyDescent="0.2">
      <c r="A508" s="135">
        <v>507</v>
      </c>
      <c r="B508" s="48" t="str">
        <f>IF(AND(A508&lt;&gt;"",ISNUMBER(A508)),VLOOKUP(A508,Studies!A:BR,2,FALSE),"")</f>
        <v>Gubbins 2007</v>
      </c>
      <c r="C508" s="48" t="str">
        <f>IF(AND(A508&lt;&gt;"",ISNUMBER(A508)),VLOOKUP(A508,Studies!A:BR,3,FALSE),"")</f>
        <v>https://www.ncbi.nlm.nih.gov/pubmed/18172627</v>
      </c>
      <c r="D508" s="48" t="str">
        <f>IF(AND(A508&lt;&gt;"",ISNUMBER(A508)),VLOOKUP(A508,Studies!A:BR,4,FALSE),"")</f>
        <v>po 200 mg solution female with GFJ</v>
      </c>
      <c r="E508" s="48" t="str">
        <f>IF(AND(A508&lt;&gt;"",ISNUMBER(A508)),VLOOKUP(A508,Studies!A:BR,5,FALSE),"")</f>
        <v>Hydroxy-Itraconazole</v>
      </c>
      <c r="F508" s="87" t="s">
        <v>142</v>
      </c>
      <c r="G508" s="86">
        <f t="shared" si="8"/>
        <v>1</v>
      </c>
    </row>
    <row r="509" spans="1:7" x14ac:dyDescent="0.2">
      <c r="A509" s="135">
        <v>508</v>
      </c>
      <c r="B509" s="48" t="str">
        <f>IF(AND(A509&lt;&gt;"",ISNUMBER(A509)),VLOOKUP(A509,Studies!A:BR,2,FALSE),"")</f>
        <v>Gubbins 2007</v>
      </c>
      <c r="C509" s="48" t="str">
        <f>IF(AND(A509&lt;&gt;"",ISNUMBER(A509)),VLOOKUP(A509,Studies!A:BR,3,FALSE),"")</f>
        <v>https://www.ncbi.nlm.nih.gov/pubmed/18172627</v>
      </c>
      <c r="D509" s="48" t="str">
        <f>IF(AND(A509&lt;&gt;"",ISNUMBER(A509)),VLOOKUP(A509,Studies!A:BR,4,FALSE),"")</f>
        <v>po 200 mg solution male with GFJ</v>
      </c>
      <c r="E509" s="48" t="str">
        <f>IF(AND(A509&lt;&gt;"",ISNUMBER(A509)),VLOOKUP(A509,Studies!A:BR,5,FALSE),"")</f>
        <v>Itraconazole</v>
      </c>
      <c r="F509" s="87" t="s">
        <v>142</v>
      </c>
      <c r="G509" s="86">
        <f t="shared" si="8"/>
        <v>1</v>
      </c>
    </row>
    <row r="510" spans="1:7" x14ac:dyDescent="0.2">
      <c r="A510" s="135">
        <v>509</v>
      </c>
      <c r="B510" s="48" t="str">
        <f>IF(AND(A510&lt;&gt;"",ISNUMBER(A510)),VLOOKUP(A510,Studies!A:BR,2,FALSE),"")</f>
        <v>Gubbins 2007</v>
      </c>
      <c r="C510" s="48" t="str">
        <f>IF(AND(A510&lt;&gt;"",ISNUMBER(A510)),VLOOKUP(A510,Studies!A:BR,3,FALSE),"")</f>
        <v>https://www.ncbi.nlm.nih.gov/pubmed/18172627</v>
      </c>
      <c r="D510" s="48" t="str">
        <f>IF(AND(A510&lt;&gt;"",ISNUMBER(A510)),VLOOKUP(A510,Studies!A:BR,4,FALSE),"")</f>
        <v>po 200 mg solution male with GFJ</v>
      </c>
      <c r="E510" s="48" t="str">
        <f>IF(AND(A510&lt;&gt;"",ISNUMBER(A510)),VLOOKUP(A510,Studies!A:BR,5,FALSE),"")</f>
        <v>Hydroxy-Itraconazole</v>
      </c>
      <c r="F510" s="87" t="s">
        <v>142</v>
      </c>
      <c r="G510" s="86">
        <f t="shared" si="8"/>
        <v>1</v>
      </c>
    </row>
    <row r="511" spans="1:7" x14ac:dyDescent="0.2">
      <c r="A511" s="135">
        <v>510</v>
      </c>
      <c r="B511" s="48" t="str">
        <f>IF(AND(A511&lt;&gt;"",ISNUMBER(A511)),VLOOKUP(A511,Studies!A:BR,2,FALSE),"")</f>
        <v>Uno 2006</v>
      </c>
      <c r="C511" s="48" t="str">
        <f>IF(AND(A511&lt;&gt;"",ISNUMBER(A511)),VLOOKUP(A511,Studies!A:BR,3,FALSE),"")</f>
        <v>https://www.ncbi.nlm.nih.gov/pubmed/16885720</v>
      </c>
      <c r="D511" s="48" t="str">
        <f>IF(AND(A511&lt;&gt;"",ISNUMBER(A511)),VLOOKUP(A511,Studies!A:BR,4,FALSE),"")</f>
        <v>day 1 (Japanese)</v>
      </c>
      <c r="E511" s="48" t="str">
        <f>IF(AND(A511&lt;&gt;"",ISNUMBER(A511)),VLOOKUP(A511,Studies!A:BR,5,FALSE),"")</f>
        <v>Itraconazole</v>
      </c>
      <c r="F511" s="87" t="s">
        <v>142</v>
      </c>
      <c r="G511" s="86">
        <f t="shared" si="8"/>
        <v>1</v>
      </c>
    </row>
    <row r="512" spans="1:7" x14ac:dyDescent="0.2">
      <c r="A512" s="135">
        <v>511</v>
      </c>
      <c r="B512" s="48" t="str">
        <f>IF(AND(A512&lt;&gt;"",ISNUMBER(A512)),VLOOKUP(A512,Studies!A:BR,2,FALSE),"")</f>
        <v>Uno 2006</v>
      </c>
      <c r="C512" s="48" t="str">
        <f>IF(AND(A512&lt;&gt;"",ISNUMBER(A512)),VLOOKUP(A512,Studies!A:BR,3,FALSE),"")</f>
        <v>https://www.ncbi.nlm.nih.gov/pubmed/16885720</v>
      </c>
      <c r="D512" s="48" t="str">
        <f>IF(AND(A512&lt;&gt;"",ISNUMBER(A512)),VLOOKUP(A512,Studies!A:BR,4,FALSE),"")</f>
        <v>day 1 (Japanese)</v>
      </c>
      <c r="E512" s="48" t="str">
        <f>IF(AND(A512&lt;&gt;"",ISNUMBER(A512)),VLOOKUP(A512,Studies!A:BR,5,FALSE),"")</f>
        <v>Hydroxy-Itraconazole</v>
      </c>
      <c r="F512" s="87" t="s">
        <v>142</v>
      </c>
      <c r="G512" s="86">
        <f t="shared" si="8"/>
        <v>1</v>
      </c>
    </row>
    <row r="513" spans="1:7" x14ac:dyDescent="0.2">
      <c r="A513" s="135">
        <v>512</v>
      </c>
      <c r="B513" s="48" t="str">
        <f>IF(AND(A513&lt;&gt;"",ISNUMBER(A513)),VLOOKUP(A513,Studies!A:BR,2,FALSE),"")</f>
        <v>Uno 2006</v>
      </c>
      <c r="C513" s="48" t="str">
        <f>IF(AND(A513&lt;&gt;"",ISNUMBER(A513)),VLOOKUP(A513,Studies!A:BR,3,FALSE),"")</f>
        <v>https://www.ncbi.nlm.nih.gov/pubmed/16885720</v>
      </c>
      <c r="D513" s="48" t="str">
        <f>IF(AND(A513&lt;&gt;"",ISNUMBER(A513)),VLOOKUP(A513,Studies!A:BR,4,FALSE),"")</f>
        <v>day 6 (Japanese)</v>
      </c>
      <c r="E513" s="48" t="str">
        <f>IF(AND(A513&lt;&gt;"",ISNUMBER(A513)),VLOOKUP(A513,Studies!A:BR,5,FALSE),"")</f>
        <v>Itraconazole</v>
      </c>
      <c r="F513" s="87" t="s">
        <v>142</v>
      </c>
      <c r="G513" s="86">
        <f t="shared" si="8"/>
        <v>1</v>
      </c>
    </row>
    <row r="514" spans="1:7" x14ac:dyDescent="0.2">
      <c r="A514" s="135">
        <v>513</v>
      </c>
      <c r="B514" s="48" t="str">
        <f>IF(AND(A514&lt;&gt;"",ISNUMBER(A514)),VLOOKUP(A514,Studies!A:BR,2,FALSE),"")</f>
        <v>Uno 2006</v>
      </c>
      <c r="C514" s="48" t="str">
        <f>IF(AND(A514&lt;&gt;"",ISNUMBER(A514)),VLOOKUP(A514,Studies!A:BR,3,FALSE),"")</f>
        <v>https://www.ncbi.nlm.nih.gov/pubmed/16885720</v>
      </c>
      <c r="D514" s="48" t="str">
        <f>IF(AND(A514&lt;&gt;"",ISNUMBER(A514)),VLOOKUP(A514,Studies!A:BR,4,FALSE),"")</f>
        <v>day 6 (Japanese)</v>
      </c>
      <c r="E514" s="48" t="str">
        <f>IF(AND(A514&lt;&gt;"",ISNUMBER(A514)),VLOOKUP(A514,Studies!A:BR,5,FALSE),"")</f>
        <v>Hydroxy-Itraconazole</v>
      </c>
      <c r="F514" s="87" t="s">
        <v>142</v>
      </c>
      <c r="G514" s="86">
        <f t="shared" si="8"/>
        <v>1</v>
      </c>
    </row>
    <row r="515" spans="1:7" x14ac:dyDescent="0.2">
      <c r="A515" s="135">
        <v>514</v>
      </c>
      <c r="B515" s="48" t="str">
        <f>IF(AND(A515&lt;&gt;"",ISNUMBER(A515)),VLOOKUP(A515,Studies!A:BR,2,FALSE),"")</f>
        <v>Bae 2011</v>
      </c>
      <c r="C515" s="48" t="str">
        <f>IF(AND(A515&lt;&gt;"",ISNUMBER(A515)),VLOOKUP(A515,Studies!A:BR,3,FALSE),"")</f>
        <v>https://www.ncbi.nlm.nih.gov/pubmed/20400647</v>
      </c>
      <c r="D515" s="48" t="str">
        <f>IF(AND(A515&lt;&gt;"",ISNUMBER(A515)),VLOOKUP(A515,Studies!A:BR,4,FALSE),"")</f>
        <v>po 200 mg capsule with water (Korean)</v>
      </c>
      <c r="E515" s="48" t="str">
        <f>IF(AND(A515&lt;&gt;"",ISNUMBER(A515)),VLOOKUP(A515,Studies!A:BR,5,FALSE),"")</f>
        <v>Itraconazole</v>
      </c>
      <c r="F515" s="87" t="s">
        <v>142</v>
      </c>
      <c r="G515" s="86">
        <f t="shared" si="8"/>
        <v>1</v>
      </c>
    </row>
    <row r="516" spans="1:7" x14ac:dyDescent="0.2">
      <c r="A516" s="135">
        <v>515</v>
      </c>
      <c r="B516" s="48" t="str">
        <f>IF(AND(A516&lt;&gt;"",ISNUMBER(A516)),VLOOKUP(A516,Studies!A:BR,2,FALSE),"")</f>
        <v>Bae 2011</v>
      </c>
      <c r="C516" s="48" t="str">
        <f>IF(AND(A516&lt;&gt;"",ISNUMBER(A516)),VLOOKUP(A516,Studies!A:BR,3,FALSE),"")</f>
        <v>https://www.ncbi.nlm.nih.gov/pubmed/20400647</v>
      </c>
      <c r="D516" s="48" t="str">
        <f>IF(AND(A516&lt;&gt;"",ISNUMBER(A516)),VLOOKUP(A516,Studies!A:BR,4,FALSE),"")</f>
        <v>po 200 mg capsule with water (Korean)</v>
      </c>
      <c r="E516" s="48" t="str">
        <f>IF(AND(A516&lt;&gt;"",ISNUMBER(A516)),VLOOKUP(A516,Studies!A:BR,5,FALSE),"")</f>
        <v>Hydroxy-Itraconazole</v>
      </c>
      <c r="F516" s="87" t="s">
        <v>142</v>
      </c>
      <c r="G516" s="86">
        <f t="shared" si="8"/>
        <v>1</v>
      </c>
    </row>
    <row r="517" spans="1:7" x14ac:dyDescent="0.2">
      <c r="A517" s="135">
        <v>516</v>
      </c>
      <c r="B517" s="48" t="str">
        <f>IF(AND(A517&lt;&gt;"",ISNUMBER(A517)),VLOOKUP(A517,Studies!A:BR,2,FALSE),"")</f>
        <v>Bae 2011</v>
      </c>
      <c r="C517" s="48" t="str">
        <f>IF(AND(A517&lt;&gt;"",ISNUMBER(A517)),VLOOKUP(A517,Studies!A:BR,3,FALSE),"")</f>
        <v>https://www.ncbi.nlm.nih.gov/pubmed/20400647</v>
      </c>
      <c r="D517" s="48" t="str">
        <f>IF(AND(A517&lt;&gt;"",ISNUMBER(A517)),VLOOKUP(A517,Studies!A:BR,4,FALSE),"")</f>
        <v>po 200 mg capsule with cola (Korean)</v>
      </c>
      <c r="E517" s="48" t="str">
        <f>IF(AND(A517&lt;&gt;"",ISNUMBER(A517)),VLOOKUP(A517,Studies!A:BR,5,FALSE),"")</f>
        <v>Itraconazole</v>
      </c>
      <c r="F517" s="87" t="s">
        <v>142</v>
      </c>
      <c r="G517" s="86">
        <f t="shared" si="8"/>
        <v>1</v>
      </c>
    </row>
    <row r="518" spans="1:7" x14ac:dyDescent="0.2">
      <c r="A518" s="135">
        <v>517</v>
      </c>
      <c r="B518" s="48" t="str">
        <f>IF(AND(A518&lt;&gt;"",ISNUMBER(A518)),VLOOKUP(A518,Studies!A:BR,2,FALSE),"")</f>
        <v>Bae 2011</v>
      </c>
      <c r="C518" s="48" t="str">
        <f>IF(AND(A518&lt;&gt;"",ISNUMBER(A518)),VLOOKUP(A518,Studies!A:BR,3,FALSE),"")</f>
        <v>https://www.ncbi.nlm.nih.gov/pubmed/20400647</v>
      </c>
      <c r="D518" s="48" t="str">
        <f>IF(AND(A518&lt;&gt;"",ISNUMBER(A518)),VLOOKUP(A518,Studies!A:BR,4,FALSE),"")</f>
        <v>po 200 mg capsule with cola (Korean)</v>
      </c>
      <c r="E518" s="48" t="str">
        <f>IF(AND(A518&lt;&gt;"",ISNUMBER(A518)),VLOOKUP(A518,Studies!A:BR,5,FALSE),"")</f>
        <v>Hydroxy-Itraconazole</v>
      </c>
      <c r="F518" s="87" t="s">
        <v>142</v>
      </c>
      <c r="G518" s="86">
        <f t="shared" si="8"/>
        <v>1</v>
      </c>
    </row>
    <row r="519" spans="1:7" x14ac:dyDescent="0.2">
      <c r="A519" s="135">
        <v>518</v>
      </c>
      <c r="B519" s="48" t="str">
        <f>IF(AND(A519&lt;&gt;"",ISNUMBER(A519)),VLOOKUP(A519,Studies!A:BR,2,FALSE),"")</f>
        <v>Bae 2011</v>
      </c>
      <c r="C519" s="48" t="str">
        <f>IF(AND(A519&lt;&gt;"",ISNUMBER(A519)),VLOOKUP(A519,Studies!A:BR,3,FALSE),"")</f>
        <v>https://www.ncbi.nlm.nih.gov/pubmed/20400647</v>
      </c>
      <c r="D519" s="48" t="str">
        <f>IF(AND(A519&lt;&gt;"",ISNUMBER(A519)),VLOOKUP(A519,Studies!A:BR,4,FALSE),"")</f>
        <v>po 200 mg capsule with vit. C (Korean)</v>
      </c>
      <c r="E519" s="48" t="str">
        <f>IF(AND(A519&lt;&gt;"",ISNUMBER(A519)),VLOOKUP(A519,Studies!A:BR,5,FALSE),"")</f>
        <v>Itraconazole</v>
      </c>
      <c r="F519" s="87" t="s">
        <v>142</v>
      </c>
      <c r="G519" s="86">
        <f t="shared" si="8"/>
        <v>1</v>
      </c>
    </row>
    <row r="520" spans="1:7" x14ac:dyDescent="0.2">
      <c r="A520" s="135">
        <v>519</v>
      </c>
      <c r="B520" s="48" t="str">
        <f>IF(AND(A520&lt;&gt;"",ISNUMBER(A520)),VLOOKUP(A520,Studies!A:BR,2,FALSE),"")</f>
        <v>Bae 2011</v>
      </c>
      <c r="C520" s="48" t="str">
        <f>IF(AND(A520&lt;&gt;"",ISNUMBER(A520)),VLOOKUP(A520,Studies!A:BR,3,FALSE),"")</f>
        <v>https://www.ncbi.nlm.nih.gov/pubmed/20400647</v>
      </c>
      <c r="D520" s="48" t="str">
        <f>IF(AND(A520&lt;&gt;"",ISNUMBER(A520)),VLOOKUP(A520,Studies!A:BR,4,FALSE),"")</f>
        <v>po 200 mg capsule with vit. C (Korean)</v>
      </c>
      <c r="E520" s="48" t="str">
        <f>IF(AND(A520&lt;&gt;"",ISNUMBER(A520)),VLOOKUP(A520,Studies!A:BR,5,FALSE),"")</f>
        <v>Hydroxy-Itraconazole</v>
      </c>
      <c r="F520" s="87" t="s">
        <v>142</v>
      </c>
      <c r="G520" s="86">
        <f t="shared" si="8"/>
        <v>1</v>
      </c>
    </row>
    <row r="521" spans="1:7" x14ac:dyDescent="0.2">
      <c r="A521" s="135">
        <v>520</v>
      </c>
      <c r="B521" s="48" t="str">
        <f>IF(AND(A521&lt;&gt;"",ISNUMBER(A521)),VLOOKUP(A521,Studies!A:BR,2,FALSE),"")</f>
        <v>Mouton 2006</v>
      </c>
      <c r="C521" s="48" t="str">
        <f>IF(AND(A521&lt;&gt;"",ISNUMBER(A521)),VLOOKUP(A521,Studies!A:BR,3,FALSE),"")</f>
        <v>https://www.ncbi.nlm.nih.gov/pubmed/16982783</v>
      </c>
      <c r="D521" s="48" t="str">
        <f>IF(AND(A521&lt;&gt;"",ISNUMBER(A521)),VLOOKUP(A521,Studies!A:BR,4,FALSE),"")</f>
        <v>SAD_A 50 mg</v>
      </c>
      <c r="E521" s="48" t="str">
        <f>IF(AND(A521&lt;&gt;"",ISNUMBER(A521)),VLOOKUP(A521,Studies!A:BR,5,FALSE),"")</f>
        <v>Itraconazole</v>
      </c>
      <c r="F521" s="87" t="s">
        <v>142</v>
      </c>
      <c r="G521" s="86">
        <f t="shared" si="8"/>
        <v>1</v>
      </c>
    </row>
    <row r="522" spans="1:7" x14ac:dyDescent="0.2">
      <c r="A522" s="135">
        <v>521</v>
      </c>
      <c r="B522" s="48" t="str">
        <f>IF(AND(A522&lt;&gt;"",ISNUMBER(A522)),VLOOKUP(A522,Studies!A:BR,2,FALSE),"")</f>
        <v>Mouton 2006</v>
      </c>
      <c r="C522" s="48" t="str">
        <f>IF(AND(A522&lt;&gt;"",ISNUMBER(A522)),VLOOKUP(A522,Studies!A:BR,3,FALSE),"")</f>
        <v>https://www.ncbi.nlm.nih.gov/pubmed/16982783</v>
      </c>
      <c r="D522" s="48" t="str">
        <f>IF(AND(A522&lt;&gt;"",ISNUMBER(A522)),VLOOKUP(A522,Studies!A:BR,4,FALSE),"")</f>
        <v>SAD_B 100 mg</v>
      </c>
      <c r="E522" s="48" t="str">
        <f>IF(AND(A522&lt;&gt;"",ISNUMBER(A522)),VLOOKUP(A522,Studies!A:BR,5,FALSE),"")</f>
        <v>Itraconazole</v>
      </c>
      <c r="F522" s="87" t="s">
        <v>142</v>
      </c>
      <c r="G522" s="86">
        <f t="shared" ref="G522:G547" si="9">A522-A521</f>
        <v>1</v>
      </c>
    </row>
    <row r="523" spans="1:7" x14ac:dyDescent="0.2">
      <c r="A523" s="135">
        <v>522</v>
      </c>
      <c r="B523" s="48" t="str">
        <f>IF(AND(A523&lt;&gt;"",ISNUMBER(A523)),VLOOKUP(A523,Studies!A:BR,2,FALSE),"")</f>
        <v>Mouton 2006</v>
      </c>
      <c r="C523" s="48" t="str">
        <f>IF(AND(A523&lt;&gt;"",ISNUMBER(A523)),VLOOKUP(A523,Studies!A:BR,3,FALSE),"")</f>
        <v>https://www.ncbi.nlm.nih.gov/pubmed/16982783</v>
      </c>
      <c r="D523" s="48" t="str">
        <f>IF(AND(A523&lt;&gt;"",ISNUMBER(A523)),VLOOKUP(A523,Studies!A:BR,4,FALSE),"")</f>
        <v>SAD_A 200 mg</v>
      </c>
      <c r="E523" s="48" t="str">
        <f>IF(AND(A523&lt;&gt;"",ISNUMBER(A523)),VLOOKUP(A523,Studies!A:BR,5,FALSE),"")</f>
        <v>Itraconazole</v>
      </c>
      <c r="F523" s="87" t="s">
        <v>142</v>
      </c>
      <c r="G523" s="86">
        <f t="shared" si="9"/>
        <v>1</v>
      </c>
    </row>
    <row r="524" spans="1:7" x14ac:dyDescent="0.2">
      <c r="A524" s="135">
        <v>523</v>
      </c>
      <c r="B524" s="48" t="str">
        <f>IF(AND(A524&lt;&gt;"",ISNUMBER(A524)),VLOOKUP(A524,Studies!A:BR,2,FALSE),"")</f>
        <v>Mouton 2006</v>
      </c>
      <c r="C524" s="48" t="str">
        <f>IF(AND(A524&lt;&gt;"",ISNUMBER(A524)),VLOOKUP(A524,Studies!A:BR,3,FALSE),"")</f>
        <v>https://www.ncbi.nlm.nih.gov/pubmed/16982783</v>
      </c>
      <c r="D524" s="48" t="str">
        <f>IF(AND(A524&lt;&gt;"",ISNUMBER(A524)),VLOOKUP(A524,Studies!A:BR,4,FALSE),"")</f>
        <v>SAD_B 300 mg</v>
      </c>
      <c r="E524" s="48" t="str">
        <f>IF(AND(A524&lt;&gt;"",ISNUMBER(A524)),VLOOKUP(A524,Studies!A:BR,5,FALSE),"")</f>
        <v>Itraconazole</v>
      </c>
      <c r="F524" s="87" t="s">
        <v>142</v>
      </c>
      <c r="G524" s="86">
        <f t="shared" si="9"/>
        <v>1</v>
      </c>
    </row>
    <row r="525" spans="1:7" x14ac:dyDescent="0.2">
      <c r="A525" s="135">
        <v>524</v>
      </c>
      <c r="B525" s="48" t="str">
        <f>IF(AND(A525&lt;&gt;"",ISNUMBER(A525)),VLOOKUP(A525,Studies!A:BR,2,FALSE),"")</f>
        <v>Mouton 2006</v>
      </c>
      <c r="C525" s="48" t="str">
        <f>IF(AND(A525&lt;&gt;"",ISNUMBER(A525)),VLOOKUP(A525,Studies!A:BR,3,FALSE),"")</f>
        <v>https://www.ncbi.nlm.nih.gov/pubmed/16982783</v>
      </c>
      <c r="D525" s="48" t="str">
        <f>IF(AND(A525&lt;&gt;"",ISNUMBER(A525)),VLOOKUP(A525,Studies!A:BR,4,FALSE),"")</f>
        <v>MAD_m_A 100 mg</v>
      </c>
      <c r="E525" s="48" t="str">
        <f>IF(AND(A525&lt;&gt;"",ISNUMBER(A525)),VLOOKUP(A525,Studies!A:BR,5,FALSE),"")</f>
        <v>Itraconazole</v>
      </c>
      <c r="F525" s="87" t="s">
        <v>142</v>
      </c>
      <c r="G525" s="86">
        <f t="shared" si="9"/>
        <v>1</v>
      </c>
    </row>
    <row r="526" spans="1:7" x14ac:dyDescent="0.2">
      <c r="A526" s="135">
        <v>525</v>
      </c>
      <c r="B526" s="48" t="str">
        <f>IF(AND(A526&lt;&gt;"",ISNUMBER(A526)),VLOOKUP(A526,Studies!A:BR,2,FALSE),"")</f>
        <v>Mouton 2006</v>
      </c>
      <c r="C526" s="48" t="str">
        <f>IF(AND(A526&lt;&gt;"",ISNUMBER(A526)),VLOOKUP(A526,Studies!A:BR,3,FALSE),"")</f>
        <v>https://www.ncbi.nlm.nih.gov/pubmed/16982783</v>
      </c>
      <c r="D526" s="48" t="str">
        <f>IF(AND(A526&lt;&gt;"",ISNUMBER(A526)),VLOOKUP(A526,Studies!A:BR,4,FALSE),"")</f>
        <v>MAD_m_B 200 mg</v>
      </c>
      <c r="E526" s="48" t="str">
        <f>IF(AND(A526&lt;&gt;"",ISNUMBER(A526)),VLOOKUP(A526,Studies!A:BR,5,FALSE),"")</f>
        <v>Itraconazole</v>
      </c>
      <c r="F526" s="87" t="s">
        <v>142</v>
      </c>
      <c r="G526" s="86">
        <f t="shared" si="9"/>
        <v>1</v>
      </c>
    </row>
    <row r="527" spans="1:7" x14ac:dyDescent="0.2">
      <c r="A527" s="135">
        <v>526</v>
      </c>
      <c r="B527" s="48" t="str">
        <f>IF(AND(A527&lt;&gt;"",ISNUMBER(A527)),VLOOKUP(A527,Studies!A:BR,2,FALSE),"")</f>
        <v>Mouton 2006</v>
      </c>
      <c r="C527" s="48" t="str">
        <f>IF(AND(A527&lt;&gt;"",ISNUMBER(A527)),VLOOKUP(A527,Studies!A:BR,3,FALSE),"")</f>
        <v>https://www.ncbi.nlm.nih.gov/pubmed/16982783</v>
      </c>
      <c r="D527" s="48" t="str">
        <f>IF(AND(A527&lt;&gt;"",ISNUMBER(A527)),VLOOKUP(A527,Studies!A:BR,4,FALSE),"")</f>
        <v>MAD_m_C 300 mg</v>
      </c>
      <c r="E527" s="48" t="str">
        <f>IF(AND(A527&lt;&gt;"",ISNUMBER(A527)),VLOOKUP(A527,Studies!A:BR,5,FALSE),"")</f>
        <v>Itraconazole</v>
      </c>
      <c r="F527" s="87" t="s">
        <v>142</v>
      </c>
      <c r="G527" s="86">
        <f t="shared" si="9"/>
        <v>1</v>
      </c>
    </row>
    <row r="528" spans="1:7" x14ac:dyDescent="0.2">
      <c r="A528" s="135">
        <v>527</v>
      </c>
      <c r="B528" s="48" t="str">
        <f>IF(AND(A528&lt;&gt;"",ISNUMBER(A528)),VLOOKUP(A528,Studies!A:BR,2,FALSE),"")</f>
        <v>Mouton 2006</v>
      </c>
      <c r="C528" s="48" t="str">
        <f>IF(AND(A528&lt;&gt;"",ISNUMBER(A528)),VLOOKUP(A528,Studies!A:BR,3,FALSE),"")</f>
        <v>https://www.ncbi.nlm.nih.gov/pubmed/16982783</v>
      </c>
      <c r="D528" s="48" t="str">
        <f>IF(AND(A528&lt;&gt;"",ISNUMBER(A528)),VLOOKUP(A528,Studies!A:BR,4,FALSE),"")</f>
        <v>MAD_m_D 200 mg (HPBCD)</v>
      </c>
      <c r="E528" s="48" t="str">
        <f>IF(AND(A528&lt;&gt;"",ISNUMBER(A528)),VLOOKUP(A528,Studies!A:BR,5,FALSE),"")</f>
        <v>Itraconazole</v>
      </c>
      <c r="F528" s="87" t="s">
        <v>142</v>
      </c>
      <c r="G528" s="86">
        <f t="shared" si="9"/>
        <v>1</v>
      </c>
    </row>
    <row r="529" spans="1:7" x14ac:dyDescent="0.2">
      <c r="A529" s="135">
        <v>528</v>
      </c>
      <c r="B529" s="48" t="str">
        <f>IF(AND(A529&lt;&gt;"",ISNUMBER(A529)),VLOOKUP(A529,Studies!A:BR,2,FALSE),"")</f>
        <v>Mouton 2006</v>
      </c>
      <c r="C529" s="48" t="str">
        <f>IF(AND(A529&lt;&gt;"",ISNUMBER(A529)),VLOOKUP(A529,Studies!A:BR,3,FALSE),"")</f>
        <v>https://www.ncbi.nlm.nih.gov/pubmed/16982783</v>
      </c>
      <c r="D529" s="48" t="str">
        <f>IF(AND(A529&lt;&gt;"",ISNUMBER(A529)),VLOOKUP(A529,Studies!A:BR,4,FALSE),"")</f>
        <v>SAD_A 50 mg</v>
      </c>
      <c r="E529" s="48" t="str">
        <f>IF(AND(A529&lt;&gt;"",ISNUMBER(A529)),VLOOKUP(A529,Studies!A:BR,5,FALSE),"")</f>
        <v>Hydroxy-Itraconazole</v>
      </c>
      <c r="F529" s="87" t="s">
        <v>142</v>
      </c>
      <c r="G529" s="86">
        <f t="shared" si="9"/>
        <v>1</v>
      </c>
    </row>
    <row r="530" spans="1:7" x14ac:dyDescent="0.2">
      <c r="A530" s="135">
        <v>529</v>
      </c>
      <c r="B530" s="48" t="str">
        <f>IF(AND(A530&lt;&gt;"",ISNUMBER(A530)),VLOOKUP(A530,Studies!A:BR,2,FALSE),"")</f>
        <v>Mouton 2006</v>
      </c>
      <c r="C530" s="48" t="str">
        <f>IF(AND(A530&lt;&gt;"",ISNUMBER(A530)),VLOOKUP(A530,Studies!A:BR,3,FALSE),"")</f>
        <v>https://www.ncbi.nlm.nih.gov/pubmed/16982783</v>
      </c>
      <c r="D530" s="48" t="str">
        <f>IF(AND(A530&lt;&gt;"",ISNUMBER(A530)),VLOOKUP(A530,Studies!A:BR,4,FALSE),"")</f>
        <v>SAD_B 100 mg</v>
      </c>
      <c r="E530" s="48" t="str">
        <f>IF(AND(A530&lt;&gt;"",ISNUMBER(A530)),VLOOKUP(A530,Studies!A:BR,5,FALSE),"")</f>
        <v>Hydroxy-Itraconazole</v>
      </c>
      <c r="F530" s="87" t="s">
        <v>142</v>
      </c>
      <c r="G530" s="86">
        <f t="shared" si="9"/>
        <v>1</v>
      </c>
    </row>
    <row r="531" spans="1:7" x14ac:dyDescent="0.2">
      <c r="A531" s="135">
        <v>530</v>
      </c>
      <c r="B531" s="48" t="str">
        <f>IF(AND(A531&lt;&gt;"",ISNUMBER(A531)),VLOOKUP(A531,Studies!A:BR,2,FALSE),"")</f>
        <v>Mouton 2006</v>
      </c>
      <c r="C531" s="48" t="str">
        <f>IF(AND(A531&lt;&gt;"",ISNUMBER(A531)),VLOOKUP(A531,Studies!A:BR,3,FALSE),"")</f>
        <v>https://www.ncbi.nlm.nih.gov/pubmed/16982783</v>
      </c>
      <c r="D531" s="48" t="str">
        <f>IF(AND(A531&lt;&gt;"",ISNUMBER(A531)),VLOOKUP(A531,Studies!A:BR,4,FALSE),"")</f>
        <v>SAD_A 200 mg</v>
      </c>
      <c r="E531" s="48" t="str">
        <f>IF(AND(A531&lt;&gt;"",ISNUMBER(A531)),VLOOKUP(A531,Studies!A:BR,5,FALSE),"")</f>
        <v>Hydroxy-Itraconazole</v>
      </c>
      <c r="F531" s="87" t="s">
        <v>142</v>
      </c>
      <c r="G531" s="86">
        <f t="shared" si="9"/>
        <v>1</v>
      </c>
    </row>
    <row r="532" spans="1:7" x14ac:dyDescent="0.2">
      <c r="A532" s="135">
        <v>531</v>
      </c>
      <c r="B532" s="48" t="str">
        <f>IF(AND(A532&lt;&gt;"",ISNUMBER(A532)),VLOOKUP(A532,Studies!A:BR,2,FALSE),"")</f>
        <v>Mouton 2006</v>
      </c>
      <c r="C532" s="48" t="str">
        <f>IF(AND(A532&lt;&gt;"",ISNUMBER(A532)),VLOOKUP(A532,Studies!A:BR,3,FALSE),"")</f>
        <v>https://www.ncbi.nlm.nih.gov/pubmed/16982783</v>
      </c>
      <c r="D532" s="48" t="str">
        <f>IF(AND(A532&lt;&gt;"",ISNUMBER(A532)),VLOOKUP(A532,Studies!A:BR,4,FALSE),"")</f>
        <v>SAD_B 300 mg</v>
      </c>
      <c r="E532" s="48" t="str">
        <f>IF(AND(A532&lt;&gt;"",ISNUMBER(A532)),VLOOKUP(A532,Studies!A:BR,5,FALSE),"")</f>
        <v>Hydroxy-Itraconazole</v>
      </c>
      <c r="F532" s="87" t="s">
        <v>142</v>
      </c>
      <c r="G532" s="86">
        <f t="shared" si="9"/>
        <v>1</v>
      </c>
    </row>
    <row r="533" spans="1:7" x14ac:dyDescent="0.2">
      <c r="A533" s="135">
        <v>532</v>
      </c>
      <c r="B533" s="48" t="str">
        <f>IF(AND(A533&lt;&gt;"",ISNUMBER(A533)),VLOOKUP(A533,Studies!A:BR,2,FALSE),"")</f>
        <v>Mouton 2006</v>
      </c>
      <c r="C533" s="48" t="str">
        <f>IF(AND(A533&lt;&gt;"",ISNUMBER(A533)),VLOOKUP(A533,Studies!A:BR,3,FALSE),"")</f>
        <v>https://www.ncbi.nlm.nih.gov/pubmed/16982783</v>
      </c>
      <c r="D533" s="48" t="str">
        <f>IF(AND(A533&lt;&gt;"",ISNUMBER(A533)),VLOOKUP(A533,Studies!A:BR,4,FALSE),"")</f>
        <v>MAD_m_A 100 mg</v>
      </c>
      <c r="E533" s="48" t="str">
        <f>IF(AND(A533&lt;&gt;"",ISNUMBER(A533)),VLOOKUP(A533,Studies!A:BR,5,FALSE),"")</f>
        <v>Hydroxy-Itraconazole</v>
      </c>
      <c r="F533" s="87" t="s">
        <v>142</v>
      </c>
      <c r="G533" s="86">
        <f t="shared" si="9"/>
        <v>1</v>
      </c>
    </row>
    <row r="534" spans="1:7" x14ac:dyDescent="0.2">
      <c r="A534" s="135">
        <v>533</v>
      </c>
      <c r="B534" s="48" t="str">
        <f>IF(AND(A534&lt;&gt;"",ISNUMBER(A534)),VLOOKUP(A534,Studies!A:BR,2,FALSE),"")</f>
        <v>Mouton 2006</v>
      </c>
      <c r="C534" s="48" t="str">
        <f>IF(AND(A534&lt;&gt;"",ISNUMBER(A534)),VLOOKUP(A534,Studies!A:BR,3,FALSE),"")</f>
        <v>https://www.ncbi.nlm.nih.gov/pubmed/16982783</v>
      </c>
      <c r="D534" s="48" t="str">
        <f>IF(AND(A534&lt;&gt;"",ISNUMBER(A534)),VLOOKUP(A534,Studies!A:BR,4,FALSE),"")</f>
        <v>MAD_m_B 200 mg</v>
      </c>
      <c r="E534" s="48" t="str">
        <f>IF(AND(A534&lt;&gt;"",ISNUMBER(A534)),VLOOKUP(A534,Studies!A:BR,5,FALSE),"")</f>
        <v>Hydroxy-Itraconazole</v>
      </c>
      <c r="F534" s="87" t="s">
        <v>142</v>
      </c>
      <c r="G534" s="86">
        <f t="shared" si="9"/>
        <v>1</v>
      </c>
    </row>
    <row r="535" spans="1:7" x14ac:dyDescent="0.2">
      <c r="A535" s="135">
        <v>534</v>
      </c>
      <c r="B535" s="48" t="str">
        <f>IF(AND(A535&lt;&gt;"",ISNUMBER(A535)),VLOOKUP(A535,Studies!A:BR,2,FALSE),"")</f>
        <v>Mouton 2006</v>
      </c>
      <c r="C535" s="48" t="str">
        <f>IF(AND(A535&lt;&gt;"",ISNUMBER(A535)),VLOOKUP(A535,Studies!A:BR,3,FALSE),"")</f>
        <v>https://www.ncbi.nlm.nih.gov/pubmed/16982783</v>
      </c>
      <c r="D535" s="48" t="str">
        <f>IF(AND(A535&lt;&gt;"",ISNUMBER(A535)),VLOOKUP(A535,Studies!A:BR,4,FALSE),"")</f>
        <v>MAD_m_C 300 mg</v>
      </c>
      <c r="E535" s="48" t="str">
        <f>IF(AND(A535&lt;&gt;"",ISNUMBER(A535)),VLOOKUP(A535,Studies!A:BR,5,FALSE),"")</f>
        <v>Hydroxy-Itraconazole</v>
      </c>
      <c r="F535" s="87" t="s">
        <v>142</v>
      </c>
      <c r="G535" s="86">
        <f t="shared" si="9"/>
        <v>1</v>
      </c>
    </row>
    <row r="536" spans="1:7" x14ac:dyDescent="0.2">
      <c r="A536" s="135">
        <v>535</v>
      </c>
      <c r="B536" s="48" t="str">
        <f>IF(AND(A536&lt;&gt;"",ISNUMBER(A536)),VLOOKUP(A536,Studies!A:BR,2,FALSE),"")</f>
        <v>Mouton 2006</v>
      </c>
      <c r="C536" s="48" t="str">
        <f>IF(AND(A536&lt;&gt;"",ISNUMBER(A536)),VLOOKUP(A536,Studies!A:BR,3,FALSE),"")</f>
        <v>https://www.ncbi.nlm.nih.gov/pubmed/16982783</v>
      </c>
      <c r="D536" s="48" t="str">
        <f>IF(AND(A536&lt;&gt;"",ISNUMBER(A536)),VLOOKUP(A536,Studies!A:BR,4,FALSE),"")</f>
        <v>MAD_m_D 200 mg (HPBCD)</v>
      </c>
      <c r="E536" s="48" t="str">
        <f>IF(AND(A536&lt;&gt;"",ISNUMBER(A536)),VLOOKUP(A536,Studies!A:BR,5,FALSE),"")</f>
        <v>Hydroxy-Itraconazole</v>
      </c>
      <c r="F536" s="87" t="s">
        <v>142</v>
      </c>
      <c r="G536" s="86">
        <f t="shared" si="9"/>
        <v>1</v>
      </c>
    </row>
    <row r="537" spans="1:7" x14ac:dyDescent="0.2">
      <c r="A537" s="135">
        <v>536</v>
      </c>
      <c r="B537" s="48" t="str">
        <f>IF(AND(A537&lt;&gt;"",ISNUMBER(A537)),VLOOKUP(A537,Studies!A:BR,2,FALSE),"")</f>
        <v>Mouton 2006</v>
      </c>
      <c r="C537" s="48" t="str">
        <f>IF(AND(A537&lt;&gt;"",ISNUMBER(A537)),VLOOKUP(A537,Studies!A:BR,3,FALSE),"")</f>
        <v>https://www.ncbi.nlm.nih.gov/pubmed/16982783</v>
      </c>
      <c r="D537" s="48" t="str">
        <f>IF(AND(A537&lt;&gt;"",ISNUMBER(A537)),VLOOKUP(A537,Studies!A:BR,4,FALSE),"")</f>
        <v>MAD_m_A 100 mg (terminal phase only)</v>
      </c>
      <c r="E537" s="48" t="str">
        <f>IF(AND(A537&lt;&gt;"",ISNUMBER(A537)),VLOOKUP(A537,Studies!A:BR,5,FALSE),"")</f>
        <v>Itraconazole</v>
      </c>
      <c r="F537" s="87" t="s">
        <v>142</v>
      </c>
      <c r="G537" s="86">
        <f t="shared" si="9"/>
        <v>1</v>
      </c>
    </row>
    <row r="538" spans="1:7" x14ac:dyDescent="0.2">
      <c r="A538" s="135">
        <v>537</v>
      </c>
      <c r="B538" s="48" t="str">
        <f>IF(AND(A538&lt;&gt;"",ISNUMBER(A538)),VLOOKUP(A538,Studies!A:BR,2,FALSE),"")</f>
        <v>Mouton 2006</v>
      </c>
      <c r="C538" s="48" t="str">
        <f>IF(AND(A538&lt;&gt;"",ISNUMBER(A538)),VLOOKUP(A538,Studies!A:BR,3,FALSE),"")</f>
        <v>https://www.ncbi.nlm.nih.gov/pubmed/16982783</v>
      </c>
      <c r="D538" s="48" t="str">
        <f>IF(AND(A538&lt;&gt;"",ISNUMBER(A538)),VLOOKUP(A538,Studies!A:BR,4,FALSE),"")</f>
        <v>MAD_m_B 200 mg (terminal phase only)</v>
      </c>
      <c r="E538" s="48" t="str">
        <f>IF(AND(A538&lt;&gt;"",ISNUMBER(A538)),VLOOKUP(A538,Studies!A:BR,5,FALSE),"")</f>
        <v>Itraconazole</v>
      </c>
      <c r="F538" s="87" t="s">
        <v>142</v>
      </c>
      <c r="G538" s="86">
        <f t="shared" si="9"/>
        <v>1</v>
      </c>
    </row>
    <row r="539" spans="1:7" x14ac:dyDescent="0.2">
      <c r="A539" s="135">
        <v>538</v>
      </c>
      <c r="B539" s="48" t="str">
        <f>IF(AND(A539&lt;&gt;"",ISNUMBER(A539)),VLOOKUP(A539,Studies!A:BR,2,FALSE),"")</f>
        <v>Mouton 2006</v>
      </c>
      <c r="C539" s="48" t="str">
        <f>IF(AND(A539&lt;&gt;"",ISNUMBER(A539)),VLOOKUP(A539,Studies!A:BR,3,FALSE),"")</f>
        <v>https://www.ncbi.nlm.nih.gov/pubmed/16982783</v>
      </c>
      <c r="D539" s="48" t="str">
        <f>IF(AND(A539&lt;&gt;"",ISNUMBER(A539)),VLOOKUP(A539,Studies!A:BR,4,FALSE),"")</f>
        <v>MAD_m_C 300 mg (terminal phase only)</v>
      </c>
      <c r="E539" s="48" t="str">
        <f>IF(AND(A539&lt;&gt;"",ISNUMBER(A539)),VLOOKUP(A539,Studies!A:BR,5,FALSE),"")</f>
        <v>Itraconazole</v>
      </c>
      <c r="F539" s="87" t="s">
        <v>142</v>
      </c>
      <c r="G539" s="86">
        <f t="shared" si="9"/>
        <v>1</v>
      </c>
    </row>
    <row r="540" spans="1:7" x14ac:dyDescent="0.2">
      <c r="A540" s="135">
        <v>539</v>
      </c>
      <c r="B540" s="48" t="str">
        <f>IF(AND(A540&lt;&gt;"",ISNUMBER(A540)),VLOOKUP(A540,Studies!A:BR,2,FALSE),"")</f>
        <v>Mouton 2006</v>
      </c>
      <c r="C540" s="48" t="str">
        <f>IF(AND(A540&lt;&gt;"",ISNUMBER(A540)),VLOOKUP(A540,Studies!A:BR,3,FALSE),"")</f>
        <v>https://www.ncbi.nlm.nih.gov/pubmed/16982783</v>
      </c>
      <c r="D540" s="48" t="str">
        <f>IF(AND(A540&lt;&gt;"",ISNUMBER(A540)),VLOOKUP(A540,Studies!A:BR,4,FALSE),"")</f>
        <v>MAD_m_A 100 mg (terminal phase only)</v>
      </c>
      <c r="E540" s="48" t="str">
        <f>IF(AND(A540&lt;&gt;"",ISNUMBER(A540)),VLOOKUP(A540,Studies!A:BR,5,FALSE),"")</f>
        <v>Hydroxy-Itraconazole</v>
      </c>
      <c r="F540" s="87" t="s">
        <v>142</v>
      </c>
      <c r="G540" s="86">
        <f t="shared" si="9"/>
        <v>1</v>
      </c>
    </row>
    <row r="541" spans="1:7" x14ac:dyDescent="0.2">
      <c r="A541" s="135">
        <v>540</v>
      </c>
      <c r="B541" s="48" t="str">
        <f>IF(AND(A541&lt;&gt;"",ISNUMBER(A541)),VLOOKUP(A541,Studies!A:BR,2,FALSE),"")</f>
        <v>Mouton 2006</v>
      </c>
      <c r="C541" s="48" t="str">
        <f>IF(AND(A541&lt;&gt;"",ISNUMBER(A541)),VLOOKUP(A541,Studies!A:BR,3,FALSE),"")</f>
        <v>https://www.ncbi.nlm.nih.gov/pubmed/16982783</v>
      </c>
      <c r="D541" s="48" t="str">
        <f>IF(AND(A541&lt;&gt;"",ISNUMBER(A541)),VLOOKUP(A541,Studies!A:BR,4,FALSE),"")</f>
        <v>MAD_m_B 200 mg (terminal phase only)</v>
      </c>
      <c r="E541" s="48" t="str">
        <f>IF(AND(A541&lt;&gt;"",ISNUMBER(A541)),VLOOKUP(A541,Studies!A:BR,5,FALSE),"")</f>
        <v>Hydroxy-Itraconazole</v>
      </c>
      <c r="F541" s="87" t="s">
        <v>142</v>
      </c>
      <c r="G541" s="86">
        <f t="shared" si="9"/>
        <v>1</v>
      </c>
    </row>
    <row r="542" spans="1:7" x14ac:dyDescent="0.2">
      <c r="A542" s="135">
        <v>541</v>
      </c>
      <c r="B542" s="48" t="str">
        <f>IF(AND(A542&lt;&gt;"",ISNUMBER(A542)),VLOOKUP(A542,Studies!A:BR,2,FALSE),"")</f>
        <v>Mouton 2006</v>
      </c>
      <c r="C542" s="48" t="str">
        <f>IF(AND(A542&lt;&gt;"",ISNUMBER(A542)),VLOOKUP(A542,Studies!A:BR,3,FALSE),"")</f>
        <v>https://www.ncbi.nlm.nih.gov/pubmed/16982783</v>
      </c>
      <c r="D542" s="48" t="str">
        <f>IF(AND(A542&lt;&gt;"",ISNUMBER(A542)),VLOOKUP(A542,Studies!A:BR,4,FALSE),"")</f>
        <v>MAD_m_C 300 mg (terminal phase only)</v>
      </c>
      <c r="E542" s="48" t="str">
        <f>IF(AND(A542&lt;&gt;"",ISNUMBER(A542)),VLOOKUP(A542,Studies!A:BR,5,FALSE),"")</f>
        <v>Hydroxy-Itraconazole</v>
      </c>
      <c r="F542" s="87" t="s">
        <v>142</v>
      </c>
      <c r="G542" s="86">
        <f t="shared" si="9"/>
        <v>1</v>
      </c>
    </row>
    <row r="543" spans="1:7" x14ac:dyDescent="0.2">
      <c r="A543" s="135">
        <v>542</v>
      </c>
      <c r="B543" s="48" t="str">
        <f>IF(AND(A543&lt;&gt;"",ISNUMBER(A543)),VLOOKUP(A543,Studies!A:BR,2,FALSE),"")</f>
        <v>Mouton 2006</v>
      </c>
      <c r="C543" s="48" t="str">
        <f>IF(AND(A543&lt;&gt;"",ISNUMBER(A543)),VLOOKUP(A543,Studies!A:BR,3,FALSE),"")</f>
        <v>https://www.ncbi.nlm.nih.gov/pubmed/16982783</v>
      </c>
      <c r="D543" s="48" t="str">
        <f>IF(AND(A543&lt;&gt;"",ISNUMBER(A543)),VLOOKUP(A543,Studies!A:BR,4,FALSE),"")</f>
        <v>MAD_s_A 100 mg</v>
      </c>
      <c r="E543" s="48" t="str">
        <f>IF(AND(A543&lt;&gt;"",ISNUMBER(A543)),VLOOKUP(A543,Studies!A:BR,5,FALSE),"")</f>
        <v>Itraconazole</v>
      </c>
      <c r="F543" s="87" t="s">
        <v>142</v>
      </c>
      <c r="G543" s="86">
        <f t="shared" si="9"/>
        <v>1</v>
      </c>
    </row>
    <row r="544" spans="1:7" x14ac:dyDescent="0.2">
      <c r="A544" s="135">
        <v>543</v>
      </c>
      <c r="B544" s="48" t="str">
        <f>IF(AND(A544&lt;&gt;"",ISNUMBER(A544)),VLOOKUP(A544,Studies!A:BR,2,FALSE),"")</f>
        <v>Mouton 2006</v>
      </c>
      <c r="C544" s="48" t="str">
        <f>IF(AND(A544&lt;&gt;"",ISNUMBER(A544)),VLOOKUP(A544,Studies!A:BR,3,FALSE),"")</f>
        <v>https://www.ncbi.nlm.nih.gov/pubmed/16982783</v>
      </c>
      <c r="D544" s="48" t="str">
        <f>IF(AND(A544&lt;&gt;"",ISNUMBER(A544)),VLOOKUP(A544,Studies!A:BR,4,FALSE),"")</f>
        <v>MAD_s_B 200 mg</v>
      </c>
      <c r="E544" s="48" t="str">
        <f>IF(AND(A544&lt;&gt;"",ISNUMBER(A544)),VLOOKUP(A544,Studies!A:BR,5,FALSE),"")</f>
        <v>Itraconazole</v>
      </c>
      <c r="F544" s="87" t="s">
        <v>142</v>
      </c>
      <c r="G544" s="86">
        <f t="shared" si="9"/>
        <v>1</v>
      </c>
    </row>
    <row r="545" spans="1:7" x14ac:dyDescent="0.2">
      <c r="A545" s="135">
        <v>544</v>
      </c>
      <c r="B545" s="48" t="str">
        <f>IF(AND(A545&lt;&gt;"",ISNUMBER(A545)),VLOOKUP(A545,Studies!A:BR,2,FALSE),"")</f>
        <v>Mouton 2006</v>
      </c>
      <c r="C545" s="48" t="str">
        <f>IF(AND(A545&lt;&gt;"",ISNUMBER(A545)),VLOOKUP(A545,Studies!A:BR,3,FALSE),"")</f>
        <v>https://www.ncbi.nlm.nih.gov/pubmed/16982783</v>
      </c>
      <c r="D545" s="48" t="str">
        <f>IF(AND(A545&lt;&gt;"",ISNUMBER(A545)),VLOOKUP(A545,Studies!A:BR,4,FALSE),"")</f>
        <v>MAD_s_C 300 mg</v>
      </c>
      <c r="E545" s="48" t="str">
        <f>IF(AND(A545&lt;&gt;"",ISNUMBER(A545)),VLOOKUP(A545,Studies!A:BR,5,FALSE),"")</f>
        <v>Itraconazole</v>
      </c>
      <c r="F545" s="87" t="s">
        <v>142</v>
      </c>
      <c r="G545" s="86">
        <f t="shared" si="9"/>
        <v>1</v>
      </c>
    </row>
    <row r="546" spans="1:7" x14ac:dyDescent="0.2">
      <c r="A546" s="135">
        <v>545</v>
      </c>
      <c r="B546" s="48" t="str">
        <f>IF(AND(A546&lt;&gt;"",ISNUMBER(A546)),VLOOKUP(A546,Studies!A:BR,2,FALSE),"")</f>
        <v>Zhou 1998</v>
      </c>
      <c r="C546" s="48" t="str">
        <f>IF(AND(A546&lt;&gt;"",ISNUMBER(A546)),VLOOKUP(A546,Studies!A:BR,3,FALSE),"")</f>
        <v>https://www.ncbi.nlm.nih.gov/pubmed/9702843</v>
      </c>
      <c r="D546" s="48" t="str">
        <f>IF(AND(A546&lt;&gt;"",ISNUMBER(A546)),VLOOKUP(A546,Studies!A:BR,4,FALSE),"")</f>
        <v>IV 200 mg OD</v>
      </c>
      <c r="E546" s="48" t="str">
        <f>IF(AND(A546&lt;&gt;"",ISNUMBER(A546)),VLOOKUP(A546,Studies!A:BR,5,FALSE),"")</f>
        <v>Itraconazole</v>
      </c>
      <c r="F546" s="87" t="s">
        <v>142</v>
      </c>
      <c r="G546" s="86">
        <f t="shared" si="9"/>
        <v>1</v>
      </c>
    </row>
    <row r="547" spans="1:7" x14ac:dyDescent="0.2">
      <c r="A547" s="135">
        <v>546</v>
      </c>
      <c r="B547" s="48" t="str">
        <f>IF(AND(A547&lt;&gt;"",ISNUMBER(A547)),VLOOKUP(A547,Studies!A:BR,2,FALSE),"")</f>
        <v>Zhou 1998</v>
      </c>
      <c r="C547" s="48" t="str">
        <f>IF(AND(A547&lt;&gt;"",ISNUMBER(A547)),VLOOKUP(A547,Studies!A:BR,3,FALSE),"")</f>
        <v>https://www.ncbi.nlm.nih.gov/pubmed/9702843</v>
      </c>
      <c r="D547" s="48" t="str">
        <f>IF(AND(A547&lt;&gt;"",ISNUMBER(A547)),VLOOKUP(A547,Studies!A:BR,4,FALSE),"")</f>
        <v>IV 200 mg OD</v>
      </c>
      <c r="E547" s="48" t="str">
        <f>IF(AND(A547&lt;&gt;"",ISNUMBER(A547)),VLOOKUP(A547,Studies!A:BR,5,FALSE),"")</f>
        <v>Hydroxy-Itraconazole</v>
      </c>
      <c r="F547" s="87" t="s">
        <v>142</v>
      </c>
      <c r="G547" s="86">
        <f t="shared" si="9"/>
        <v>1</v>
      </c>
    </row>
    <row r="548" spans="1:7" x14ac:dyDescent="0.2">
      <c r="A548" s="135">
        <v>547</v>
      </c>
      <c r="B548" s="48" t="str">
        <f>IF(AND(A548&lt;&gt;"",ISNUMBER(A548)),VLOOKUP(A548,Studies!A:BR,2,FALSE),"")</f>
        <v>Rouini 2005</v>
      </c>
      <c r="C548" s="48" t="str">
        <f>IF(AND(A548&lt;&gt;"",ISNUMBER(A548)),VLOOKUP(A548,Studies!A:BR,3,FALSE),"")</f>
        <v>https://www.ncbi.nlm.nih.gov/pubmed/14698254</v>
      </c>
      <c r="D548" s="48" t="str">
        <f>IF(AND(A548&lt;&gt;"",ISNUMBER(A548)),VLOOKUP(A548,Studies!A:BR,4,FALSE),"")</f>
        <v>Reference</v>
      </c>
      <c r="E548" s="48" t="str">
        <f>IF(AND(A548&lt;&gt;"",ISNUMBER(A548)),VLOOKUP(A548,Studies!A:BR,5,FALSE),"")</f>
        <v>Mefenamic acid</v>
      </c>
      <c r="F548" s="87" t="s">
        <v>1109</v>
      </c>
    </row>
    <row r="549" spans="1:7" x14ac:dyDescent="0.2">
      <c r="A549" s="135">
        <v>548</v>
      </c>
      <c r="B549" s="48" t="str">
        <f>IF(AND(A549&lt;&gt;"",ISNUMBER(A549)),VLOOKUP(A549,Studies!A:BR,2,FALSE),"")</f>
        <v>Mahadik 2012</v>
      </c>
      <c r="C549" s="48" t="str">
        <f>IF(AND(A549&lt;&gt;"",ISNUMBER(A549)),VLOOKUP(A549,Studies!A:BR,3,FALSE),"")</f>
        <v>https://www.ncbi.nlm.nih.gov/pubmed/22275128</v>
      </c>
      <c r="D549" s="48" t="str">
        <f>IF(AND(A549&lt;&gt;"",ISNUMBER(A549)),VLOOKUP(A549,Studies!A:BR,4,FALSE),"")</f>
        <v>Reference</v>
      </c>
      <c r="E549" s="48" t="str">
        <f>IF(AND(A549&lt;&gt;"",ISNUMBER(A549)),VLOOKUP(A549,Studies!A:BR,5,FALSE),"")</f>
        <v>Mefenamic acid</v>
      </c>
      <c r="F549" s="87" t="s">
        <v>1109</v>
      </c>
    </row>
  </sheetData>
  <autoFilter ref="A1:G547"/>
  <sortState ref="A2:F461">
    <sortCondition ref="A2:A461"/>
  </sortState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1"/>
  <sheetViews>
    <sheetView workbookViewId="0">
      <selection activeCell="B88" sqref="B88"/>
    </sheetView>
  </sheetViews>
  <sheetFormatPr baseColWidth="10" defaultRowHeight="14.25" x14ac:dyDescent="0.2"/>
  <cols>
    <col min="1" max="1" width="40.625" style="3" customWidth="1"/>
  </cols>
  <sheetData>
    <row r="1" spans="1:1" x14ac:dyDescent="0.2">
      <c r="A1" s="98" t="s">
        <v>716</v>
      </c>
    </row>
    <row r="2" spans="1:1" x14ac:dyDescent="0.2">
      <c r="A2" s="94" t="s">
        <v>712</v>
      </c>
    </row>
    <row r="3" spans="1:1" x14ac:dyDescent="0.2">
      <c r="A3" s="94" t="s">
        <v>711</v>
      </c>
    </row>
    <row r="4" spans="1:1" x14ac:dyDescent="0.2">
      <c r="A4" s="98" t="s">
        <v>725</v>
      </c>
    </row>
    <row r="5" spans="1:1" x14ac:dyDescent="0.2">
      <c r="A5" s="95" t="s">
        <v>757</v>
      </c>
    </row>
    <row r="6" spans="1:1" x14ac:dyDescent="0.2">
      <c r="A6" s="95" t="s">
        <v>912</v>
      </c>
    </row>
    <row r="7" spans="1:1" x14ac:dyDescent="0.2">
      <c r="A7" s="95" t="s">
        <v>795</v>
      </c>
    </row>
    <row r="8" spans="1:1" x14ac:dyDescent="0.2">
      <c r="A8" s="94" t="s">
        <v>694</v>
      </c>
    </row>
    <row r="9" spans="1:1" x14ac:dyDescent="0.2">
      <c r="A9" s="94" t="s">
        <v>695</v>
      </c>
    </row>
    <row r="10" spans="1:1" x14ac:dyDescent="0.2">
      <c r="A10" s="94" t="s">
        <v>713</v>
      </c>
    </row>
    <row r="11" spans="1:1" x14ac:dyDescent="0.2">
      <c r="A11" s="94" t="s">
        <v>669</v>
      </c>
    </row>
    <row r="12" spans="1:1" x14ac:dyDescent="0.2">
      <c r="A12" s="94" t="s">
        <v>692</v>
      </c>
    </row>
    <row r="13" spans="1:1" x14ac:dyDescent="0.2">
      <c r="A13" s="94" t="s">
        <v>693</v>
      </c>
    </row>
    <row r="14" spans="1:1" x14ac:dyDescent="0.2">
      <c r="A14" s="95" t="s">
        <v>955</v>
      </c>
    </row>
    <row r="15" spans="1:1" x14ac:dyDescent="0.2">
      <c r="A15" s="94" t="s">
        <v>684</v>
      </c>
    </row>
    <row r="16" spans="1:1" x14ac:dyDescent="0.2">
      <c r="A16" s="94" t="s">
        <v>782</v>
      </c>
    </row>
    <row r="17" spans="1:1" x14ac:dyDescent="0.2">
      <c r="A17" s="94" t="s">
        <v>685</v>
      </c>
    </row>
    <row r="18" spans="1:1" x14ac:dyDescent="0.2">
      <c r="A18" s="95" t="s">
        <v>919</v>
      </c>
    </row>
    <row r="19" spans="1:1" x14ac:dyDescent="0.2">
      <c r="A19" s="94" t="s">
        <v>688</v>
      </c>
    </row>
    <row r="20" spans="1:1" x14ac:dyDescent="0.2">
      <c r="A20" s="95" t="s">
        <v>752</v>
      </c>
    </row>
    <row r="21" spans="1:1" x14ac:dyDescent="0.2">
      <c r="A21" s="94" t="s">
        <v>714</v>
      </c>
    </row>
    <row r="22" spans="1:1" x14ac:dyDescent="0.2">
      <c r="A22" s="94" t="s">
        <v>696</v>
      </c>
    </row>
    <row r="23" spans="1:1" x14ac:dyDescent="0.2">
      <c r="A23" s="95" t="s">
        <v>802</v>
      </c>
    </row>
    <row r="24" spans="1:1" x14ac:dyDescent="0.2">
      <c r="A24" s="94" t="s">
        <v>690</v>
      </c>
    </row>
    <row r="25" spans="1:1" x14ac:dyDescent="0.2">
      <c r="A25" s="94" t="s">
        <v>670</v>
      </c>
    </row>
    <row r="26" spans="1:1" x14ac:dyDescent="0.2">
      <c r="A26" s="94" t="s">
        <v>697</v>
      </c>
    </row>
    <row r="27" spans="1:1" x14ac:dyDescent="0.2">
      <c r="A27" s="94" t="s">
        <v>671</v>
      </c>
    </row>
    <row r="28" spans="1:1" x14ac:dyDescent="0.2">
      <c r="A28" s="94" t="s">
        <v>617</v>
      </c>
    </row>
    <row r="29" spans="1:1" x14ac:dyDescent="0.2">
      <c r="A29" s="95" t="s">
        <v>761</v>
      </c>
    </row>
    <row r="30" spans="1:1" x14ac:dyDescent="0.2">
      <c r="A30" s="94" t="s">
        <v>672</v>
      </c>
    </row>
    <row r="31" spans="1:1" x14ac:dyDescent="0.2">
      <c r="A31" s="94" t="s">
        <v>806</v>
      </c>
    </row>
    <row r="32" spans="1:1" x14ac:dyDescent="0.2">
      <c r="A32" s="94" t="s">
        <v>698</v>
      </c>
    </row>
    <row r="33" spans="1:1" x14ac:dyDescent="0.2">
      <c r="A33" s="95" t="s">
        <v>857</v>
      </c>
    </row>
    <row r="34" spans="1:1" x14ac:dyDescent="0.2">
      <c r="A34" s="95" t="s">
        <v>868</v>
      </c>
    </row>
    <row r="35" spans="1:1" x14ac:dyDescent="0.2">
      <c r="A35" s="95" t="s">
        <v>869</v>
      </c>
    </row>
    <row r="36" spans="1:1" x14ac:dyDescent="0.2">
      <c r="A36" s="94" t="s">
        <v>708</v>
      </c>
    </row>
    <row r="37" spans="1:1" x14ac:dyDescent="0.2">
      <c r="A37" s="94" t="s">
        <v>691</v>
      </c>
    </row>
    <row r="38" spans="1:1" x14ac:dyDescent="0.2">
      <c r="A38" s="94" t="s">
        <v>699</v>
      </c>
    </row>
    <row r="39" spans="1:1" x14ac:dyDescent="0.2">
      <c r="A39" s="94" t="s">
        <v>700</v>
      </c>
    </row>
    <row r="40" spans="1:1" x14ac:dyDescent="0.2">
      <c r="A40" s="94" t="s">
        <v>701</v>
      </c>
    </row>
    <row r="41" spans="1:1" x14ac:dyDescent="0.2">
      <c r="A41" s="94" t="s">
        <v>673</v>
      </c>
    </row>
    <row r="42" spans="1:1" x14ac:dyDescent="0.2">
      <c r="A42" s="95" t="s">
        <v>968</v>
      </c>
    </row>
    <row r="43" spans="1:1" x14ac:dyDescent="0.2">
      <c r="A43" s="94" t="s">
        <v>686</v>
      </c>
    </row>
    <row r="44" spans="1:1" x14ac:dyDescent="0.2">
      <c r="A44" s="95" t="s">
        <v>794</v>
      </c>
    </row>
    <row r="45" spans="1:1" x14ac:dyDescent="0.2">
      <c r="A45" s="94" t="s">
        <v>807</v>
      </c>
    </row>
    <row r="46" spans="1:1" x14ac:dyDescent="0.2">
      <c r="A46" s="95" t="s">
        <v>937</v>
      </c>
    </row>
    <row r="47" spans="1:1" x14ac:dyDescent="0.2">
      <c r="A47" s="94" t="s">
        <v>681</v>
      </c>
    </row>
    <row r="48" spans="1:1" x14ac:dyDescent="0.2">
      <c r="A48" s="95" t="s">
        <v>775</v>
      </c>
    </row>
    <row r="49" spans="1:1" x14ac:dyDescent="0.2">
      <c r="A49" s="94" t="s">
        <v>814</v>
      </c>
    </row>
    <row r="50" spans="1:1" x14ac:dyDescent="0.2">
      <c r="A50" s="94" t="s">
        <v>702</v>
      </c>
    </row>
    <row r="51" spans="1:1" x14ac:dyDescent="0.2">
      <c r="A51" s="94" t="s">
        <v>703</v>
      </c>
    </row>
    <row r="52" spans="1:1" x14ac:dyDescent="0.2">
      <c r="A52" s="95" t="s">
        <v>769</v>
      </c>
    </row>
    <row r="53" spans="1:1" x14ac:dyDescent="0.2">
      <c r="A53" s="94" t="s">
        <v>674</v>
      </c>
    </row>
    <row r="54" spans="1:1" x14ac:dyDescent="0.2">
      <c r="A54" s="94" t="s">
        <v>675</v>
      </c>
    </row>
    <row r="55" spans="1:1" x14ac:dyDescent="0.2">
      <c r="A55" s="94" t="s">
        <v>676</v>
      </c>
    </row>
    <row r="56" spans="1:1" x14ac:dyDescent="0.2">
      <c r="A56" s="94" t="s">
        <v>677</v>
      </c>
    </row>
    <row r="57" spans="1:1" x14ac:dyDescent="0.2">
      <c r="A57" s="94" t="s">
        <v>678</v>
      </c>
    </row>
    <row r="58" spans="1:1" x14ac:dyDescent="0.2">
      <c r="A58" s="94" t="s">
        <v>679</v>
      </c>
    </row>
    <row r="59" spans="1:1" x14ac:dyDescent="0.2">
      <c r="A59" s="94" t="s">
        <v>709</v>
      </c>
    </row>
    <row r="60" spans="1:1" x14ac:dyDescent="0.2">
      <c r="A60" s="94" t="s">
        <v>680</v>
      </c>
    </row>
    <row r="61" spans="1:1" x14ac:dyDescent="0.2">
      <c r="A61" s="94" t="s">
        <v>704</v>
      </c>
    </row>
    <row r="62" spans="1:1" x14ac:dyDescent="0.2">
      <c r="A62" s="98" t="s">
        <v>717</v>
      </c>
    </row>
    <row r="63" spans="1:1" x14ac:dyDescent="0.2">
      <c r="A63" s="94" t="s">
        <v>817</v>
      </c>
    </row>
    <row r="64" spans="1:1" x14ac:dyDescent="0.2">
      <c r="A64" s="94" t="s">
        <v>876</v>
      </c>
    </row>
    <row r="65" spans="1:1" x14ac:dyDescent="0.2">
      <c r="A65" s="94" t="s">
        <v>710</v>
      </c>
    </row>
    <row r="66" spans="1:1" x14ac:dyDescent="0.2">
      <c r="A66" s="94" t="s">
        <v>879</v>
      </c>
    </row>
    <row r="67" spans="1:1" x14ac:dyDescent="0.2">
      <c r="A67" s="94" t="s">
        <v>836</v>
      </c>
    </row>
    <row r="68" spans="1:1" x14ac:dyDescent="0.2">
      <c r="A68" s="94" t="s">
        <v>833</v>
      </c>
    </row>
    <row r="69" spans="1:1" x14ac:dyDescent="0.2">
      <c r="A69" s="94" t="s">
        <v>820</v>
      </c>
    </row>
    <row r="70" spans="1:1" x14ac:dyDescent="0.2">
      <c r="A70" s="94" t="s">
        <v>715</v>
      </c>
    </row>
    <row r="71" spans="1:1" x14ac:dyDescent="0.2">
      <c r="A71" s="98" t="s">
        <v>745</v>
      </c>
    </row>
    <row r="72" spans="1:1" x14ac:dyDescent="0.2">
      <c r="A72" s="94" t="s">
        <v>706</v>
      </c>
    </row>
    <row r="73" spans="1:1" x14ac:dyDescent="0.2">
      <c r="A73" s="94" t="s">
        <v>705</v>
      </c>
    </row>
    <row r="74" spans="1:1" x14ac:dyDescent="0.2">
      <c r="A74" s="94" t="s">
        <v>844</v>
      </c>
    </row>
    <row r="75" spans="1:1" x14ac:dyDescent="0.2">
      <c r="A75" s="94" t="s">
        <v>618</v>
      </c>
    </row>
    <row r="76" spans="1:1" x14ac:dyDescent="0.2">
      <c r="A76" s="94" t="s">
        <v>687</v>
      </c>
    </row>
    <row r="77" spans="1:1" x14ac:dyDescent="0.2">
      <c r="A77" s="94" t="s">
        <v>845</v>
      </c>
    </row>
    <row r="78" spans="1:1" x14ac:dyDescent="0.2">
      <c r="A78" s="95" t="s">
        <v>848</v>
      </c>
    </row>
    <row r="79" spans="1:1" x14ac:dyDescent="0.2">
      <c r="A79" s="95" t="s">
        <v>853</v>
      </c>
    </row>
    <row r="80" spans="1:1" x14ac:dyDescent="0.2">
      <c r="A80" s="94" t="s">
        <v>707</v>
      </c>
    </row>
    <row r="81" spans="1:1" x14ac:dyDescent="0.2">
      <c r="A81" s="95" t="s">
        <v>886</v>
      </c>
    </row>
    <row r="82" spans="1:1" x14ac:dyDescent="0.2">
      <c r="A82" s="95" t="s">
        <v>890</v>
      </c>
    </row>
    <row r="83" spans="1:1" x14ac:dyDescent="0.2">
      <c r="A83" s="95" t="s">
        <v>946</v>
      </c>
    </row>
    <row r="84" spans="1:1" x14ac:dyDescent="0.2">
      <c r="A84" s="94" t="s">
        <v>682</v>
      </c>
    </row>
    <row r="85" spans="1:1" x14ac:dyDescent="0.2">
      <c r="A85" s="94" t="s">
        <v>683</v>
      </c>
    </row>
    <row r="86" spans="1:1" x14ac:dyDescent="0.2">
      <c r="A86" s="94" t="s">
        <v>689</v>
      </c>
    </row>
    <row r="87" spans="1:1" x14ac:dyDescent="0.2">
      <c r="A87" s="95" t="s">
        <v>914</v>
      </c>
    </row>
    <row r="88" spans="1:1" x14ac:dyDescent="0.2">
      <c r="A88" s="95" t="s">
        <v>917</v>
      </c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</sheetData>
  <hyperlinks>
    <hyperlink ref="A11" r:id="rId1"/>
    <hyperlink ref="A1" r:id="rId2"/>
    <hyperlink ref="A28" r:id="rId3"/>
    <hyperlink ref="A75" r:id="rId4"/>
    <hyperlink ref="A25" r:id="rId5"/>
    <hyperlink ref="A27" r:id="rId6"/>
    <hyperlink ref="A30" r:id="rId7"/>
    <hyperlink ref="A41" r:id="rId8"/>
    <hyperlink ref="A53" r:id="rId9"/>
    <hyperlink ref="A54" r:id="rId10"/>
    <hyperlink ref="A55" r:id="rId11"/>
    <hyperlink ref="A56" r:id="rId12"/>
    <hyperlink ref="A57" r:id="rId13"/>
    <hyperlink ref="A58" r:id="rId14"/>
    <hyperlink ref="A60" r:id="rId15"/>
    <hyperlink ref="A47" r:id="rId16"/>
    <hyperlink ref="A84" r:id="rId17"/>
    <hyperlink ref="A85" r:id="rId18"/>
    <hyperlink ref="A15" r:id="rId19"/>
    <hyperlink ref="A17" r:id="rId20"/>
    <hyperlink ref="A43" r:id="rId21"/>
    <hyperlink ref="A76" r:id="rId22"/>
    <hyperlink ref="A19" r:id="rId23"/>
    <hyperlink ref="A86" r:id="rId24"/>
    <hyperlink ref="A24" r:id="rId25"/>
    <hyperlink ref="A37" r:id="rId26"/>
    <hyperlink ref="A12" r:id="rId27"/>
    <hyperlink ref="A13" r:id="rId28"/>
    <hyperlink ref="A8" r:id="rId29"/>
    <hyperlink ref="A9" r:id="rId30"/>
    <hyperlink ref="A22" r:id="rId31"/>
    <hyperlink ref="A26" r:id="rId32"/>
    <hyperlink ref="A32" r:id="rId33"/>
    <hyperlink ref="A38" r:id="rId34"/>
    <hyperlink ref="A39" r:id="rId35"/>
    <hyperlink ref="A40" r:id="rId36"/>
    <hyperlink ref="A50" r:id="rId37"/>
    <hyperlink ref="A51" r:id="rId38"/>
    <hyperlink ref="A61" r:id="rId39"/>
    <hyperlink ref="A73" r:id="rId40"/>
    <hyperlink ref="A72" r:id="rId41"/>
    <hyperlink ref="A80" r:id="rId42"/>
    <hyperlink ref="A36" r:id="rId43"/>
    <hyperlink ref="A59" r:id="rId44"/>
    <hyperlink ref="A65" r:id="rId45"/>
    <hyperlink ref="A3" r:id="rId46"/>
    <hyperlink ref="A2" r:id="rId47"/>
    <hyperlink ref="A10" r:id="rId48"/>
    <hyperlink ref="A21" r:id="rId49"/>
    <hyperlink ref="A70" r:id="rId50"/>
    <hyperlink ref="A62" r:id="rId51"/>
    <hyperlink ref="A4" r:id="rId52"/>
    <hyperlink ref="A71" r:id="rId53"/>
    <hyperlink ref="A20" r:id="rId54"/>
    <hyperlink ref="A5" r:id="rId55"/>
    <hyperlink ref="A29" r:id="rId56"/>
    <hyperlink ref="A52" r:id="rId57"/>
    <hyperlink ref="A48" r:id="rId58"/>
    <hyperlink ref="A16" r:id="rId59"/>
    <hyperlink ref="A44" r:id="rId60"/>
    <hyperlink ref="A7" r:id="rId61"/>
    <hyperlink ref="A23" r:id="rId62"/>
    <hyperlink ref="A31" r:id="rId63"/>
    <hyperlink ref="A45" r:id="rId64"/>
    <hyperlink ref="A49" r:id="rId65"/>
    <hyperlink ref="A63" r:id="rId66"/>
    <hyperlink ref="A69" r:id="rId67"/>
    <hyperlink ref="A77" r:id="rId68"/>
    <hyperlink ref="A78" r:id="rId69"/>
    <hyperlink ref="A79" r:id="rId70"/>
    <hyperlink ref="A33" r:id="rId71"/>
    <hyperlink ref="A34" r:id="rId72"/>
    <hyperlink ref="A35" r:id="rId73" display="https://www.ncbi.nlm.nih.gov/pubmed/12891222"/>
    <hyperlink ref="A64" r:id="rId74"/>
    <hyperlink ref="A81" r:id="rId75"/>
    <hyperlink ref="A82" r:id="rId76"/>
    <hyperlink ref="A6" r:id="rId77" display="http://www.ncbi.nlm.nih.gov/pubmed/6138080"/>
    <hyperlink ref="A87" r:id="rId78"/>
    <hyperlink ref="A88" r:id="rId79"/>
    <hyperlink ref="A18" r:id="rId80"/>
    <hyperlink ref="A46" r:id="rId81"/>
    <hyperlink ref="A83" r:id="rId82"/>
    <hyperlink ref="A14" r:id="rId83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D32" sqref="D32:I34"/>
    </sheetView>
  </sheetViews>
  <sheetFormatPr baseColWidth="10" defaultRowHeight="14.25" x14ac:dyDescent="0.2"/>
  <sheetData>
    <row r="1" spans="1:2" x14ac:dyDescent="0.2">
      <c r="A1">
        <v>0.441658616065979</v>
      </c>
      <c r="B1">
        <f>A1*1000</f>
        <v>441.658616065979</v>
      </c>
    </row>
    <row r="2" spans="1:2" x14ac:dyDescent="0.2">
      <c r="A2">
        <v>0.30748829245567322</v>
      </c>
      <c r="B2" s="80">
        <f t="shared" ref="B2:B29" si="0">A2*1000</f>
        <v>307.48829245567322</v>
      </c>
    </row>
    <row r="3" spans="1:2" x14ac:dyDescent="0.2">
      <c r="A3">
        <v>0.3281363844871521</v>
      </c>
      <c r="B3" s="80">
        <f t="shared" si="0"/>
        <v>328.1363844871521</v>
      </c>
    </row>
    <row r="4" spans="1:2" x14ac:dyDescent="0.2">
      <c r="A4">
        <v>0.27000829577445984</v>
      </c>
      <c r="B4" s="80">
        <f t="shared" si="0"/>
        <v>270.00829577445984</v>
      </c>
    </row>
    <row r="5" spans="1:2" x14ac:dyDescent="0.2">
      <c r="A5">
        <v>0.23273460566997528</v>
      </c>
      <c r="B5" s="80">
        <f t="shared" si="0"/>
        <v>232.73460566997528</v>
      </c>
    </row>
    <row r="6" spans="1:2" x14ac:dyDescent="0.2">
      <c r="A6">
        <v>0.2024775892496109</v>
      </c>
      <c r="B6" s="80">
        <f t="shared" si="0"/>
        <v>202.4775892496109</v>
      </c>
    </row>
    <row r="7" spans="1:2" x14ac:dyDescent="0.2">
      <c r="A7">
        <v>0.14494919776916504</v>
      </c>
      <c r="B7" s="80">
        <f t="shared" si="0"/>
        <v>144.94919776916504</v>
      </c>
    </row>
    <row r="8" spans="1:2" x14ac:dyDescent="0.2">
      <c r="A8">
        <v>0.11927200108766556</v>
      </c>
      <c r="B8" s="80">
        <f t="shared" si="0"/>
        <v>119.27200108766556</v>
      </c>
    </row>
    <row r="9" spans="1:2" x14ac:dyDescent="0.2">
      <c r="A9">
        <v>4.4577836990356445E-2</v>
      </c>
      <c r="B9" s="80">
        <f t="shared" si="0"/>
        <v>44.577836990356445</v>
      </c>
    </row>
    <row r="10" spans="1:2" x14ac:dyDescent="0.2">
      <c r="A10">
        <v>3.3119719475507736E-2</v>
      </c>
      <c r="B10" s="80">
        <f t="shared" si="0"/>
        <v>33.119719475507736</v>
      </c>
    </row>
    <row r="11" spans="1:2" x14ac:dyDescent="0.2">
      <c r="A11">
        <v>2.1013868972659111E-2</v>
      </c>
      <c r="B11" s="80">
        <f t="shared" si="0"/>
        <v>21.013868972659111</v>
      </c>
    </row>
    <row r="12" spans="1:2" x14ac:dyDescent="0.2">
      <c r="A12">
        <v>1.1492360383272171E-2</v>
      </c>
      <c r="B12" s="80">
        <f t="shared" si="0"/>
        <v>11.492360383272171</v>
      </c>
    </row>
    <row r="13" spans="1:2" x14ac:dyDescent="0.2">
      <c r="A13">
        <v>7.0913988165557384E-3</v>
      </c>
      <c r="B13" s="80">
        <f t="shared" si="0"/>
        <v>7.0913988165557384</v>
      </c>
    </row>
    <row r="14" spans="1:2" x14ac:dyDescent="0.2">
      <c r="A14">
        <v>2.8022451400756836</v>
      </c>
      <c r="B14" s="80">
        <f t="shared" si="0"/>
        <v>2802.2451400756836</v>
      </c>
    </row>
    <row r="15" spans="1:2" x14ac:dyDescent="0.2">
      <c r="A15">
        <v>5.0765728950500488</v>
      </c>
      <c r="B15" s="80">
        <f t="shared" si="0"/>
        <v>5076.5728950500488</v>
      </c>
    </row>
    <row r="16" spans="1:2" x14ac:dyDescent="0.2">
      <c r="A16">
        <v>4.3353309631347656</v>
      </c>
      <c r="B16" s="80">
        <f t="shared" si="0"/>
        <v>4335.3309631347656</v>
      </c>
    </row>
    <row r="17" spans="1:10" x14ac:dyDescent="0.2">
      <c r="A17">
        <v>1.8798320293426514</v>
      </c>
      <c r="B17" s="80">
        <f t="shared" si="0"/>
        <v>1879.8320293426514</v>
      </c>
    </row>
    <row r="18" spans="1:10" x14ac:dyDescent="0.2">
      <c r="A18">
        <v>0.84595018625259399</v>
      </c>
      <c r="B18" s="80">
        <f t="shared" si="0"/>
        <v>845.95018625259399</v>
      </c>
    </row>
    <row r="19" spans="1:10" x14ac:dyDescent="0.2">
      <c r="A19">
        <v>0.62270200252532959</v>
      </c>
      <c r="B19" s="80">
        <f t="shared" si="0"/>
        <v>622.70200252532959</v>
      </c>
    </row>
    <row r="20" spans="1:10" x14ac:dyDescent="0.2">
      <c r="A20">
        <v>0.51239258050918579</v>
      </c>
      <c r="B20" s="80">
        <f t="shared" si="0"/>
        <v>512.39258050918579</v>
      </c>
    </row>
    <row r="21" spans="1:10" x14ac:dyDescent="0.2">
      <c r="A21">
        <v>0.42555701732635498</v>
      </c>
      <c r="B21" s="80">
        <f t="shared" si="0"/>
        <v>425.55701732635498</v>
      </c>
    </row>
    <row r="22" spans="1:10" x14ac:dyDescent="0.2">
      <c r="A22">
        <v>0.39877870678901672</v>
      </c>
      <c r="B22" s="80">
        <f t="shared" si="0"/>
        <v>398.77870678901672</v>
      </c>
    </row>
    <row r="23" spans="1:10" x14ac:dyDescent="0.2">
      <c r="A23">
        <v>0.33428660035133362</v>
      </c>
      <c r="B23" s="80">
        <f t="shared" si="0"/>
        <v>334.28660035133362</v>
      </c>
    </row>
    <row r="24" spans="1:10" x14ac:dyDescent="0.2">
      <c r="A24">
        <v>0.28283840417861938</v>
      </c>
      <c r="B24" s="80">
        <f t="shared" si="0"/>
        <v>282.83840417861938</v>
      </c>
    </row>
    <row r="25" spans="1:10" x14ac:dyDescent="0.2">
      <c r="A25">
        <v>0.11816970258951187</v>
      </c>
      <c r="B25" s="80">
        <f t="shared" si="0"/>
        <v>118.16970258951187</v>
      </c>
    </row>
    <row r="26" spans="1:10" x14ac:dyDescent="0.2">
      <c r="A26">
        <v>7.6381810009479523E-2</v>
      </c>
      <c r="B26" s="80">
        <f t="shared" si="0"/>
        <v>76.381810009479523</v>
      </c>
    </row>
    <row r="27" spans="1:10" x14ac:dyDescent="0.2">
      <c r="A27">
        <v>4.8914942890405655E-2</v>
      </c>
      <c r="B27" s="80">
        <f t="shared" si="0"/>
        <v>48.914942890405655</v>
      </c>
    </row>
    <row r="28" spans="1:10" x14ac:dyDescent="0.2">
      <c r="A28">
        <v>2.4379350244998932E-2</v>
      </c>
      <c r="B28" s="80">
        <f t="shared" si="0"/>
        <v>24.379350244998932</v>
      </c>
    </row>
    <row r="29" spans="1:10" x14ac:dyDescent="0.2">
      <c r="A29">
        <v>1.2966680340468884E-2</v>
      </c>
      <c r="B29" s="80">
        <f t="shared" si="0"/>
        <v>12.966680340468884</v>
      </c>
    </row>
    <row r="30" spans="1:10" x14ac:dyDescent="0.2">
      <c r="B30" s="80"/>
    </row>
    <row r="31" spans="1:10" ht="15" x14ac:dyDescent="0.25">
      <c r="B31" s="80"/>
      <c r="C31" s="1" t="s">
        <v>1104</v>
      </c>
      <c r="D31" s="1">
        <v>1</v>
      </c>
      <c r="E31" s="1">
        <v>2</v>
      </c>
      <c r="F31" s="1">
        <v>3</v>
      </c>
      <c r="G31" s="1">
        <v>4</v>
      </c>
      <c r="H31" s="1">
        <v>5</v>
      </c>
      <c r="I31" s="1">
        <v>6</v>
      </c>
      <c r="J31" s="80"/>
    </row>
    <row r="32" spans="1:10" ht="15" x14ac:dyDescent="0.25">
      <c r="C32" s="1" t="s">
        <v>1101</v>
      </c>
      <c r="D32">
        <v>0</v>
      </c>
      <c r="E32">
        <f>24</f>
        <v>24</v>
      </c>
      <c r="F32" s="80">
        <f>E32+24</f>
        <v>48</v>
      </c>
      <c r="G32" s="80">
        <f t="shared" ref="G32:I32" si="1">F32+24</f>
        <v>72</v>
      </c>
      <c r="H32" s="80">
        <f t="shared" si="1"/>
        <v>96</v>
      </c>
      <c r="I32" s="80">
        <f t="shared" si="1"/>
        <v>120</v>
      </c>
    </row>
    <row r="33" spans="3:9" ht="15" x14ac:dyDescent="0.25">
      <c r="C33" s="1" t="s">
        <v>1102</v>
      </c>
      <c r="H33">
        <f>H32+12</f>
        <v>108</v>
      </c>
      <c r="I33" s="80">
        <f>I32+12</f>
        <v>132</v>
      </c>
    </row>
    <row r="34" spans="3:9" ht="15" x14ac:dyDescent="0.25">
      <c r="C34" s="1" t="s">
        <v>1103</v>
      </c>
      <c r="H34">
        <f>H32+13</f>
        <v>109</v>
      </c>
      <c r="I34" s="80">
        <f>I32+13</f>
        <v>133</v>
      </c>
    </row>
    <row r="35" spans="3:9" x14ac:dyDescent="0.2">
      <c r="H35" t="s">
        <v>1105</v>
      </c>
      <c r="I35" t="s">
        <v>1106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02AC6D9EF9CA44BE2D7FE53E0F875C" ma:contentTypeVersion="5" ma:contentTypeDescription="Ein neues Dokument erstellen." ma:contentTypeScope="" ma:versionID="3663c4d2c116f3f24f6daf23befb285b">
  <xsd:schema xmlns:xsd="http://www.w3.org/2001/XMLSchema" xmlns:xs="http://www.w3.org/2001/XMLSchema" xmlns:p="http://schemas.microsoft.com/office/2006/metadata/properties" xmlns:ns2="aecc70ee-2d6e-4d6b-a98f-0dfc4d2572dc" targetNamespace="http://schemas.microsoft.com/office/2006/metadata/properties" ma:root="true" ma:fieldsID="edba68efffe340fa57c49f534990b2ed" ns2:_="">
    <xsd:import namespace="aecc70ee-2d6e-4d6b-a98f-0dfc4d2572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c70ee-2d6e-4d6b-a98f-0dfc4d2572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BC62DA-2B2A-4182-968B-675A68C976B3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aecc70ee-2d6e-4d6b-a98f-0dfc4d2572dc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904C821-7F09-43A7-BFB5-D69D976566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c70ee-2d6e-4d6b-a98f-0dfc4d2572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209783-4AAD-4055-8F9C-485BBD383B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Studies</vt:lpstr>
      <vt:lpstr>PK-Parameter</vt:lpstr>
      <vt:lpstr>PK-Profles</vt:lpstr>
      <vt:lpstr>DDI</vt:lpstr>
      <vt:lpstr>Analyte</vt:lpstr>
      <vt:lpstr>Lists</vt:lpstr>
      <vt:lpstr>Projects</vt:lpstr>
      <vt:lpstr>Tabelle1</vt:lpstr>
      <vt:lpstr>Tabelle2</vt:lpstr>
    </vt:vector>
  </TitlesOfParts>
  <Company>Bayer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Dallmann</dc:creator>
  <cp:lastModifiedBy>Sebastian Frechen</cp:lastModifiedBy>
  <cp:revision/>
  <dcterms:created xsi:type="dcterms:W3CDTF">2018-06-14T09:04:40Z</dcterms:created>
  <dcterms:modified xsi:type="dcterms:W3CDTF">2019-04-29T11:15:32Z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0x0101000A02AC6D9EF9CA44BE2D7FE53E0F875C</vt:lpwstr>
  </property>
  <property fmtid="{D5CDD505-2E9C-101B-9397-08002B2CF9AE}" pid="3" name="AuthorIds_UIVersion_14848">
    <vt:lpwstr>14</vt:lpwstr>
  </property>
</Properties>
</file>