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formatada e limpada" sheetId="1" r:id="rId4"/>
    <sheet state="visible" name="Análise de dados" sheetId="2" r:id="rId5"/>
  </sheets>
  <definedNames/>
  <calcPr/>
</workbook>
</file>

<file path=xl/sharedStrings.xml><?xml version="1.0" encoding="utf-8"?>
<sst xmlns="http://schemas.openxmlformats.org/spreadsheetml/2006/main" count="1494" uniqueCount="121">
  <si>
    <t>DATA_PEDIDO</t>
  </si>
  <si>
    <t>DATA_COMPRA</t>
  </si>
  <si>
    <t>TEMPO_COMPRA(DIAS)</t>
  </si>
  <si>
    <t>SKU_PRODUTO</t>
  </si>
  <si>
    <t>QUANTIDADE</t>
  </si>
  <si>
    <t>VOLUME_CX</t>
  </si>
  <si>
    <t>DATA_DESPACHO</t>
  </si>
  <si>
    <t>DATA_ENTREGA</t>
  </si>
  <si>
    <t>ID_SISTEMA</t>
  </si>
  <si>
    <t>ENTREGA_DIAS</t>
  </si>
  <si>
    <t>ESTADO_BR</t>
  </si>
  <si>
    <t>UF</t>
  </si>
  <si>
    <t>FRETE_CUSTO</t>
  </si>
  <si>
    <t>FORMA_PAGAMENTO</t>
  </si>
  <si>
    <t>931-475</t>
  </si>
  <si>
    <t>Mato Grosso do Sul</t>
  </si>
  <si>
    <t>MS</t>
  </si>
  <si>
    <t>Pix</t>
  </si>
  <si>
    <t>980-146</t>
  </si>
  <si>
    <t>Espírito Santo</t>
  </si>
  <si>
    <t>ES</t>
  </si>
  <si>
    <t>582-344</t>
  </si>
  <si>
    <t>Goiás</t>
  </si>
  <si>
    <t>GO</t>
  </si>
  <si>
    <t>525-405</t>
  </si>
  <si>
    <t>Boleto</t>
  </si>
  <si>
    <t>Minas Gerais</t>
  </si>
  <si>
    <t>MG</t>
  </si>
  <si>
    <t>846-437</t>
  </si>
  <si>
    <t>Paraná</t>
  </si>
  <si>
    <t>PR</t>
  </si>
  <si>
    <t>320-125</t>
  </si>
  <si>
    <t>Rio de Janeiro</t>
  </si>
  <si>
    <t>RJ</t>
  </si>
  <si>
    <t>Rio Grande do Sul</t>
  </si>
  <si>
    <t>RS</t>
  </si>
  <si>
    <t>914-156</t>
  </si>
  <si>
    <t>Santa Catarina</t>
  </si>
  <si>
    <t>SC</t>
  </si>
  <si>
    <t>São Paulo</t>
  </si>
  <si>
    <t>SP</t>
  </si>
  <si>
    <t>538-640</t>
  </si>
  <si>
    <t>116-301</t>
  </si>
  <si>
    <t>Cartão</t>
  </si>
  <si>
    <t>960-341</t>
  </si>
  <si>
    <t>101-233</t>
  </si>
  <si>
    <t>518-468</t>
  </si>
  <si>
    <t>383-782</t>
  </si>
  <si>
    <t>554-801</t>
  </si>
  <si>
    <t>442-164</t>
  </si>
  <si>
    <t>548-796</t>
  </si>
  <si>
    <t>561-296</t>
  </si>
  <si>
    <t>Todos os dados possíveis para serem retirados da planilha do Excel.</t>
  </si>
  <si>
    <t>1 -  Quantidade total de pedidos.</t>
  </si>
  <si>
    <t>1 - Total pedidos</t>
  </si>
  <si>
    <t>Realizado com a função: CONT.VALORES. Peguei toda a coluna e subtraí 1 para calcular a quantidade de células excluindo o título, atualizando automaticamente caso ocorra uma atualização.</t>
  </si>
  <si>
    <t>2 - Período médio ente a data de pedido e data de compra.</t>
  </si>
  <si>
    <t>Total de 351 pedidos até o momento</t>
  </si>
  <si>
    <t>3 - Volume total de caixas e quantidade média de caixas por pedido.</t>
  </si>
  <si>
    <t>4 - Tempo médio de entrega dos pedidos.</t>
  </si>
  <si>
    <t>2 - Média em dias</t>
  </si>
  <si>
    <t>Média em horas</t>
  </si>
  <si>
    <t>Somei todos os dados da coluna TEMPO_COMPRA(DIAS) e dividi pelo total de compras(C3) | Peguei o valor em dias e multipliquei por 24 para descobrir o valor em horas.</t>
  </si>
  <si>
    <t>5 - Quantidade de pedidos de cada estado.</t>
  </si>
  <si>
    <t>Como a média em dias é menor que 1, isso mostra que a média do tempo de compra é de menos de 1 dia. Portanto, calculei em horas, o que mostra que a média em horas é de 8 horas e 20 minutos.</t>
  </si>
  <si>
    <t>6 - Estado que mais realizou pedidos.</t>
  </si>
  <si>
    <t>7 - Total do valor dos fretes por estado e valor total dos fretes.</t>
  </si>
  <si>
    <t>Quantidade</t>
  </si>
  <si>
    <t>Percentual</t>
  </si>
  <si>
    <t>8 -  Preço médio dos fretes por estado.</t>
  </si>
  <si>
    <t>9 - Formas de pagamento mais usadas.</t>
  </si>
  <si>
    <t>10 - Forma de pagamento mais usadas por estado.</t>
  </si>
  <si>
    <t>Análises</t>
  </si>
  <si>
    <r>
      <rPr>
        <rFont val="Calibri"/>
        <color theme="1"/>
      </rPr>
      <t xml:space="preserve">1 - A quantidade total de pedidos é de </t>
    </r>
    <r>
      <rPr>
        <rFont val="Calibri"/>
        <b/>
        <color theme="1"/>
      </rPr>
      <t>351.</t>
    </r>
  </si>
  <si>
    <r>
      <rPr>
        <rFont val="Calibri"/>
        <color theme="1"/>
      </rPr>
      <t xml:space="preserve">2- O período médio de compra é de </t>
    </r>
    <r>
      <rPr>
        <rFont val="Calibri"/>
        <b/>
        <color theme="1"/>
      </rPr>
      <t>8 horas e 20 minutos.</t>
    </r>
  </si>
  <si>
    <r>
      <rPr>
        <rFont val="Calibri"/>
        <color theme="1"/>
      </rPr>
      <t xml:space="preserve">3- O volume total de caixas é de </t>
    </r>
    <r>
      <rPr>
        <rFont val="Calibri"/>
        <b/>
        <color theme="1"/>
      </rPr>
      <t xml:space="preserve">708 </t>
    </r>
    <r>
      <rPr>
        <rFont val="Calibri"/>
        <color theme="1"/>
      </rPr>
      <t xml:space="preserve">e o volume médio é </t>
    </r>
    <r>
      <rPr>
        <rFont val="Calibri"/>
        <b/>
        <color theme="1"/>
      </rPr>
      <t xml:space="preserve">2 </t>
    </r>
    <r>
      <rPr>
        <rFont val="Calibri"/>
        <color theme="1"/>
      </rPr>
      <t>caixas por pedido.</t>
    </r>
  </si>
  <si>
    <t>3 - Volume de caixas</t>
  </si>
  <si>
    <t>Volume médio</t>
  </si>
  <si>
    <t>Somei o total de caixas de todos os pedidos e calculei o valor médio das caixas por pedido.</t>
  </si>
  <si>
    <r>
      <rPr>
        <rFont val="Calibri"/>
        <color theme="1"/>
      </rPr>
      <t xml:space="preserve">4- O tempo média de entrega dos pedidos é de </t>
    </r>
    <r>
      <rPr>
        <rFont val="Calibri"/>
        <b/>
        <color theme="1"/>
      </rPr>
      <t>2 dias e 12 horas.</t>
    </r>
  </si>
  <si>
    <t>Total de 708 caixas em 351 pedidos, com uma média de 2 caixas por pedido</t>
  </si>
  <si>
    <t>5- Tabela C21:D32.</t>
  </si>
  <si>
    <r>
      <rPr>
        <rFont val="Calibri"/>
        <color theme="1"/>
      </rPr>
      <t>5.1- O estado que mais realizou pedidos foi o estado de</t>
    </r>
    <r>
      <rPr>
        <rFont val="Calibri"/>
        <b/>
        <color theme="1"/>
      </rPr>
      <t xml:space="preserve"> São Paulo. 🤔</t>
    </r>
  </si>
  <si>
    <t>4 - Média de entrega por dia</t>
  </si>
  <si>
    <t>Somei o total de tempo de entrega em dias e dividi pelo total de pedidos.</t>
  </si>
  <si>
    <r>
      <rPr>
        <rFont val="Calibri"/>
        <color theme="1"/>
      </rPr>
      <t xml:space="preserve">5.2 - O estado que menos realizou pedidos foi o estado de </t>
    </r>
    <r>
      <rPr>
        <rFont val="Calibri"/>
        <b/>
        <color theme="1"/>
      </rPr>
      <t>Goiás.</t>
    </r>
  </si>
  <si>
    <t>Média de 2 dias e meio para a entrega a partir do dia do despacho.</t>
  </si>
  <si>
    <r>
      <rPr>
        <rFont val="Calibri"/>
        <color theme="1"/>
      </rPr>
      <t xml:space="preserve">6- O estado que mais realizou pedidos foi o estado de </t>
    </r>
    <r>
      <rPr>
        <rFont val="Calibri"/>
        <b/>
        <color theme="1"/>
      </rPr>
      <t>São Paulo. 🤔</t>
    </r>
  </si>
  <si>
    <r>
      <rPr>
        <rFont val="Calibri"/>
        <color theme="1"/>
      </rPr>
      <t xml:space="preserve">7- O valor total dos fretes é de </t>
    </r>
    <r>
      <rPr>
        <rFont val="Calibri"/>
        <b/>
        <color theme="1"/>
      </rPr>
      <t>R$23.902.18</t>
    </r>
  </si>
  <si>
    <t>5 - Quantidade de pedidos por estado</t>
  </si>
  <si>
    <r>
      <rPr>
        <rFont val="Calibri"/>
        <color theme="1"/>
      </rPr>
      <t xml:space="preserve">7.1 - O estado que mais gastou com frete foi </t>
    </r>
    <r>
      <rPr>
        <rFont val="Calibri"/>
        <b/>
        <color theme="1"/>
      </rPr>
      <t>São Paulo.</t>
    </r>
  </si>
  <si>
    <t>Estados</t>
  </si>
  <si>
    <t>Pedidos por estado</t>
  </si>
  <si>
    <r>
      <rPr>
        <rFont val="Calibri"/>
        <color theme="1"/>
      </rPr>
      <t xml:space="preserve">7.2 - O estado que menos gastou com frete foi </t>
    </r>
    <r>
      <rPr>
        <rFont val="Calibri"/>
        <b/>
        <color theme="1"/>
      </rPr>
      <t>Goiás</t>
    </r>
    <r>
      <rPr>
        <rFont val="Calibri"/>
        <color theme="1"/>
      </rPr>
      <t>.</t>
    </r>
  </si>
  <si>
    <t>Maior pedido</t>
  </si>
  <si>
    <t>Menor pedido</t>
  </si>
  <si>
    <t>8- Preço médio dos fretes por estado na tabela. A diferença entre o valor médio</t>
  </si>
  <si>
    <t>mais alto e mais baixo é de apenas 0,46%, indicando uma variação mínima.</t>
  </si>
  <si>
    <r>
      <rPr>
        <rFont val="Calibri"/>
        <color theme="1"/>
      </rPr>
      <t xml:space="preserve">9- A forma de pagamento mais usado é o </t>
    </r>
    <r>
      <rPr>
        <rFont val="Calibri"/>
        <b/>
        <color theme="1"/>
      </rPr>
      <t>PIX</t>
    </r>
    <r>
      <rPr>
        <rFont val="Calibri"/>
        <color theme="1"/>
      </rPr>
      <t xml:space="preserve">, seguido do </t>
    </r>
    <r>
      <rPr>
        <rFont val="Calibri"/>
        <b/>
        <color theme="1"/>
      </rPr>
      <t xml:space="preserve">Boleto </t>
    </r>
    <r>
      <rPr>
        <rFont val="Calibri"/>
        <color theme="1"/>
      </rPr>
      <t xml:space="preserve">com apenas 1 </t>
    </r>
  </si>
  <si>
    <t xml:space="preserve">pedido de diferença, mostrando que mesmo com o PIX estando em alta muitas </t>
  </si>
  <si>
    <t>pessoas  utilizam o boleto como forma de pagamento.</t>
  </si>
  <si>
    <t xml:space="preserve">10- A forma de pagamento mais utilizada por estados está empatada entre </t>
  </si>
  <si>
    <r>
      <rPr>
        <rFont val="Calibri"/>
        <color rgb="FFFFFFFF"/>
        <sz val="12.0"/>
      </rPr>
      <t xml:space="preserve">   </t>
    </r>
    <r>
      <rPr>
        <rFont val="Calibri"/>
        <b/>
        <color rgb="FF000000"/>
        <sz val="12.0"/>
      </rPr>
      <t xml:space="preserve">PIX </t>
    </r>
    <r>
      <rPr>
        <rFont val="Calibri"/>
        <color rgb="FF000000"/>
        <sz val="12.0"/>
      </rPr>
      <t xml:space="preserve">e </t>
    </r>
    <r>
      <rPr>
        <rFont val="Calibri"/>
        <b/>
        <color rgb="FF000000"/>
        <sz val="12.0"/>
      </rPr>
      <t>cartão</t>
    </r>
    <r>
      <rPr>
        <rFont val="Calibri"/>
        <color rgb="FF000000"/>
        <sz val="12.0"/>
      </rPr>
      <t xml:space="preserve">, mas no estado do </t>
    </r>
    <r>
      <rPr>
        <rFont val="Calibri"/>
        <b/>
        <color rgb="FF000000"/>
        <sz val="12.0"/>
      </rPr>
      <t>Paraná</t>
    </r>
    <r>
      <rPr>
        <rFont val="Calibri"/>
        <color rgb="FF000000"/>
        <sz val="12.0"/>
      </rPr>
      <t xml:space="preserve">, o </t>
    </r>
    <r>
      <rPr>
        <rFont val="Calibri"/>
        <b/>
        <color rgb="FF000000"/>
        <sz val="12.0"/>
      </rPr>
      <t>PIX vence.</t>
    </r>
  </si>
  <si>
    <t>Total</t>
  </si>
  <si>
    <t>6 - Estado com maior pedido</t>
  </si>
  <si>
    <t>Usei a função máximo para retornar o valor máximo da coluna "Pedidos por estado", depois utilizei a função corresp para retornar(número de linha) a posição do pedido com maior estado 
e utilizei a função índice para retornar o nome da coluna em que está a linha com maior pedido retornando pelo corresp</t>
  </si>
  <si>
    <t>São Paulo é o estado com o maior número de pedidos.</t>
  </si>
  <si>
    <t>7  e 8</t>
  </si>
  <si>
    <t>Valor total dos fretes</t>
  </si>
  <si>
    <t>Valor médio dos fretes</t>
  </si>
  <si>
    <t>Variação</t>
  </si>
  <si>
    <t>7 - Valor total dos fretes</t>
  </si>
  <si>
    <t>Calculei o valor total dos fretes somando o valor do frete de cada estado.</t>
  </si>
  <si>
    <t>O valor total de todos os fretes é R$23.902,18</t>
  </si>
  <si>
    <t>8 - Valor médio dos fretes</t>
  </si>
  <si>
    <t>Calculei o valor médio dos fretes dividindo o valor total do frete pela quantidade de pedidos.</t>
  </si>
  <si>
    <t>O valor médio dos fretes de todos os estados é R$68,10</t>
  </si>
  <si>
    <t>9 e 10</t>
  </si>
  <si>
    <t>PIX</t>
  </si>
  <si>
    <t>Mais usada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</si>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</sst>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[$R$ -416]#,##0.00"/>
    <numFmt numFmtId="166" formatCode="0.000"/>
  </numFmts>
  <fonts count="13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  <font>
      <sz val="9.0"/>
      <color rgb="FFA61D4C"/>
      <name val="&quot;Google Sans Mono&quot;"/>
    </font>
    <font>
      <sz val="12.0"/>
      <color rgb="FFFFFFFF"/>
      <name val="Calibri"/>
      <scheme val="minor"/>
    </font>
    <font>
      <sz val="12.0"/>
      <color theme="1"/>
      <name val="Calibri"/>
      <scheme val="minor"/>
    </font>
    <font>
      <color rgb="FFFFFFFF"/>
      <name val="Calibri"/>
      <scheme val="minor"/>
    </font>
    <font>
      <b/>
      <color theme="1"/>
      <name val="Calibri"/>
      <scheme val="minor"/>
    </font>
    <font>
      <sz val="12.0"/>
      <color rgb="FF000000"/>
      <name val="Calibri"/>
    </font>
    <font>
      <color rgb="FFEFEFEF"/>
      <name val="Calibri"/>
      <scheme val="minor"/>
    </font>
    <font>
      <b/>
      <color rgb="FFFFFFFF"/>
      <name val="Calibri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164" xfId="0" applyAlignment="1" applyBorder="1" applyFont="1" applyNumberFormat="1">
      <alignment horizontal="center" vertical="center"/>
    </xf>
    <xf borderId="2" fillId="2" fontId="1" numFmtId="165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vertical="center"/>
    </xf>
    <xf borderId="2" fillId="0" fontId="2" numFmtId="165" xfId="0" applyAlignment="1" applyBorder="1" applyFont="1" applyNumberFormat="1">
      <alignment horizontal="center" vertical="center"/>
    </xf>
    <xf borderId="0" fillId="0" fontId="3" numFmtId="166" xfId="0" applyFont="1" applyNumberFormat="1"/>
    <xf borderId="2" fillId="0" fontId="2" numFmtId="0" xfId="0" applyAlignment="1" applyBorder="1" applyFont="1">
      <alignment horizontal="left" readingOrder="0" vertical="center"/>
    </xf>
    <xf borderId="0" fillId="3" fontId="4" numFmtId="2" xfId="0" applyFill="1" applyFont="1" applyNumberFormat="1"/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Font="1" applyNumberFormat="1"/>
    <xf borderId="0" fillId="0" fontId="3" numFmtId="165" xfId="0" applyFont="1" applyNumberFormat="1"/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2" fillId="4" fontId="7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2" fillId="0" fontId="3" numFmtId="0" xfId="0" applyAlignment="1" applyBorder="1" applyFont="1">
      <alignment horizontal="center"/>
    </xf>
    <xf borderId="2" fillId="4" fontId="10" numFmtId="0" xfId="0" applyAlignment="1" applyBorder="1" applyFont="1">
      <alignment horizontal="center" readingOrder="0"/>
    </xf>
    <xf borderId="2" fillId="0" fontId="3" numFmtId="2" xfId="0" applyAlignment="1" applyBorder="1" applyFont="1" applyNumberFormat="1">
      <alignment horizontal="center"/>
    </xf>
    <xf borderId="2" fillId="4" fontId="10" numFmtId="0" xfId="0" applyAlignment="1" applyBorder="1" applyFont="1">
      <alignment horizontal="center"/>
    </xf>
    <xf borderId="2" fillId="4" fontId="7" numFmtId="0" xfId="0" applyAlignment="1" applyBorder="1" applyFont="1">
      <alignment horizontal="center" readingOrder="0"/>
    </xf>
    <xf borderId="2" fillId="0" fontId="3" numFmtId="10" xfId="0" applyAlignment="1" applyBorder="1" applyFont="1" applyNumberFormat="1">
      <alignment horizontal="center"/>
    </xf>
    <xf borderId="0" fillId="4" fontId="11" numFmtId="0" xfId="0" applyAlignment="1" applyFont="1">
      <alignment horizontal="center" readingOrder="0"/>
    </xf>
    <xf borderId="0" fillId="0" fontId="3" numFmtId="0" xfId="0" applyFont="1"/>
    <xf borderId="2" fillId="0" fontId="3" numFmtId="166" xfId="0" applyAlignment="1" applyBorder="1" applyFont="1" applyNumberFormat="1">
      <alignment horizontal="center"/>
    </xf>
    <xf borderId="2" fillId="4" fontId="7" numFmtId="0" xfId="0" applyAlignment="1" applyBorder="1" applyFont="1">
      <alignment readingOrder="0"/>
    </xf>
    <xf borderId="2" fillId="4" fontId="7" numFmtId="0" xfId="0" applyBorder="1" applyFont="1"/>
    <xf borderId="2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/>
    </xf>
    <xf borderId="0" fillId="3" fontId="5" numFmtId="0" xfId="0" applyAlignment="1" applyFont="1">
      <alignment readingOrder="0"/>
    </xf>
    <xf borderId="0" fillId="4" fontId="7" numFmtId="0" xfId="0" applyAlignment="1" applyFont="1">
      <alignment horizontal="center" readingOrder="0" vertical="center"/>
    </xf>
    <xf borderId="2" fillId="0" fontId="3" numFmtId="0" xfId="0" applyAlignment="1" applyBorder="1" applyFont="1">
      <alignment horizontal="center" readingOrder="0"/>
    </xf>
    <xf borderId="2" fillId="4" fontId="11" numFmtId="0" xfId="0" applyAlignment="1" applyBorder="1" applyFont="1">
      <alignment horizontal="center" readingOrder="0"/>
    </xf>
    <xf borderId="2" fillId="3" fontId="12" numFmtId="0" xfId="0" applyAlignment="1" applyBorder="1" applyFont="1">
      <alignment horizontal="center"/>
    </xf>
    <xf borderId="2" fillId="0" fontId="3" numFmtId="165" xfId="0" applyAlignment="1" applyBorder="1" applyFont="1" applyNumberFormat="1">
      <alignment horizontal="center"/>
    </xf>
    <xf borderId="0" fillId="4" fontId="7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Quantidade por dia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'Análise de dados'!$D$8</c:f>
            </c:strRef>
          </c:tx>
          <c:dPt>
            <c:idx val="0"/>
            <c:explosion val="0"/>
            <c:spPr>
              <a:solidFill>
                <a:srgbClr val="00FFFF"/>
              </a:solidFill>
            </c:spPr>
          </c:dPt>
          <c:dPt>
            <c:idx val="1"/>
            <c:spPr>
              <a:solidFill>
                <a:srgbClr val="00FF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'Análise de dados'!$C$9:$C$12</c:f>
            </c:strRef>
          </c:cat>
          <c:val>
            <c:numRef>
              <c:f>'Análise de dados'!$D$9:$D$12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Pedidos por estado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strRef>
              <c:f>'Análise de dados'!$D$22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 de dados'!$C$23:$C$31</c:f>
            </c:strRef>
          </c:cat>
          <c:val>
            <c:numRef>
              <c:f>'Análise de dados'!$D$23:$D$31</c:f>
              <c:numCache/>
            </c:numRef>
          </c:val>
        </c:ser>
        <c:axId val="559099893"/>
        <c:axId val="1914108309"/>
      </c:barChart>
      <c:catAx>
        <c:axId val="55909989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Estados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108309"/>
      </c:catAx>
      <c:valAx>
        <c:axId val="19141083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909989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r>
              <a:rPr b="1">
                <a:solidFill>
                  <a:srgbClr val="000000"/>
                </a:solidFill>
                <a:latin typeface="+mn-lt"/>
              </a:rPr>
              <a:t>Formas de pagamento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'Análise de dados'!$C$69:$C$71</c:f>
            </c:strRef>
          </c:cat>
          <c:val>
            <c:numRef>
              <c:f>'Análise de dados'!$D$69:$D$71</c:f>
              <c:numCache/>
            </c:numRef>
          </c:val>
        </c:ser>
        <c:axId val="160415708"/>
        <c:axId val="1173077691"/>
      </c:barChart>
      <c:catAx>
        <c:axId val="1604157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3077691"/>
      </c:catAx>
      <c:valAx>
        <c:axId val="11730776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4157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6</xdr:row>
      <xdr:rowOff>180975</xdr:rowOff>
    </xdr:from>
    <xdr:ext cx="2105025" cy="11811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104775</xdr:colOff>
      <xdr:row>19</xdr:row>
      <xdr:rowOff>66675</xdr:rowOff>
    </xdr:from>
    <xdr:ext cx="3419475" cy="211455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323850</xdr:colOff>
      <xdr:row>56</xdr:row>
      <xdr:rowOff>152400</xdr:rowOff>
    </xdr:from>
    <xdr:ext cx="3200400" cy="19812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14.29"/>
    <col customWidth="1" min="3" max="3" width="21.43"/>
    <col customWidth="1" min="4" max="4" width="14.14"/>
    <col customWidth="1" min="5" max="5" width="12.71"/>
    <col customWidth="1" min="6" max="6" width="12.0"/>
    <col customWidth="1" min="7" max="7" width="15.71"/>
    <col customWidth="1" min="8" max="8" width="14.57"/>
    <col customWidth="1" min="9" max="9" width="11.71"/>
    <col customWidth="1" min="10" max="10" width="14.29"/>
    <col customWidth="1" min="11" max="11" width="17.71"/>
    <col customWidth="1" min="12" max="12" width="4.29"/>
    <col customWidth="1" min="13" max="13" width="13.14"/>
    <col customWidth="1" min="14" max="14" width="19.86"/>
    <col customWidth="1" min="15" max="15" width="8.71"/>
    <col customWidth="1" min="16" max="16" width="18.86"/>
    <col customWidth="1" min="17" max="17" width="18.0"/>
    <col customWidth="1" min="18" max="19" width="22.71"/>
    <col customWidth="1" min="20" max="20" width="18.71"/>
    <col customWidth="1" min="21" max="27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</row>
    <row r="2">
      <c r="A2" s="6">
        <v>45292.0</v>
      </c>
      <c r="B2" s="7">
        <v>45292.01</v>
      </c>
      <c r="C2" s="8">
        <f t="shared" ref="C2:C352" si="1">DAYS360(A2,B2)</f>
        <v>0</v>
      </c>
      <c r="D2" s="8" t="s">
        <v>14</v>
      </c>
      <c r="E2" s="8">
        <v>1.0</v>
      </c>
      <c r="F2" s="8">
        <v>1.0</v>
      </c>
      <c r="G2" s="7">
        <v>45293.71</v>
      </c>
      <c r="H2" s="7">
        <v>45297.91</v>
      </c>
      <c r="I2" s="8">
        <v>5.497465418E9</v>
      </c>
      <c r="J2" s="9">
        <f t="shared" ref="J2:J352" si="2">DAYS360(G2,H2)</f>
        <v>4</v>
      </c>
      <c r="K2" s="10" t="s">
        <v>15</v>
      </c>
      <c r="L2" s="8" t="s">
        <v>16</v>
      </c>
      <c r="M2" s="11">
        <v>89.52</v>
      </c>
      <c r="N2" s="10" t="s">
        <v>17</v>
      </c>
    </row>
    <row r="3">
      <c r="A3" s="6">
        <v>45292.59</v>
      </c>
      <c r="B3" s="7">
        <v>45292.6</v>
      </c>
      <c r="C3" s="8">
        <f t="shared" si="1"/>
        <v>0</v>
      </c>
      <c r="D3" s="8" t="s">
        <v>18</v>
      </c>
      <c r="E3" s="8">
        <v>1.0</v>
      </c>
      <c r="F3" s="8">
        <v>1.0</v>
      </c>
      <c r="G3" s="7">
        <v>45293.2</v>
      </c>
      <c r="H3" s="7">
        <v>45296.4</v>
      </c>
      <c r="I3" s="8">
        <v>8.382092416E9</v>
      </c>
      <c r="J3" s="8">
        <f t="shared" si="2"/>
        <v>3</v>
      </c>
      <c r="K3" s="10" t="s">
        <v>19</v>
      </c>
      <c r="L3" s="8" t="s">
        <v>20</v>
      </c>
      <c r="M3" s="11">
        <v>89.82</v>
      </c>
      <c r="N3" s="10" t="s">
        <v>17</v>
      </c>
    </row>
    <row r="4">
      <c r="A4" s="6">
        <v>45293.17999999999</v>
      </c>
      <c r="B4" s="7">
        <v>45293.189999999995</v>
      </c>
      <c r="C4" s="8">
        <f t="shared" si="1"/>
        <v>0</v>
      </c>
      <c r="D4" s="8" t="s">
        <v>21</v>
      </c>
      <c r="E4" s="8">
        <v>2.0</v>
      </c>
      <c r="F4" s="8">
        <v>2.0</v>
      </c>
      <c r="G4" s="7">
        <v>45294.09</v>
      </c>
      <c r="H4" s="7">
        <v>45297.99</v>
      </c>
      <c r="I4" s="8">
        <v>8.448554702E9</v>
      </c>
      <c r="J4" s="8">
        <f t="shared" si="2"/>
        <v>3</v>
      </c>
      <c r="K4" s="10" t="s">
        <v>22</v>
      </c>
      <c r="L4" s="8" t="s">
        <v>23</v>
      </c>
      <c r="M4" s="11">
        <v>74.72</v>
      </c>
      <c r="N4" s="10" t="s">
        <v>17</v>
      </c>
    </row>
    <row r="5">
      <c r="A5" s="6">
        <v>45293.76999999999</v>
      </c>
      <c r="B5" s="7">
        <v>45293.77999999999</v>
      </c>
      <c r="C5" s="8">
        <f t="shared" si="1"/>
        <v>0</v>
      </c>
      <c r="D5" s="8" t="s">
        <v>24</v>
      </c>
      <c r="E5" s="8">
        <v>1.0</v>
      </c>
      <c r="F5" s="8">
        <v>2.0</v>
      </c>
      <c r="G5" s="7">
        <v>45294.87999999999</v>
      </c>
      <c r="H5" s="7">
        <v>45296.67999999999</v>
      </c>
      <c r="I5" s="8">
        <v>3.876959973E9</v>
      </c>
      <c r="J5" s="8">
        <f t="shared" si="2"/>
        <v>2</v>
      </c>
      <c r="K5" s="10" t="s">
        <v>15</v>
      </c>
      <c r="L5" s="8" t="s">
        <v>16</v>
      </c>
      <c r="M5" s="11">
        <v>55.58</v>
      </c>
      <c r="N5" s="10" t="s">
        <v>25</v>
      </c>
    </row>
    <row r="6">
      <c r="A6" s="6">
        <v>45294.359999999986</v>
      </c>
      <c r="B6" s="7">
        <v>45294.36999999999</v>
      </c>
      <c r="C6" s="8">
        <f t="shared" si="1"/>
        <v>0</v>
      </c>
      <c r="D6" s="8" t="s">
        <v>14</v>
      </c>
      <c r="E6" s="8">
        <v>1.0</v>
      </c>
      <c r="F6" s="8">
        <v>1.0</v>
      </c>
      <c r="G6" s="7">
        <v>45296.069999999985</v>
      </c>
      <c r="H6" s="7">
        <v>45297.96999999999</v>
      </c>
      <c r="I6" s="8">
        <v>3.352918528E9</v>
      </c>
      <c r="J6" s="8">
        <f t="shared" si="2"/>
        <v>1</v>
      </c>
      <c r="K6" s="10" t="s">
        <v>26</v>
      </c>
      <c r="L6" s="8" t="s">
        <v>27</v>
      </c>
      <c r="M6" s="11">
        <v>55.89</v>
      </c>
      <c r="N6" s="10" t="s">
        <v>17</v>
      </c>
    </row>
    <row r="7">
      <c r="A7" s="6">
        <v>45294.94999999998</v>
      </c>
      <c r="B7" s="7">
        <v>45294.959999999985</v>
      </c>
      <c r="C7" s="8">
        <f t="shared" si="1"/>
        <v>0</v>
      </c>
      <c r="D7" s="8" t="s">
        <v>28</v>
      </c>
      <c r="E7" s="8">
        <v>5.0</v>
      </c>
      <c r="F7" s="8">
        <v>5.0</v>
      </c>
      <c r="G7" s="7">
        <v>45296.05999999998</v>
      </c>
      <c r="H7" s="7">
        <v>45298.65999999998</v>
      </c>
      <c r="I7" s="8">
        <v>3.905370274E9</v>
      </c>
      <c r="J7" s="8">
        <f t="shared" si="2"/>
        <v>2</v>
      </c>
      <c r="K7" s="10" t="s">
        <v>29</v>
      </c>
      <c r="L7" s="8" t="s">
        <v>30</v>
      </c>
      <c r="M7" s="11">
        <v>55.14</v>
      </c>
      <c r="N7" s="10" t="s">
        <v>17</v>
      </c>
    </row>
    <row r="8">
      <c r="A8" s="6">
        <v>45295.53999999998</v>
      </c>
      <c r="B8" s="7">
        <v>45295.54999999998</v>
      </c>
      <c r="C8" s="8">
        <f t="shared" si="1"/>
        <v>0</v>
      </c>
      <c r="D8" s="8" t="s">
        <v>31</v>
      </c>
      <c r="E8" s="8">
        <v>2.0</v>
      </c>
      <c r="F8" s="8">
        <v>2.0</v>
      </c>
      <c r="G8" s="7">
        <v>45296.54999999998</v>
      </c>
      <c r="H8" s="7">
        <v>45301.14999999998</v>
      </c>
      <c r="I8" s="8">
        <v>9.147606804E9</v>
      </c>
      <c r="J8" s="8">
        <f t="shared" si="2"/>
        <v>5</v>
      </c>
      <c r="K8" s="10" t="s">
        <v>32</v>
      </c>
      <c r="L8" s="8" t="s">
        <v>33</v>
      </c>
      <c r="M8" s="11">
        <v>88.07</v>
      </c>
      <c r="N8" s="10" t="s">
        <v>17</v>
      </c>
      <c r="P8" s="12"/>
    </row>
    <row r="9">
      <c r="A9" s="6">
        <v>45296.129999999976</v>
      </c>
      <c r="B9" s="7">
        <v>45296.13999999998</v>
      </c>
      <c r="C9" s="8">
        <f t="shared" si="1"/>
        <v>0</v>
      </c>
      <c r="D9" s="8" t="s">
        <v>31</v>
      </c>
      <c r="E9" s="8">
        <v>1.0</v>
      </c>
      <c r="F9" s="8">
        <v>1.0</v>
      </c>
      <c r="G9" s="7">
        <v>45297.43999999998</v>
      </c>
      <c r="H9" s="7">
        <v>45300.03999999998</v>
      </c>
      <c r="I9" s="8">
        <v>7.45269767E9</v>
      </c>
      <c r="J9" s="8">
        <f t="shared" si="2"/>
        <v>3</v>
      </c>
      <c r="K9" s="10" t="s">
        <v>34</v>
      </c>
      <c r="L9" s="8" t="s">
        <v>35</v>
      </c>
      <c r="M9" s="11">
        <v>67.19</v>
      </c>
      <c r="N9" s="10" t="s">
        <v>17</v>
      </c>
    </row>
    <row r="10">
      <c r="A10" s="6">
        <v>45296.71999999997</v>
      </c>
      <c r="B10" s="7">
        <v>45296.729999999974</v>
      </c>
      <c r="C10" s="8">
        <f t="shared" si="1"/>
        <v>0</v>
      </c>
      <c r="D10" s="8" t="s">
        <v>36</v>
      </c>
      <c r="E10" s="8">
        <v>1.0</v>
      </c>
      <c r="F10" s="8">
        <v>1.0</v>
      </c>
      <c r="G10" s="7">
        <v>45298.729999999974</v>
      </c>
      <c r="H10" s="7">
        <v>45299.629999999976</v>
      </c>
      <c r="I10" s="8">
        <v>5.116091015E9</v>
      </c>
      <c r="J10" s="8">
        <f t="shared" si="2"/>
        <v>1</v>
      </c>
      <c r="K10" s="10" t="s">
        <v>37</v>
      </c>
      <c r="L10" s="8" t="s">
        <v>38</v>
      </c>
      <c r="M10" s="11">
        <v>36.09</v>
      </c>
      <c r="N10" s="10" t="s">
        <v>17</v>
      </c>
    </row>
    <row r="11">
      <c r="A11" s="6">
        <v>45297.30999999997</v>
      </c>
      <c r="B11" s="7">
        <v>45298.35999999997</v>
      </c>
      <c r="C11" s="8">
        <f t="shared" si="1"/>
        <v>1</v>
      </c>
      <c r="D11" s="8" t="s">
        <v>18</v>
      </c>
      <c r="E11" s="8">
        <v>1.0</v>
      </c>
      <c r="F11" s="8">
        <v>1.0</v>
      </c>
      <c r="G11" s="7">
        <v>45299.55999999997</v>
      </c>
      <c r="H11" s="7">
        <v>45303.85999999997</v>
      </c>
      <c r="I11" s="8">
        <v>1.405276401E9</v>
      </c>
      <c r="J11" s="8">
        <f t="shared" si="2"/>
        <v>4</v>
      </c>
      <c r="K11" s="10" t="s">
        <v>39</v>
      </c>
      <c r="L11" s="8" t="s">
        <v>40</v>
      </c>
      <c r="M11" s="11">
        <v>86.35</v>
      </c>
      <c r="N11" s="10" t="s">
        <v>17</v>
      </c>
    </row>
    <row r="12">
      <c r="A12" s="6">
        <v>45297.899999999965</v>
      </c>
      <c r="B12" s="7">
        <v>45298.94999999997</v>
      </c>
      <c r="C12" s="8">
        <f t="shared" si="1"/>
        <v>1</v>
      </c>
      <c r="D12" s="8" t="s">
        <v>41</v>
      </c>
      <c r="E12" s="8">
        <v>2.0</v>
      </c>
      <c r="F12" s="8">
        <v>2.0</v>
      </c>
      <c r="G12" s="7">
        <v>45300.94999999997</v>
      </c>
      <c r="H12" s="7">
        <v>45303.649999999965</v>
      </c>
      <c r="I12" s="8">
        <v>6.214804465E9</v>
      </c>
      <c r="J12" s="8">
        <f t="shared" si="2"/>
        <v>3</v>
      </c>
      <c r="K12" s="10" t="s">
        <v>39</v>
      </c>
      <c r="L12" s="8" t="s">
        <v>40</v>
      </c>
      <c r="M12" s="11">
        <v>88.57</v>
      </c>
      <c r="N12" s="10" t="s">
        <v>25</v>
      </c>
    </row>
    <row r="13">
      <c r="A13" s="6">
        <v>45298.48999999996</v>
      </c>
      <c r="B13" s="7">
        <v>45299.539999999964</v>
      </c>
      <c r="C13" s="8">
        <f t="shared" si="1"/>
        <v>1</v>
      </c>
      <c r="D13" s="8" t="s">
        <v>42</v>
      </c>
      <c r="E13" s="8">
        <v>1.0</v>
      </c>
      <c r="F13" s="8">
        <v>2.0</v>
      </c>
      <c r="G13" s="7">
        <v>45300.439999999966</v>
      </c>
      <c r="H13" s="7">
        <v>45303.13999999996</v>
      </c>
      <c r="I13" s="8">
        <v>4.583798572E9</v>
      </c>
      <c r="J13" s="8">
        <f t="shared" si="2"/>
        <v>3</v>
      </c>
      <c r="K13" s="10" t="s">
        <v>39</v>
      </c>
      <c r="L13" s="8" t="s">
        <v>40</v>
      </c>
      <c r="M13" s="11">
        <v>72.83</v>
      </c>
      <c r="N13" s="13" t="s">
        <v>43</v>
      </c>
    </row>
    <row r="14">
      <c r="A14" s="6">
        <v>45299.07999999996</v>
      </c>
      <c r="B14" s="7">
        <v>45300.12999999996</v>
      </c>
      <c r="C14" s="8">
        <f t="shared" si="1"/>
        <v>1</v>
      </c>
      <c r="D14" s="8" t="s">
        <v>31</v>
      </c>
      <c r="E14" s="8">
        <v>1.0</v>
      </c>
      <c r="F14" s="8">
        <v>1.0</v>
      </c>
      <c r="G14" s="7">
        <v>45301.62999999996</v>
      </c>
      <c r="H14" s="7">
        <v>45304.12999999996</v>
      </c>
      <c r="I14" s="8">
        <v>3.219390226E9</v>
      </c>
      <c r="J14" s="8">
        <f t="shared" si="2"/>
        <v>3</v>
      </c>
      <c r="K14" s="10" t="s">
        <v>39</v>
      </c>
      <c r="L14" s="8" t="s">
        <v>40</v>
      </c>
      <c r="M14" s="11">
        <v>56.19</v>
      </c>
      <c r="N14" s="10" t="s">
        <v>17</v>
      </c>
    </row>
    <row r="15">
      <c r="A15" s="6">
        <v>45299.669999999955</v>
      </c>
      <c r="B15" s="7">
        <v>45300.71999999996</v>
      </c>
      <c r="C15" s="8">
        <f t="shared" si="1"/>
        <v>1</v>
      </c>
      <c r="D15" s="8" t="s">
        <v>41</v>
      </c>
      <c r="E15" s="8">
        <v>1.0</v>
      </c>
      <c r="F15" s="8">
        <v>1.0</v>
      </c>
      <c r="G15" s="7">
        <v>45301.51999999996</v>
      </c>
      <c r="H15" s="7">
        <v>45303.71999999996</v>
      </c>
      <c r="I15" s="8">
        <v>6.582661975E9</v>
      </c>
      <c r="J15" s="8">
        <f t="shared" si="2"/>
        <v>2</v>
      </c>
      <c r="K15" s="10" t="s">
        <v>39</v>
      </c>
      <c r="L15" s="8" t="s">
        <v>40</v>
      </c>
      <c r="M15" s="11">
        <v>55.67</v>
      </c>
      <c r="N15" s="10" t="s">
        <v>25</v>
      </c>
    </row>
    <row r="16">
      <c r="A16" s="6">
        <v>45300.25999999995</v>
      </c>
      <c r="B16" s="7">
        <v>45301.309999999954</v>
      </c>
      <c r="C16" s="8">
        <f t="shared" si="1"/>
        <v>1</v>
      </c>
      <c r="D16" s="8" t="s">
        <v>24</v>
      </c>
      <c r="E16" s="8">
        <v>3.0</v>
      </c>
      <c r="F16" s="8">
        <v>6.0</v>
      </c>
      <c r="G16" s="7">
        <v>45302.709999999955</v>
      </c>
      <c r="H16" s="7">
        <v>45304.309999999954</v>
      </c>
      <c r="I16" s="8">
        <v>6.992578163E9</v>
      </c>
      <c r="J16" s="8">
        <f t="shared" si="2"/>
        <v>2</v>
      </c>
      <c r="K16" s="10" t="s">
        <v>39</v>
      </c>
      <c r="L16" s="8" t="s">
        <v>40</v>
      </c>
      <c r="M16" s="11">
        <v>58.32</v>
      </c>
      <c r="N16" s="13" t="s">
        <v>43</v>
      </c>
    </row>
    <row r="17">
      <c r="A17" s="6">
        <v>45300.84999999995</v>
      </c>
      <c r="B17" s="7">
        <v>45301.89999999995</v>
      </c>
      <c r="C17" s="8">
        <f t="shared" si="1"/>
        <v>1</v>
      </c>
      <c r="D17" s="8" t="s">
        <v>24</v>
      </c>
      <c r="E17" s="8">
        <v>1.0</v>
      </c>
      <c r="F17" s="8">
        <v>2.0</v>
      </c>
      <c r="G17" s="7">
        <v>45303.39999999995</v>
      </c>
      <c r="H17" s="7">
        <v>45306.29999999995</v>
      </c>
      <c r="I17" s="8">
        <v>5.213482739E9</v>
      </c>
      <c r="J17" s="8">
        <f t="shared" si="2"/>
        <v>3</v>
      </c>
      <c r="K17" s="10" t="s">
        <v>26</v>
      </c>
      <c r="L17" s="8" t="s">
        <v>27</v>
      </c>
      <c r="M17" s="11">
        <v>85.38</v>
      </c>
      <c r="N17" s="10" t="s">
        <v>25</v>
      </c>
    </row>
    <row r="18">
      <c r="A18" s="6">
        <v>45301.439999999944</v>
      </c>
      <c r="B18" s="7">
        <v>45302.48999999995</v>
      </c>
      <c r="C18" s="8">
        <f t="shared" si="1"/>
        <v>1</v>
      </c>
      <c r="D18" s="8" t="s">
        <v>42</v>
      </c>
      <c r="E18" s="8">
        <v>1.0</v>
      </c>
      <c r="F18" s="8">
        <v>2.0</v>
      </c>
      <c r="G18" s="7">
        <v>45304.189999999944</v>
      </c>
      <c r="H18" s="7">
        <v>45306.88999999995</v>
      </c>
      <c r="I18" s="8">
        <v>5.694300615E9</v>
      </c>
      <c r="J18" s="8">
        <f t="shared" si="2"/>
        <v>2</v>
      </c>
      <c r="K18" s="10" t="s">
        <v>26</v>
      </c>
      <c r="L18" s="8" t="s">
        <v>27</v>
      </c>
      <c r="M18" s="11">
        <v>65.92</v>
      </c>
      <c r="N18" s="13" t="s">
        <v>43</v>
      </c>
      <c r="T18" s="14"/>
    </row>
    <row r="19">
      <c r="A19" s="6">
        <v>45302.02999999994</v>
      </c>
      <c r="B19" s="7">
        <v>45303.07999999994</v>
      </c>
      <c r="C19" s="8">
        <f t="shared" si="1"/>
        <v>1</v>
      </c>
      <c r="D19" s="8" t="s">
        <v>44</v>
      </c>
      <c r="E19" s="8">
        <v>3.0</v>
      </c>
      <c r="F19" s="8">
        <v>3.0</v>
      </c>
      <c r="G19" s="7">
        <v>45304.67999999994</v>
      </c>
      <c r="H19" s="7">
        <v>45306.87999999995</v>
      </c>
      <c r="I19" s="8">
        <v>2.561320711E9</v>
      </c>
      <c r="J19" s="8">
        <f t="shared" si="2"/>
        <v>2</v>
      </c>
      <c r="K19" s="10" t="s">
        <v>26</v>
      </c>
      <c r="L19" s="8" t="s">
        <v>27</v>
      </c>
      <c r="M19" s="11">
        <v>36.84</v>
      </c>
      <c r="N19" s="10" t="s">
        <v>17</v>
      </c>
      <c r="T19" s="14"/>
    </row>
    <row r="20">
      <c r="A20" s="6">
        <v>45302.61999999994</v>
      </c>
      <c r="B20" s="7">
        <v>45302.632999999936</v>
      </c>
      <c r="C20" s="8">
        <f t="shared" si="1"/>
        <v>0</v>
      </c>
      <c r="D20" s="8" t="s">
        <v>45</v>
      </c>
      <c r="E20" s="8">
        <v>1.0</v>
      </c>
      <c r="F20" s="8">
        <v>1.0</v>
      </c>
      <c r="G20" s="7">
        <v>45304.632999999936</v>
      </c>
      <c r="H20" s="7">
        <v>45307.632999999936</v>
      </c>
      <c r="I20" s="8">
        <v>6.669914236E9</v>
      </c>
      <c r="J20" s="8">
        <f t="shared" si="2"/>
        <v>3</v>
      </c>
      <c r="K20" s="10" t="s">
        <v>32</v>
      </c>
      <c r="L20" s="8" t="s">
        <v>33</v>
      </c>
      <c r="M20" s="11">
        <v>86.78</v>
      </c>
      <c r="N20" s="10" t="s">
        <v>25</v>
      </c>
      <c r="T20" s="14"/>
    </row>
    <row r="21" ht="15.75" customHeight="1">
      <c r="A21" s="6">
        <v>45303.209999999934</v>
      </c>
      <c r="B21" s="7">
        <v>45303.22299999993</v>
      </c>
      <c r="C21" s="8">
        <f t="shared" si="1"/>
        <v>0</v>
      </c>
      <c r="D21" s="8" t="s">
        <v>46</v>
      </c>
      <c r="E21" s="8">
        <v>1.0</v>
      </c>
      <c r="F21" s="8">
        <v>1.0</v>
      </c>
      <c r="G21" s="7">
        <v>45304.622999999934</v>
      </c>
      <c r="H21" s="7">
        <v>45307.022999999936</v>
      </c>
      <c r="I21" s="8">
        <v>2.289291619E9</v>
      </c>
      <c r="J21" s="8">
        <f t="shared" si="2"/>
        <v>3</v>
      </c>
      <c r="K21" s="10" t="s">
        <v>32</v>
      </c>
      <c r="L21" s="8" t="s">
        <v>33</v>
      </c>
      <c r="M21" s="11">
        <v>89.58</v>
      </c>
      <c r="N21" s="13" t="s">
        <v>43</v>
      </c>
      <c r="T21" s="14"/>
    </row>
    <row r="22" ht="15.75" customHeight="1">
      <c r="A22" s="6">
        <v>45303.79999999993</v>
      </c>
      <c r="B22" s="7">
        <v>45303.81299999993</v>
      </c>
      <c r="C22" s="8">
        <f t="shared" si="1"/>
        <v>0</v>
      </c>
      <c r="D22" s="8" t="s">
        <v>45</v>
      </c>
      <c r="E22" s="8">
        <v>1.0</v>
      </c>
      <c r="F22" s="8">
        <v>1.0</v>
      </c>
      <c r="G22" s="7">
        <v>45304.512999999926</v>
      </c>
      <c r="H22" s="7">
        <v>45307.81299999993</v>
      </c>
      <c r="I22" s="8">
        <v>1.542261826E9</v>
      </c>
      <c r="J22" s="8">
        <f t="shared" si="2"/>
        <v>3</v>
      </c>
      <c r="K22" s="10" t="s">
        <v>32</v>
      </c>
      <c r="L22" s="8" t="s">
        <v>33</v>
      </c>
      <c r="M22" s="11">
        <v>74.43</v>
      </c>
      <c r="N22" s="10" t="s">
        <v>17</v>
      </c>
    </row>
    <row r="23" ht="15.75" customHeight="1">
      <c r="A23" s="6">
        <v>45304.38999999993</v>
      </c>
      <c r="B23" s="7">
        <v>45304.402999999926</v>
      </c>
      <c r="C23" s="8">
        <f t="shared" si="1"/>
        <v>0</v>
      </c>
      <c r="D23" s="8" t="s">
        <v>44</v>
      </c>
      <c r="E23" s="8">
        <v>1.0</v>
      </c>
      <c r="F23" s="8">
        <v>1.0</v>
      </c>
      <c r="G23" s="7">
        <v>45304.902999999926</v>
      </c>
      <c r="H23" s="7">
        <v>45307.70299999993</v>
      </c>
      <c r="I23" s="8">
        <v>6.073035948E9</v>
      </c>
      <c r="J23" s="8">
        <f t="shared" si="2"/>
        <v>3</v>
      </c>
      <c r="K23" s="10" t="s">
        <v>32</v>
      </c>
      <c r="L23" s="8" t="s">
        <v>33</v>
      </c>
      <c r="M23" s="11">
        <v>59.08</v>
      </c>
      <c r="N23" s="10" t="s">
        <v>25</v>
      </c>
    </row>
    <row r="24" ht="15.75" customHeight="1">
      <c r="A24" s="6">
        <v>45304.97999999992</v>
      </c>
      <c r="B24" s="7">
        <v>45304.99299999992</v>
      </c>
      <c r="C24" s="8">
        <f t="shared" si="1"/>
        <v>0</v>
      </c>
      <c r="D24" s="8" t="s">
        <v>21</v>
      </c>
      <c r="E24" s="8">
        <v>3.0</v>
      </c>
      <c r="F24" s="8">
        <v>3.0</v>
      </c>
      <c r="G24" s="7">
        <v>45306.792999999925</v>
      </c>
      <c r="H24" s="7">
        <v>45307.99299999992</v>
      </c>
      <c r="I24" s="8">
        <v>8.929464509E9</v>
      </c>
      <c r="J24" s="8">
        <f t="shared" si="2"/>
        <v>1</v>
      </c>
      <c r="K24" s="10" t="s">
        <v>29</v>
      </c>
      <c r="L24" s="8" t="s">
        <v>30</v>
      </c>
      <c r="M24" s="11">
        <v>55.65</v>
      </c>
      <c r="N24" s="10" t="s">
        <v>25</v>
      </c>
    </row>
    <row r="25" ht="15.75" customHeight="1">
      <c r="A25" s="6">
        <v>45305.56999999992</v>
      </c>
      <c r="B25" s="7">
        <v>45305.58299999992</v>
      </c>
      <c r="C25" s="8">
        <f t="shared" si="1"/>
        <v>0</v>
      </c>
      <c r="D25" s="8" t="s">
        <v>47</v>
      </c>
      <c r="E25" s="8">
        <v>3.0</v>
      </c>
      <c r="F25" s="8">
        <v>9.0</v>
      </c>
      <c r="G25" s="7">
        <v>45307.48299999992</v>
      </c>
      <c r="H25" s="7">
        <v>45309.08299999992</v>
      </c>
      <c r="I25" s="8">
        <v>6.284065717E9</v>
      </c>
      <c r="J25" s="8">
        <f t="shared" si="2"/>
        <v>2</v>
      </c>
      <c r="K25" s="10" t="s">
        <v>29</v>
      </c>
      <c r="L25" s="8" t="s">
        <v>30</v>
      </c>
      <c r="M25" s="11">
        <v>55.04</v>
      </c>
      <c r="N25" s="13" t="s">
        <v>43</v>
      </c>
    </row>
    <row r="26" ht="15.75" customHeight="1">
      <c r="A26" s="6">
        <v>45306.159999999916</v>
      </c>
      <c r="B26" s="7">
        <v>45306.172999999915</v>
      </c>
      <c r="C26" s="8">
        <f t="shared" si="1"/>
        <v>0</v>
      </c>
      <c r="D26" s="8" t="s">
        <v>28</v>
      </c>
      <c r="E26" s="8">
        <v>1.0</v>
      </c>
      <c r="F26" s="8">
        <v>1.0</v>
      </c>
      <c r="G26" s="7">
        <v>45308.07299999992</v>
      </c>
      <c r="H26" s="7">
        <v>45311.87299999991</v>
      </c>
      <c r="I26" s="8">
        <v>4.970981279E9</v>
      </c>
      <c r="J26" s="8">
        <f t="shared" si="2"/>
        <v>3</v>
      </c>
      <c r="K26" s="10" t="s">
        <v>29</v>
      </c>
      <c r="L26" s="8" t="s">
        <v>30</v>
      </c>
      <c r="M26" s="11">
        <v>86.22</v>
      </c>
      <c r="N26" s="10" t="s">
        <v>17</v>
      </c>
    </row>
    <row r="27" ht="15.75" customHeight="1">
      <c r="A27" s="6">
        <v>45306.74999999991</v>
      </c>
      <c r="B27" s="7">
        <v>45306.76299999991</v>
      </c>
      <c r="C27" s="8">
        <f t="shared" si="1"/>
        <v>0</v>
      </c>
      <c r="D27" s="8" t="s">
        <v>48</v>
      </c>
      <c r="E27" s="8">
        <v>1.0</v>
      </c>
      <c r="F27" s="8">
        <v>1.0</v>
      </c>
      <c r="G27" s="7">
        <v>45308.062999999915</v>
      </c>
      <c r="H27" s="7">
        <v>45311.36299999991</v>
      </c>
      <c r="I27" s="8">
        <v>8.150928119E9</v>
      </c>
      <c r="J27" s="8">
        <f t="shared" si="2"/>
        <v>3</v>
      </c>
      <c r="K27" s="10" t="s">
        <v>29</v>
      </c>
      <c r="L27" s="8" t="s">
        <v>30</v>
      </c>
      <c r="M27" s="11">
        <v>67.57</v>
      </c>
      <c r="N27" s="10" t="s">
        <v>25</v>
      </c>
    </row>
    <row r="28" ht="15.75" customHeight="1">
      <c r="A28" s="6">
        <v>45307.33999999991</v>
      </c>
      <c r="B28" s="7">
        <v>45307.35299999991</v>
      </c>
      <c r="C28" s="8">
        <f t="shared" si="1"/>
        <v>0</v>
      </c>
      <c r="D28" s="8" t="s">
        <v>45</v>
      </c>
      <c r="E28" s="8">
        <v>1.0</v>
      </c>
      <c r="F28" s="8">
        <v>1.0</v>
      </c>
      <c r="G28" s="7">
        <v>45309.15299999991</v>
      </c>
      <c r="H28" s="7">
        <v>45309.552999999905</v>
      </c>
      <c r="I28" s="8">
        <v>1.940266364E9</v>
      </c>
      <c r="J28" s="8">
        <f t="shared" si="2"/>
        <v>0</v>
      </c>
      <c r="K28" s="10" t="s">
        <v>32</v>
      </c>
      <c r="L28" s="8" t="s">
        <v>33</v>
      </c>
      <c r="M28" s="11">
        <v>37.76</v>
      </c>
      <c r="N28" s="13" t="s">
        <v>43</v>
      </c>
    </row>
    <row r="29" ht="15.75" customHeight="1">
      <c r="A29" s="6">
        <v>45307.929999999906</v>
      </c>
      <c r="B29" s="7">
        <v>45307.93999999991</v>
      </c>
      <c r="C29" s="8">
        <f t="shared" si="1"/>
        <v>0</v>
      </c>
      <c r="D29" s="8" t="s">
        <v>31</v>
      </c>
      <c r="E29" s="8">
        <v>1.0</v>
      </c>
      <c r="F29" s="8">
        <v>1.0</v>
      </c>
      <c r="G29" s="7">
        <v>45309.639999999905</v>
      </c>
      <c r="H29" s="7">
        <v>45313.33999999991</v>
      </c>
      <c r="I29" s="8">
        <v>4.259004457E9</v>
      </c>
      <c r="J29" s="8">
        <f t="shared" si="2"/>
        <v>4</v>
      </c>
      <c r="K29" s="10" t="s">
        <v>39</v>
      </c>
      <c r="L29" s="8" t="s">
        <v>40</v>
      </c>
      <c r="M29" s="11">
        <v>89.13</v>
      </c>
      <c r="N29" s="10" t="s">
        <v>17</v>
      </c>
    </row>
    <row r="30" ht="15.75" customHeight="1">
      <c r="A30" s="6">
        <v>45308.5199999999</v>
      </c>
      <c r="B30" s="7">
        <v>45308.529999999904</v>
      </c>
      <c r="C30" s="8">
        <f t="shared" si="1"/>
        <v>0</v>
      </c>
      <c r="D30" s="8" t="s">
        <v>28</v>
      </c>
      <c r="E30" s="8">
        <v>1.0</v>
      </c>
      <c r="F30" s="8">
        <v>1.0</v>
      </c>
      <c r="G30" s="7">
        <v>45309.1299999999</v>
      </c>
      <c r="H30" s="7">
        <v>45312.2299999999</v>
      </c>
      <c r="I30" s="8">
        <v>1.30978475E9</v>
      </c>
      <c r="J30" s="8">
        <f t="shared" si="2"/>
        <v>3</v>
      </c>
      <c r="K30" s="10" t="s">
        <v>37</v>
      </c>
      <c r="L30" s="8" t="s">
        <v>38</v>
      </c>
      <c r="M30" s="11">
        <v>87.85</v>
      </c>
      <c r="N30" s="10" t="s">
        <v>25</v>
      </c>
    </row>
    <row r="31" ht="15.75" customHeight="1">
      <c r="A31" s="6">
        <v>45309.1099999999</v>
      </c>
      <c r="B31" s="7">
        <v>45309.1199999999</v>
      </c>
      <c r="C31" s="8">
        <f t="shared" si="1"/>
        <v>0</v>
      </c>
      <c r="D31" s="8" t="s">
        <v>28</v>
      </c>
      <c r="E31" s="8">
        <v>1.0</v>
      </c>
      <c r="F31" s="8">
        <v>1.0</v>
      </c>
      <c r="G31" s="7">
        <v>45310.419999999904</v>
      </c>
      <c r="H31" s="7">
        <v>45313.6199999999</v>
      </c>
      <c r="I31" s="8">
        <v>8.865949932E9</v>
      </c>
      <c r="J31" s="8">
        <f t="shared" si="2"/>
        <v>3</v>
      </c>
      <c r="K31" s="10" t="s">
        <v>37</v>
      </c>
      <c r="L31" s="8" t="s">
        <v>38</v>
      </c>
      <c r="M31" s="11">
        <v>72.67</v>
      </c>
      <c r="N31" s="13" t="s">
        <v>43</v>
      </c>
    </row>
    <row r="32" ht="15.75" customHeight="1">
      <c r="A32" s="6">
        <v>45309.699999999895</v>
      </c>
      <c r="B32" s="7">
        <v>45309.7099999999</v>
      </c>
      <c r="C32" s="8">
        <f t="shared" si="1"/>
        <v>0</v>
      </c>
      <c r="D32" s="8" t="s">
        <v>47</v>
      </c>
      <c r="E32" s="8">
        <v>1.0</v>
      </c>
      <c r="F32" s="8">
        <v>3.0</v>
      </c>
      <c r="G32" s="7">
        <v>45310.5099999999</v>
      </c>
      <c r="H32" s="7">
        <v>45311.7099999999</v>
      </c>
      <c r="I32" s="8">
        <v>5.66957455E9</v>
      </c>
      <c r="J32" s="8">
        <f t="shared" si="2"/>
        <v>1</v>
      </c>
      <c r="K32" s="10" t="s">
        <v>34</v>
      </c>
      <c r="L32" s="8" t="s">
        <v>35</v>
      </c>
      <c r="M32" s="11">
        <v>55.84</v>
      </c>
      <c r="N32" s="10" t="s">
        <v>25</v>
      </c>
    </row>
    <row r="33" ht="15.75" customHeight="1">
      <c r="A33" s="6">
        <v>45310.28999999989</v>
      </c>
      <c r="B33" s="7">
        <v>45310.299999999894</v>
      </c>
      <c r="C33" s="8">
        <f t="shared" si="1"/>
        <v>0</v>
      </c>
      <c r="D33" s="8" t="s">
        <v>24</v>
      </c>
      <c r="E33" s="8">
        <v>1.0</v>
      </c>
      <c r="F33" s="8">
        <v>2.0</v>
      </c>
      <c r="G33" s="7">
        <v>45311.0999999999</v>
      </c>
      <c r="H33" s="7">
        <v>45313.99999999989</v>
      </c>
      <c r="I33" s="8">
        <v>4.620044376E9</v>
      </c>
      <c r="J33" s="8">
        <f t="shared" si="2"/>
        <v>3</v>
      </c>
      <c r="K33" s="10" t="s">
        <v>19</v>
      </c>
      <c r="L33" s="8" t="s">
        <v>20</v>
      </c>
      <c r="M33" s="11">
        <v>58.49</v>
      </c>
      <c r="N33" s="10" t="s">
        <v>25</v>
      </c>
    </row>
    <row r="34" ht="15.75" customHeight="1">
      <c r="A34" s="6">
        <v>45310.87999999989</v>
      </c>
      <c r="B34" s="7">
        <v>45310.88999999989</v>
      </c>
      <c r="C34" s="8">
        <f t="shared" si="1"/>
        <v>0</v>
      </c>
      <c r="D34" s="8" t="s">
        <v>28</v>
      </c>
      <c r="E34" s="8">
        <v>1.0</v>
      </c>
      <c r="F34" s="8">
        <v>1.0</v>
      </c>
      <c r="G34" s="7">
        <v>45311.78999999989</v>
      </c>
      <c r="H34" s="7">
        <v>45313.58999999989</v>
      </c>
      <c r="I34" s="8">
        <v>6.865197371E9</v>
      </c>
      <c r="J34" s="8">
        <f t="shared" si="2"/>
        <v>2</v>
      </c>
      <c r="K34" s="10" t="s">
        <v>22</v>
      </c>
      <c r="L34" s="8" t="s">
        <v>23</v>
      </c>
      <c r="M34" s="11">
        <v>59.54</v>
      </c>
      <c r="N34" s="10" t="s">
        <v>25</v>
      </c>
    </row>
    <row r="35" ht="15.75" customHeight="1">
      <c r="A35" s="6">
        <v>45311.469999999885</v>
      </c>
      <c r="B35" s="7">
        <v>45311.47999999989</v>
      </c>
      <c r="C35" s="8">
        <f t="shared" si="1"/>
        <v>0</v>
      </c>
      <c r="D35" s="8" t="s">
        <v>44</v>
      </c>
      <c r="E35" s="8">
        <v>1.0</v>
      </c>
      <c r="F35" s="8">
        <v>1.0</v>
      </c>
      <c r="G35" s="7">
        <v>45312.179999999884</v>
      </c>
      <c r="H35" s="7">
        <v>45315.87999999989</v>
      </c>
      <c r="I35" s="8">
        <v>5.086884077E9</v>
      </c>
      <c r="J35" s="8">
        <f t="shared" si="2"/>
        <v>3</v>
      </c>
      <c r="K35" s="10" t="s">
        <v>15</v>
      </c>
      <c r="L35" s="8" t="s">
        <v>16</v>
      </c>
      <c r="M35" s="11">
        <v>88.19</v>
      </c>
      <c r="N35" s="13" t="s">
        <v>43</v>
      </c>
    </row>
    <row r="36" ht="15.75" customHeight="1">
      <c r="A36" s="6">
        <v>45312.05999999988</v>
      </c>
      <c r="B36" s="7">
        <v>45312.06999999988</v>
      </c>
      <c r="C36" s="8">
        <f t="shared" si="1"/>
        <v>0</v>
      </c>
      <c r="D36" s="8" t="s">
        <v>31</v>
      </c>
      <c r="E36" s="8">
        <v>2.0</v>
      </c>
      <c r="F36" s="8">
        <v>2.0</v>
      </c>
      <c r="G36" s="7">
        <v>45313.469999999885</v>
      </c>
      <c r="H36" s="7">
        <v>45316.969999999885</v>
      </c>
      <c r="I36" s="8">
        <v>1.845455116E9</v>
      </c>
      <c r="J36" s="8">
        <f t="shared" si="2"/>
        <v>3</v>
      </c>
      <c r="K36" s="10" t="s">
        <v>26</v>
      </c>
      <c r="L36" s="8" t="s">
        <v>27</v>
      </c>
      <c r="M36" s="11">
        <v>68.84</v>
      </c>
      <c r="N36" s="10" t="s">
        <v>25</v>
      </c>
    </row>
    <row r="37" ht="15.75" customHeight="1">
      <c r="A37" s="6">
        <v>45312.64999999988</v>
      </c>
      <c r="B37" s="7">
        <v>45312.65999999988</v>
      </c>
      <c r="C37" s="8">
        <f t="shared" si="1"/>
        <v>0</v>
      </c>
      <c r="D37" s="8" t="s">
        <v>42</v>
      </c>
      <c r="E37" s="8">
        <v>1.0</v>
      </c>
      <c r="F37" s="8">
        <v>2.0</v>
      </c>
      <c r="G37" s="7">
        <v>45314.25999999988</v>
      </c>
      <c r="H37" s="7">
        <v>45315.25999999988</v>
      </c>
      <c r="I37" s="8">
        <v>4.740147999E9</v>
      </c>
      <c r="J37" s="8">
        <f t="shared" si="2"/>
        <v>1</v>
      </c>
      <c r="K37" s="10" t="s">
        <v>29</v>
      </c>
      <c r="L37" s="8" t="s">
        <v>30</v>
      </c>
      <c r="M37" s="11">
        <v>38.62</v>
      </c>
      <c r="N37" s="13" t="s">
        <v>43</v>
      </c>
    </row>
    <row r="38" ht="15.75" customHeight="1">
      <c r="A38" s="6">
        <v>45313.239999999874</v>
      </c>
      <c r="B38" s="7">
        <v>45314.28999999988</v>
      </c>
      <c r="C38" s="8">
        <f t="shared" si="1"/>
        <v>1</v>
      </c>
      <c r="D38" s="8" t="s">
        <v>48</v>
      </c>
      <c r="E38" s="8">
        <v>1.0</v>
      </c>
      <c r="F38" s="8">
        <v>1.0</v>
      </c>
      <c r="G38" s="7">
        <v>45315.28999999988</v>
      </c>
      <c r="H38" s="7">
        <v>45319.18999999988</v>
      </c>
      <c r="I38" s="8">
        <v>4.190662836E9</v>
      </c>
      <c r="J38" s="8">
        <f t="shared" si="2"/>
        <v>4</v>
      </c>
      <c r="K38" s="10" t="s">
        <v>32</v>
      </c>
      <c r="L38" s="8" t="s">
        <v>33</v>
      </c>
      <c r="M38" s="11">
        <v>89.49</v>
      </c>
      <c r="N38" s="10" t="s">
        <v>17</v>
      </c>
    </row>
    <row r="39" ht="15.75" customHeight="1">
      <c r="A39" s="6">
        <v>45313.82999999987</v>
      </c>
      <c r="B39" s="7">
        <v>45314.879999999874</v>
      </c>
      <c r="C39" s="8">
        <f t="shared" si="1"/>
        <v>1</v>
      </c>
      <c r="D39" s="8" t="s">
        <v>31</v>
      </c>
      <c r="E39" s="8">
        <v>1.0</v>
      </c>
      <c r="F39" s="8">
        <v>1.0</v>
      </c>
      <c r="G39" s="7">
        <v>45316.379999999874</v>
      </c>
      <c r="H39" s="7">
        <v>45319.379999999874</v>
      </c>
      <c r="I39" s="8">
        <v>6.964047142E9</v>
      </c>
      <c r="J39" s="8">
        <f t="shared" si="2"/>
        <v>3</v>
      </c>
      <c r="K39" s="10" t="s">
        <v>34</v>
      </c>
      <c r="L39" s="8" t="s">
        <v>35</v>
      </c>
      <c r="M39" s="11">
        <v>86.22</v>
      </c>
      <c r="N39" s="13" t="s">
        <v>43</v>
      </c>
    </row>
    <row r="40" ht="15.75" customHeight="1">
      <c r="A40" s="6">
        <v>45314.41999999987</v>
      </c>
      <c r="B40" s="7">
        <v>45315.46999999987</v>
      </c>
      <c r="C40" s="8">
        <f t="shared" si="1"/>
        <v>1</v>
      </c>
      <c r="D40" s="8" t="s">
        <v>24</v>
      </c>
      <c r="E40" s="8">
        <v>1.0</v>
      </c>
      <c r="F40" s="8">
        <v>2.0</v>
      </c>
      <c r="G40" s="7">
        <v>45316.36999999987</v>
      </c>
      <c r="H40" s="7">
        <v>45318.76999999987</v>
      </c>
      <c r="I40" s="8">
        <v>4.947258161E9</v>
      </c>
      <c r="J40" s="8">
        <f t="shared" si="2"/>
        <v>2</v>
      </c>
      <c r="K40" s="10" t="s">
        <v>37</v>
      </c>
      <c r="L40" s="8" t="s">
        <v>38</v>
      </c>
      <c r="M40" s="11">
        <v>73.21000000000001</v>
      </c>
      <c r="N40" s="10" t="s">
        <v>17</v>
      </c>
    </row>
    <row r="41" ht="15.75" customHeight="1">
      <c r="A41" s="6">
        <v>45315.009999999864</v>
      </c>
      <c r="B41" s="7">
        <v>45316.05999999987</v>
      </c>
      <c r="C41" s="8">
        <f t="shared" si="1"/>
        <v>1</v>
      </c>
      <c r="D41" s="8" t="s">
        <v>48</v>
      </c>
      <c r="E41" s="8">
        <v>1.0</v>
      </c>
      <c r="F41" s="8">
        <v>1.0</v>
      </c>
      <c r="G41" s="7">
        <v>45316.55999999987</v>
      </c>
      <c r="H41" s="7">
        <v>45320.05999999987</v>
      </c>
      <c r="I41" s="8">
        <v>4.104439028E9</v>
      </c>
      <c r="J41" s="8">
        <f t="shared" si="2"/>
        <v>4</v>
      </c>
      <c r="K41" s="10" t="s">
        <v>39</v>
      </c>
      <c r="L41" s="8" t="s">
        <v>40</v>
      </c>
      <c r="M41" s="11">
        <v>55.79</v>
      </c>
      <c r="N41" s="10" t="s">
        <v>25</v>
      </c>
    </row>
    <row r="42" ht="15.75" customHeight="1">
      <c r="A42" s="6">
        <v>45315.59999999986</v>
      </c>
      <c r="B42" s="7">
        <v>45316.64999999986</v>
      </c>
      <c r="C42" s="8">
        <f t="shared" si="1"/>
        <v>1</v>
      </c>
      <c r="D42" s="8" t="s">
        <v>42</v>
      </c>
      <c r="E42" s="8">
        <v>4.0</v>
      </c>
      <c r="F42" s="8">
        <v>8.0</v>
      </c>
      <c r="G42" s="7">
        <v>45318.449999999866</v>
      </c>
      <c r="H42" s="7">
        <v>45318.84999999986</v>
      </c>
      <c r="I42" s="8">
        <v>8.981888841E9</v>
      </c>
      <c r="J42" s="8">
        <f t="shared" si="2"/>
        <v>0</v>
      </c>
      <c r="K42" s="10" t="s">
        <v>39</v>
      </c>
      <c r="L42" s="8" t="s">
        <v>40</v>
      </c>
      <c r="M42" s="11">
        <v>58.730000000000004</v>
      </c>
      <c r="N42" s="13" t="s">
        <v>43</v>
      </c>
    </row>
    <row r="43" ht="15.75" customHeight="1">
      <c r="A43" s="6">
        <v>45316.18999999986</v>
      </c>
      <c r="B43" s="7">
        <v>45317.23999999986</v>
      </c>
      <c r="C43" s="8">
        <f t="shared" si="1"/>
        <v>1</v>
      </c>
      <c r="D43" s="8" t="s">
        <v>28</v>
      </c>
      <c r="E43" s="8">
        <v>4.0</v>
      </c>
      <c r="F43" s="8">
        <v>4.0</v>
      </c>
      <c r="G43" s="7">
        <v>45318.93999999986</v>
      </c>
      <c r="H43" s="7">
        <v>45320.23999999986</v>
      </c>
      <c r="I43" s="8">
        <v>4.198480153E9</v>
      </c>
      <c r="J43" s="8">
        <f t="shared" si="2"/>
        <v>2</v>
      </c>
      <c r="K43" s="10" t="s">
        <v>39</v>
      </c>
      <c r="L43" s="8" t="s">
        <v>40</v>
      </c>
      <c r="M43" s="11">
        <v>56.03</v>
      </c>
      <c r="N43" s="10" t="s">
        <v>17</v>
      </c>
    </row>
    <row r="44" ht="15.75" customHeight="1">
      <c r="A44" s="6">
        <v>45316.77999999985</v>
      </c>
      <c r="B44" s="7">
        <v>45317.829999999856</v>
      </c>
      <c r="C44" s="8">
        <f t="shared" si="1"/>
        <v>1</v>
      </c>
      <c r="D44" s="8" t="s">
        <v>46</v>
      </c>
      <c r="E44" s="8">
        <v>1.0</v>
      </c>
      <c r="F44" s="8">
        <v>1.0</v>
      </c>
      <c r="G44" s="7">
        <v>45318.429999999855</v>
      </c>
      <c r="H44" s="7">
        <v>45322.62999999986</v>
      </c>
      <c r="I44" s="8">
        <v>1.621618196E9</v>
      </c>
      <c r="J44" s="8">
        <f t="shared" si="2"/>
        <v>4</v>
      </c>
      <c r="K44" s="10" t="s">
        <v>39</v>
      </c>
      <c r="L44" s="8" t="s">
        <v>40</v>
      </c>
      <c r="M44" s="11">
        <v>88.47</v>
      </c>
      <c r="N44" s="10" t="s">
        <v>25</v>
      </c>
    </row>
    <row r="45" ht="15.75" customHeight="1">
      <c r="A45" s="6">
        <v>45317.36999999985</v>
      </c>
      <c r="B45" s="7">
        <v>45318.41999999985</v>
      </c>
      <c r="C45" s="8">
        <f t="shared" si="1"/>
        <v>1</v>
      </c>
      <c r="D45" s="8" t="s">
        <v>42</v>
      </c>
      <c r="E45" s="8">
        <v>1.0</v>
      </c>
      <c r="F45" s="8">
        <v>2.0</v>
      </c>
      <c r="G45" s="7">
        <v>45319.61999999985</v>
      </c>
      <c r="H45" s="7">
        <v>45321.51999999985</v>
      </c>
      <c r="I45" s="8">
        <v>4.758731698E9</v>
      </c>
      <c r="J45" s="8">
        <f t="shared" si="2"/>
        <v>2</v>
      </c>
      <c r="K45" s="10" t="s">
        <v>39</v>
      </c>
      <c r="L45" s="8" t="s">
        <v>40</v>
      </c>
      <c r="M45" s="11">
        <v>66.79</v>
      </c>
      <c r="N45" s="13" t="s">
        <v>43</v>
      </c>
    </row>
    <row r="46" ht="15.75" customHeight="1">
      <c r="A46" s="6">
        <v>45317.959999999846</v>
      </c>
      <c r="B46" s="7">
        <v>45319.00999999985</v>
      </c>
      <c r="C46" s="8">
        <f t="shared" si="1"/>
        <v>2</v>
      </c>
      <c r="D46" s="8" t="s">
        <v>49</v>
      </c>
      <c r="E46" s="8">
        <v>1.0</v>
      </c>
      <c r="F46" s="8">
        <v>1.0</v>
      </c>
      <c r="G46" s="7">
        <v>45319.709999999846</v>
      </c>
      <c r="H46" s="7">
        <v>45321.209999999846</v>
      </c>
      <c r="I46" s="8">
        <v>6.109492862E9</v>
      </c>
      <c r="J46" s="8">
        <f t="shared" si="2"/>
        <v>2</v>
      </c>
      <c r="K46" s="10" t="s">
        <v>39</v>
      </c>
      <c r="L46" s="8" t="s">
        <v>40</v>
      </c>
      <c r="M46" s="11">
        <v>37.68</v>
      </c>
      <c r="N46" s="10" t="s">
        <v>17</v>
      </c>
    </row>
    <row r="47" ht="15.75" customHeight="1">
      <c r="A47" s="6">
        <v>45318.54999999984</v>
      </c>
      <c r="B47" s="7">
        <v>45318.56299999984</v>
      </c>
      <c r="C47" s="8">
        <f t="shared" si="1"/>
        <v>0</v>
      </c>
      <c r="D47" s="8" t="s">
        <v>44</v>
      </c>
      <c r="E47" s="8">
        <v>1.0</v>
      </c>
      <c r="F47" s="8">
        <v>1.0</v>
      </c>
      <c r="G47" s="7">
        <v>45319.76299999984</v>
      </c>
      <c r="H47" s="7">
        <v>45323.362999999845</v>
      </c>
      <c r="I47" s="8">
        <v>5.210117131E9</v>
      </c>
      <c r="J47" s="8">
        <f t="shared" si="2"/>
        <v>3</v>
      </c>
      <c r="K47" s="10" t="s">
        <v>26</v>
      </c>
      <c r="L47" s="8" t="s">
        <v>27</v>
      </c>
      <c r="M47" s="11">
        <v>86.99</v>
      </c>
      <c r="N47" s="13" t="s">
        <v>43</v>
      </c>
    </row>
    <row r="48" ht="15.75" customHeight="1">
      <c r="A48" s="6">
        <v>45319.13999999984</v>
      </c>
      <c r="B48" s="7">
        <v>45319.15299999984</v>
      </c>
      <c r="C48" s="8">
        <f t="shared" si="1"/>
        <v>0</v>
      </c>
      <c r="D48" s="8" t="s">
        <v>50</v>
      </c>
      <c r="E48" s="8">
        <v>1.0</v>
      </c>
      <c r="F48" s="8">
        <v>1.0</v>
      </c>
      <c r="G48" s="7">
        <v>45320.852999999835</v>
      </c>
      <c r="H48" s="7">
        <v>45323.852999999835</v>
      </c>
      <c r="I48" s="8">
        <v>8.703334489E9</v>
      </c>
      <c r="J48" s="8">
        <f t="shared" si="2"/>
        <v>2</v>
      </c>
      <c r="K48" s="10" t="s">
        <v>26</v>
      </c>
      <c r="L48" s="8" t="s">
        <v>27</v>
      </c>
      <c r="M48" s="11">
        <v>86.61</v>
      </c>
      <c r="N48" s="10" t="s">
        <v>17</v>
      </c>
    </row>
    <row r="49" ht="15.75" customHeight="1">
      <c r="A49" s="6">
        <v>45319.729999999836</v>
      </c>
      <c r="B49" s="7">
        <v>45319.742999999835</v>
      </c>
      <c r="C49" s="8">
        <f t="shared" si="1"/>
        <v>0</v>
      </c>
      <c r="D49" s="8" t="s">
        <v>41</v>
      </c>
      <c r="E49" s="8">
        <v>1.0</v>
      </c>
      <c r="F49" s="8">
        <v>1.0</v>
      </c>
      <c r="G49" s="7">
        <v>45320.54299999984</v>
      </c>
      <c r="H49" s="7">
        <v>45323.642999999836</v>
      </c>
      <c r="I49" s="8">
        <v>4.311760844E9</v>
      </c>
      <c r="J49" s="8">
        <f t="shared" si="2"/>
        <v>2</v>
      </c>
      <c r="K49" s="10" t="s">
        <v>26</v>
      </c>
      <c r="L49" s="8" t="s">
        <v>27</v>
      </c>
      <c r="M49" s="11">
        <v>73.77</v>
      </c>
      <c r="N49" s="10" t="s">
        <v>25</v>
      </c>
    </row>
    <row r="50" ht="15.75" customHeight="1">
      <c r="A50" s="6">
        <v>45320.31999999983</v>
      </c>
      <c r="B50" s="7">
        <v>45320.33299999983</v>
      </c>
      <c r="C50" s="8">
        <f t="shared" si="1"/>
        <v>0</v>
      </c>
      <c r="D50" s="8" t="s">
        <v>36</v>
      </c>
      <c r="E50" s="8">
        <v>1.0</v>
      </c>
      <c r="F50" s="8">
        <v>1.0</v>
      </c>
      <c r="G50" s="7">
        <v>45322.33299999983</v>
      </c>
      <c r="H50" s="7">
        <v>45323.73299999983</v>
      </c>
      <c r="I50" s="8">
        <v>5.676950282E9</v>
      </c>
      <c r="J50" s="8">
        <f t="shared" si="2"/>
        <v>1</v>
      </c>
      <c r="K50" s="10" t="s">
        <v>32</v>
      </c>
      <c r="L50" s="8" t="s">
        <v>33</v>
      </c>
      <c r="M50" s="11">
        <v>55.88</v>
      </c>
      <c r="N50" s="10" t="s">
        <v>25</v>
      </c>
    </row>
    <row r="51" ht="15.75" customHeight="1">
      <c r="A51" s="6">
        <v>45320.90999999983</v>
      </c>
      <c r="B51" s="7">
        <v>45320.92299999983</v>
      </c>
      <c r="C51" s="8">
        <f t="shared" si="1"/>
        <v>0</v>
      </c>
      <c r="D51" s="8" t="s">
        <v>48</v>
      </c>
      <c r="E51" s="8">
        <v>1.0</v>
      </c>
      <c r="F51" s="8">
        <v>1.0</v>
      </c>
      <c r="G51" s="7">
        <v>45322.72299999983</v>
      </c>
      <c r="H51" s="7">
        <v>45324.52299999983</v>
      </c>
      <c r="I51" s="8">
        <v>4.015331958E9</v>
      </c>
      <c r="J51" s="8">
        <f t="shared" si="2"/>
        <v>2</v>
      </c>
      <c r="K51" s="10" t="s">
        <v>32</v>
      </c>
      <c r="L51" s="8" t="s">
        <v>33</v>
      </c>
      <c r="M51" s="11">
        <v>56.64</v>
      </c>
      <c r="N51" s="13" t="s">
        <v>43</v>
      </c>
    </row>
    <row r="52" ht="15.75" customHeight="1">
      <c r="A52" s="6">
        <v>45321.499999999825</v>
      </c>
      <c r="B52" s="7">
        <v>45321.512999999824</v>
      </c>
      <c r="C52" s="8">
        <f t="shared" si="1"/>
        <v>0</v>
      </c>
      <c r="D52" s="8" t="s">
        <v>36</v>
      </c>
      <c r="E52" s="8">
        <v>1.0</v>
      </c>
      <c r="F52" s="8">
        <v>1.0</v>
      </c>
      <c r="G52" s="7">
        <v>45323.31299999983</v>
      </c>
      <c r="H52" s="7">
        <v>45324.81299999983</v>
      </c>
      <c r="I52" s="8">
        <v>2.460020062E9</v>
      </c>
      <c r="J52" s="8">
        <f t="shared" si="2"/>
        <v>1</v>
      </c>
      <c r="K52" s="10" t="s">
        <v>32</v>
      </c>
      <c r="L52" s="8" t="s">
        <v>33</v>
      </c>
      <c r="M52" s="11">
        <v>55.730000000000004</v>
      </c>
      <c r="N52" s="10" t="s">
        <v>17</v>
      </c>
    </row>
    <row r="53" ht="15.75" customHeight="1">
      <c r="A53" s="6">
        <v>45322.08999999982</v>
      </c>
      <c r="B53" s="7">
        <v>45322.10299999982</v>
      </c>
      <c r="C53" s="8">
        <f t="shared" si="1"/>
        <v>0</v>
      </c>
      <c r="D53" s="8" t="s">
        <v>41</v>
      </c>
      <c r="E53" s="8">
        <v>1.0</v>
      </c>
      <c r="F53" s="8">
        <v>1.0</v>
      </c>
      <c r="G53" s="7">
        <v>45323.402999999824</v>
      </c>
      <c r="H53" s="7">
        <v>45327.70299999982</v>
      </c>
      <c r="I53" s="8">
        <v>8.631906547E9</v>
      </c>
      <c r="J53" s="8">
        <f t="shared" si="2"/>
        <v>4</v>
      </c>
      <c r="K53" s="10" t="s">
        <v>32</v>
      </c>
      <c r="L53" s="8" t="s">
        <v>33</v>
      </c>
      <c r="M53" s="11">
        <v>88.12</v>
      </c>
      <c r="N53" s="10" t="s">
        <v>25</v>
      </c>
    </row>
    <row r="54" ht="15.75" customHeight="1">
      <c r="A54" s="6">
        <v>45322.67999999982</v>
      </c>
      <c r="B54" s="7">
        <v>45322.69299999982</v>
      </c>
      <c r="C54" s="8">
        <f t="shared" si="1"/>
        <v>0</v>
      </c>
      <c r="D54" s="8" t="s">
        <v>14</v>
      </c>
      <c r="E54" s="8">
        <v>1.0</v>
      </c>
      <c r="F54" s="8">
        <v>1.0</v>
      </c>
      <c r="G54" s="7">
        <v>45324.69299999982</v>
      </c>
      <c r="H54" s="7">
        <v>45326.792999999816</v>
      </c>
      <c r="I54" s="8">
        <v>8.791681735E9</v>
      </c>
      <c r="J54" s="8">
        <f t="shared" si="2"/>
        <v>2</v>
      </c>
      <c r="K54" s="10" t="s">
        <v>29</v>
      </c>
      <c r="L54" s="8" t="s">
        <v>30</v>
      </c>
      <c r="M54" s="11">
        <v>67.17</v>
      </c>
      <c r="N54" s="10" t="s">
        <v>17</v>
      </c>
    </row>
    <row r="55" ht="15.75" customHeight="1">
      <c r="A55" s="6">
        <v>45323.269999999815</v>
      </c>
      <c r="B55" s="7">
        <v>45323.282999999814</v>
      </c>
      <c r="C55" s="8">
        <f t="shared" si="1"/>
        <v>0</v>
      </c>
      <c r="D55" s="8" t="s">
        <v>47</v>
      </c>
      <c r="E55" s="8">
        <v>3.0</v>
      </c>
      <c r="F55" s="8">
        <v>9.0</v>
      </c>
      <c r="G55" s="7">
        <v>45323.782999999814</v>
      </c>
      <c r="H55" s="7">
        <v>45325.48299999981</v>
      </c>
      <c r="I55" s="8">
        <v>8.819342121E9</v>
      </c>
      <c r="J55" s="8">
        <f t="shared" si="2"/>
        <v>2</v>
      </c>
      <c r="K55" s="10" t="s">
        <v>29</v>
      </c>
      <c r="L55" s="8" t="s">
        <v>30</v>
      </c>
      <c r="M55" s="11">
        <v>35.87</v>
      </c>
      <c r="N55" s="10" t="s">
        <v>25</v>
      </c>
    </row>
    <row r="56" ht="15.75" customHeight="1">
      <c r="A56" s="6">
        <v>45323.85999999981</v>
      </c>
      <c r="B56" s="7">
        <v>45323.86999999981</v>
      </c>
      <c r="C56" s="8">
        <f t="shared" si="1"/>
        <v>0</v>
      </c>
      <c r="D56" s="8" t="s">
        <v>42</v>
      </c>
      <c r="E56" s="8">
        <v>4.0</v>
      </c>
      <c r="F56" s="8">
        <v>8.0</v>
      </c>
      <c r="G56" s="7">
        <v>45324.96999999981</v>
      </c>
      <c r="H56" s="7">
        <v>45328.36999999981</v>
      </c>
      <c r="I56" s="8">
        <v>8.115703617E9</v>
      </c>
      <c r="J56" s="8">
        <f t="shared" si="2"/>
        <v>4</v>
      </c>
      <c r="K56" s="10" t="s">
        <v>29</v>
      </c>
      <c r="L56" s="8" t="s">
        <v>30</v>
      </c>
      <c r="M56" s="11">
        <v>89.49</v>
      </c>
      <c r="N56" s="13" t="s">
        <v>43</v>
      </c>
    </row>
    <row r="57" ht="15.75" customHeight="1">
      <c r="A57" s="6">
        <v>45324.44999999981</v>
      </c>
      <c r="B57" s="7">
        <v>45324.45999999981</v>
      </c>
      <c r="C57" s="8">
        <f t="shared" si="1"/>
        <v>0</v>
      </c>
      <c r="D57" s="8" t="s">
        <v>18</v>
      </c>
      <c r="E57" s="8">
        <v>1.0</v>
      </c>
      <c r="F57" s="8">
        <v>1.0</v>
      </c>
      <c r="G57" s="7">
        <v>45326.25999999981</v>
      </c>
      <c r="H57" s="7">
        <v>45327.55999999981</v>
      </c>
      <c r="I57" s="8">
        <v>7.361031103E9</v>
      </c>
      <c r="J57" s="8">
        <f t="shared" si="2"/>
        <v>1</v>
      </c>
      <c r="K57" s="10" t="s">
        <v>29</v>
      </c>
      <c r="L57" s="8" t="s">
        <v>30</v>
      </c>
      <c r="M57" s="11">
        <v>87.56</v>
      </c>
      <c r="N57" s="10" t="s">
        <v>17</v>
      </c>
    </row>
    <row r="58" ht="15.75" customHeight="1">
      <c r="A58" s="6">
        <v>45325.039999999804</v>
      </c>
      <c r="B58" s="7">
        <v>45325.04999999981</v>
      </c>
      <c r="C58" s="8">
        <f t="shared" si="1"/>
        <v>0</v>
      </c>
      <c r="D58" s="8" t="s">
        <v>42</v>
      </c>
      <c r="E58" s="8">
        <v>1.0</v>
      </c>
      <c r="F58" s="8">
        <v>2.0</v>
      </c>
      <c r="G58" s="7">
        <v>45325.649999999805</v>
      </c>
      <c r="H58" s="7">
        <v>45329.149999999805</v>
      </c>
      <c r="I58" s="8">
        <v>6.372645224E9</v>
      </c>
      <c r="J58" s="8">
        <f t="shared" si="2"/>
        <v>4</v>
      </c>
      <c r="K58" s="10" t="s">
        <v>32</v>
      </c>
      <c r="L58" s="8" t="s">
        <v>33</v>
      </c>
      <c r="M58" s="11">
        <v>72.17</v>
      </c>
      <c r="N58" s="13" t="s">
        <v>43</v>
      </c>
    </row>
    <row r="59" ht="15.75" customHeight="1">
      <c r="A59" s="6">
        <v>45325.6299999998</v>
      </c>
      <c r="B59" s="7">
        <v>45325.6399999998</v>
      </c>
      <c r="C59" s="8">
        <f t="shared" si="1"/>
        <v>0</v>
      </c>
      <c r="D59" s="8" t="s">
        <v>45</v>
      </c>
      <c r="E59" s="8">
        <v>4.0</v>
      </c>
      <c r="F59" s="8">
        <v>4.0</v>
      </c>
      <c r="G59" s="7">
        <v>45326.6399999998</v>
      </c>
      <c r="H59" s="7">
        <v>45328.939999999806</v>
      </c>
      <c r="I59" s="8">
        <v>3.152170968E9</v>
      </c>
      <c r="J59" s="8">
        <f t="shared" si="2"/>
        <v>2</v>
      </c>
      <c r="K59" s="10" t="s">
        <v>39</v>
      </c>
      <c r="L59" s="8" t="s">
        <v>40</v>
      </c>
      <c r="M59" s="11">
        <v>57.19</v>
      </c>
      <c r="N59" s="10" t="s">
        <v>25</v>
      </c>
    </row>
    <row r="60" ht="15.75" customHeight="1">
      <c r="A60" s="6">
        <v>45326.2199999998</v>
      </c>
      <c r="B60" s="7">
        <v>45326.2299999998</v>
      </c>
      <c r="C60" s="8">
        <f t="shared" si="1"/>
        <v>0</v>
      </c>
      <c r="D60" s="8" t="s">
        <v>49</v>
      </c>
      <c r="E60" s="8">
        <v>1.0</v>
      </c>
      <c r="F60" s="8">
        <v>1.0</v>
      </c>
      <c r="G60" s="7">
        <v>45326.9299999998</v>
      </c>
      <c r="H60" s="7">
        <v>45329.2299999998</v>
      </c>
      <c r="I60" s="8">
        <v>1.282697225E9</v>
      </c>
      <c r="J60" s="8">
        <f t="shared" si="2"/>
        <v>3</v>
      </c>
      <c r="K60" s="10" t="s">
        <v>37</v>
      </c>
      <c r="L60" s="8" t="s">
        <v>38</v>
      </c>
      <c r="M60" s="11">
        <v>56.99</v>
      </c>
      <c r="N60" s="10" t="s">
        <v>25</v>
      </c>
    </row>
    <row r="61" ht="15.75" customHeight="1">
      <c r="A61" s="6">
        <v>45326.809999999794</v>
      </c>
      <c r="B61" s="7">
        <v>45326.819999999796</v>
      </c>
      <c r="C61" s="8">
        <f t="shared" si="1"/>
        <v>0</v>
      </c>
      <c r="D61" s="8" t="s">
        <v>31</v>
      </c>
      <c r="E61" s="8">
        <v>4.0</v>
      </c>
      <c r="F61" s="8">
        <v>4.0</v>
      </c>
      <c r="G61" s="7">
        <v>45327.7199999998</v>
      </c>
      <c r="H61" s="7">
        <v>45329.7199999998</v>
      </c>
      <c r="I61" s="8">
        <v>9.166022567E9</v>
      </c>
      <c r="J61" s="8">
        <f t="shared" si="2"/>
        <v>2</v>
      </c>
      <c r="K61" s="10" t="s">
        <v>37</v>
      </c>
      <c r="L61" s="8" t="s">
        <v>38</v>
      </c>
      <c r="M61" s="11">
        <v>56.08</v>
      </c>
      <c r="N61" s="13" t="s">
        <v>43</v>
      </c>
    </row>
    <row r="62" ht="15.75" customHeight="1">
      <c r="A62" s="6">
        <v>45327.39999999979</v>
      </c>
      <c r="B62" s="7">
        <v>45327.40999999979</v>
      </c>
      <c r="C62" s="8">
        <f t="shared" si="1"/>
        <v>0</v>
      </c>
      <c r="D62" s="8" t="s">
        <v>24</v>
      </c>
      <c r="E62" s="8">
        <v>1.0</v>
      </c>
      <c r="F62" s="8">
        <v>2.0</v>
      </c>
      <c r="G62" s="7">
        <v>45328.00999999979</v>
      </c>
      <c r="H62" s="7">
        <v>45333.209999999795</v>
      </c>
      <c r="I62" s="8">
        <v>9.861290334E9</v>
      </c>
      <c r="J62" s="8">
        <f t="shared" si="2"/>
        <v>5</v>
      </c>
      <c r="K62" s="10" t="s">
        <v>34</v>
      </c>
      <c r="L62" s="8" t="s">
        <v>35</v>
      </c>
      <c r="M62" s="11">
        <v>86.71</v>
      </c>
      <c r="N62" s="10" t="s">
        <v>17</v>
      </c>
    </row>
    <row r="63" ht="15.75" customHeight="1">
      <c r="A63" s="6">
        <v>45327.98999999979</v>
      </c>
      <c r="B63" s="7">
        <v>45327.99999999979</v>
      </c>
      <c r="C63" s="8">
        <f t="shared" si="1"/>
        <v>1</v>
      </c>
      <c r="D63" s="8" t="s">
        <v>41</v>
      </c>
      <c r="E63" s="8">
        <v>1.0</v>
      </c>
      <c r="F63" s="8">
        <v>1.0</v>
      </c>
      <c r="G63" s="7">
        <v>45329.09999999979</v>
      </c>
      <c r="H63" s="7">
        <v>45331.59999999979</v>
      </c>
      <c r="I63" s="8">
        <v>6.478152088E9</v>
      </c>
      <c r="J63" s="8">
        <f t="shared" si="2"/>
        <v>2</v>
      </c>
      <c r="K63" s="10" t="s">
        <v>19</v>
      </c>
      <c r="L63" s="8" t="s">
        <v>20</v>
      </c>
      <c r="M63" s="11">
        <v>67.67</v>
      </c>
      <c r="N63" s="13" t="s">
        <v>43</v>
      </c>
    </row>
    <row r="64" ht="15.75" customHeight="1">
      <c r="A64" s="6">
        <v>45328.57999999978</v>
      </c>
      <c r="B64" s="7">
        <v>45328.589999999786</v>
      </c>
      <c r="C64" s="8">
        <f t="shared" si="1"/>
        <v>0</v>
      </c>
      <c r="D64" s="8" t="s">
        <v>41</v>
      </c>
      <c r="E64" s="8">
        <v>1.0</v>
      </c>
      <c r="F64" s="8">
        <v>1.0</v>
      </c>
      <c r="G64" s="7">
        <v>45330.589999999786</v>
      </c>
      <c r="H64" s="7">
        <v>45330.88999999979</v>
      </c>
      <c r="I64" s="8">
        <v>7.027653157E9</v>
      </c>
      <c r="J64" s="8">
        <f t="shared" si="2"/>
        <v>0</v>
      </c>
      <c r="K64" s="10" t="s">
        <v>19</v>
      </c>
      <c r="L64" s="8" t="s">
        <v>20</v>
      </c>
      <c r="M64" s="11">
        <v>38.84</v>
      </c>
      <c r="N64" s="10" t="s">
        <v>17</v>
      </c>
    </row>
    <row r="65" ht="15.75" customHeight="1">
      <c r="A65" s="6">
        <v>45329.16999999978</v>
      </c>
      <c r="B65" s="7">
        <v>45330.21999999978</v>
      </c>
      <c r="C65" s="8">
        <f t="shared" si="1"/>
        <v>1</v>
      </c>
      <c r="D65" s="8" t="s">
        <v>44</v>
      </c>
      <c r="E65" s="8">
        <v>1.0</v>
      </c>
      <c r="F65" s="8">
        <v>1.0</v>
      </c>
      <c r="G65" s="7">
        <v>45331.71999999978</v>
      </c>
      <c r="H65" s="7">
        <v>45334.71999999978</v>
      </c>
      <c r="I65" s="8">
        <v>2.248446945E9</v>
      </c>
      <c r="J65" s="8">
        <f t="shared" si="2"/>
        <v>3</v>
      </c>
      <c r="K65" s="10" t="s">
        <v>34</v>
      </c>
      <c r="L65" s="8" t="s">
        <v>35</v>
      </c>
      <c r="M65" s="11">
        <v>88.13</v>
      </c>
      <c r="N65" s="10" t="s">
        <v>25</v>
      </c>
    </row>
    <row r="66" ht="15.75" customHeight="1">
      <c r="A66" s="6">
        <v>45329.75999999978</v>
      </c>
      <c r="B66" s="7">
        <v>45330.80999999978</v>
      </c>
      <c r="C66" s="8">
        <f t="shared" si="1"/>
        <v>1</v>
      </c>
      <c r="D66" s="8" t="s">
        <v>36</v>
      </c>
      <c r="E66" s="8">
        <v>1.0</v>
      </c>
      <c r="F66" s="8">
        <v>1.0</v>
      </c>
      <c r="G66" s="7">
        <v>45331.50999999978</v>
      </c>
      <c r="H66" s="7">
        <v>45334.70999999978</v>
      </c>
      <c r="I66" s="8">
        <v>2.089045196E9</v>
      </c>
      <c r="J66" s="8">
        <f t="shared" si="2"/>
        <v>3</v>
      </c>
      <c r="K66" s="10" t="s">
        <v>15</v>
      </c>
      <c r="L66" s="8" t="s">
        <v>16</v>
      </c>
      <c r="M66" s="11">
        <v>87.91</v>
      </c>
      <c r="N66" s="10" t="s">
        <v>17</v>
      </c>
    </row>
    <row r="67" ht="15.75" customHeight="1">
      <c r="A67" s="6">
        <v>45330.34999999977</v>
      </c>
      <c r="B67" s="7">
        <v>45331.399999999776</v>
      </c>
      <c r="C67" s="8">
        <f t="shared" si="1"/>
        <v>1</v>
      </c>
      <c r="D67" s="8" t="s">
        <v>47</v>
      </c>
      <c r="E67" s="8">
        <v>3.0</v>
      </c>
      <c r="F67" s="8">
        <v>9.0</v>
      </c>
      <c r="G67" s="7">
        <v>45331.899999999776</v>
      </c>
      <c r="H67" s="7">
        <v>45336.399999999776</v>
      </c>
      <c r="I67" s="8">
        <v>1.239427383E9</v>
      </c>
      <c r="J67" s="8">
        <f t="shared" si="2"/>
        <v>5</v>
      </c>
      <c r="K67" s="10" t="s">
        <v>19</v>
      </c>
      <c r="L67" s="8" t="s">
        <v>20</v>
      </c>
      <c r="M67" s="11">
        <v>71.66</v>
      </c>
      <c r="N67" s="10" t="s">
        <v>25</v>
      </c>
    </row>
    <row r="68" ht="15.75" customHeight="1">
      <c r="A68" s="6">
        <v>45330.93999999977</v>
      </c>
      <c r="B68" s="7">
        <v>45331.98999999977</v>
      </c>
      <c r="C68" s="8">
        <f t="shared" si="1"/>
        <v>1</v>
      </c>
      <c r="D68" s="8" t="s">
        <v>14</v>
      </c>
      <c r="E68" s="8">
        <v>1.0</v>
      </c>
      <c r="F68" s="8">
        <v>1.0</v>
      </c>
      <c r="G68" s="7">
        <v>45333.08999999977</v>
      </c>
      <c r="H68" s="7">
        <v>45335.08999999977</v>
      </c>
      <c r="I68" s="8">
        <v>8.121092015E9</v>
      </c>
      <c r="J68" s="8">
        <f t="shared" si="2"/>
        <v>2</v>
      </c>
      <c r="K68" s="10" t="s">
        <v>22</v>
      </c>
      <c r="L68" s="8" t="s">
        <v>23</v>
      </c>
      <c r="M68" s="11">
        <v>58.86</v>
      </c>
      <c r="N68" s="13" t="s">
        <v>43</v>
      </c>
    </row>
    <row r="69" ht="15.75" customHeight="1">
      <c r="A69" s="6">
        <v>45331.529999999766</v>
      </c>
      <c r="B69" s="7">
        <v>45332.57999999977</v>
      </c>
      <c r="C69" s="8">
        <f t="shared" si="1"/>
        <v>1</v>
      </c>
      <c r="D69" s="8" t="s">
        <v>14</v>
      </c>
      <c r="E69" s="8">
        <v>1.0</v>
      </c>
      <c r="F69" s="8">
        <v>1.0</v>
      </c>
      <c r="G69" s="7">
        <v>45333.37999999977</v>
      </c>
      <c r="H69" s="7">
        <v>45334.57999999977</v>
      </c>
      <c r="I69" s="8">
        <v>4.793749623E9</v>
      </c>
      <c r="J69" s="8">
        <f t="shared" si="2"/>
        <v>1</v>
      </c>
      <c r="K69" s="10" t="s">
        <v>15</v>
      </c>
      <c r="L69" s="8" t="s">
        <v>16</v>
      </c>
      <c r="M69" s="11">
        <v>59.04</v>
      </c>
      <c r="N69" s="10" t="s">
        <v>25</v>
      </c>
    </row>
    <row r="70" ht="15.75" customHeight="1">
      <c r="A70" s="6">
        <v>45332.11999999976</v>
      </c>
      <c r="B70" s="7">
        <v>45333.169999999765</v>
      </c>
      <c r="C70" s="8">
        <f t="shared" si="1"/>
        <v>1</v>
      </c>
      <c r="D70" s="8" t="s">
        <v>36</v>
      </c>
      <c r="E70" s="8">
        <v>1.0</v>
      </c>
      <c r="F70" s="8">
        <v>1.0</v>
      </c>
      <c r="G70" s="7">
        <v>45333.669999999765</v>
      </c>
      <c r="H70" s="7">
        <v>45336.36999999976</v>
      </c>
      <c r="I70" s="8">
        <v>2.493635003E9</v>
      </c>
      <c r="J70" s="8">
        <f t="shared" si="2"/>
        <v>3</v>
      </c>
      <c r="K70" s="10" t="s">
        <v>26</v>
      </c>
      <c r="L70" s="8" t="s">
        <v>27</v>
      </c>
      <c r="M70" s="11">
        <v>58.29</v>
      </c>
      <c r="N70" s="13" t="s">
        <v>43</v>
      </c>
    </row>
    <row r="71" ht="15.75" customHeight="1">
      <c r="A71" s="6">
        <v>45332.70999999976</v>
      </c>
      <c r="B71" s="7">
        <v>45333.75999999976</v>
      </c>
      <c r="C71" s="8">
        <f t="shared" si="1"/>
        <v>1</v>
      </c>
      <c r="D71" s="8" t="s">
        <v>44</v>
      </c>
      <c r="E71" s="8">
        <v>1.0</v>
      </c>
      <c r="F71" s="8">
        <v>1.0</v>
      </c>
      <c r="G71" s="7">
        <v>45334.65999999976</v>
      </c>
      <c r="H71" s="7">
        <v>45338.25999999976</v>
      </c>
      <c r="I71" s="8">
        <v>8.832323396E9</v>
      </c>
      <c r="J71" s="8">
        <f t="shared" si="2"/>
        <v>4</v>
      </c>
      <c r="K71" s="10" t="s">
        <v>29</v>
      </c>
      <c r="L71" s="8" t="s">
        <v>30</v>
      </c>
      <c r="M71" s="11">
        <v>88.7</v>
      </c>
      <c r="N71" s="10" t="s">
        <v>25</v>
      </c>
    </row>
    <row r="72" ht="15.75" customHeight="1">
      <c r="A72" s="6">
        <v>45333.299999999756</v>
      </c>
      <c r="B72" s="7">
        <v>45334.34999999976</v>
      </c>
      <c r="C72" s="8">
        <f t="shared" si="1"/>
        <v>1</v>
      </c>
      <c r="D72" s="8" t="s">
        <v>44</v>
      </c>
      <c r="E72" s="8">
        <v>1.0</v>
      </c>
      <c r="F72" s="8">
        <v>1.0</v>
      </c>
      <c r="G72" s="7">
        <v>45334.84999999976</v>
      </c>
      <c r="H72" s="7">
        <v>45338.14999999976</v>
      </c>
      <c r="I72" s="8">
        <v>8.58658886E9</v>
      </c>
      <c r="J72" s="8">
        <f t="shared" si="2"/>
        <v>4</v>
      </c>
      <c r="K72" s="10" t="s">
        <v>32</v>
      </c>
      <c r="L72" s="8" t="s">
        <v>33</v>
      </c>
      <c r="M72" s="11">
        <v>69.55</v>
      </c>
      <c r="N72" s="10" t="s">
        <v>17</v>
      </c>
    </row>
    <row r="73" ht="15.75" customHeight="1">
      <c r="A73" s="6">
        <v>45333.88999999975</v>
      </c>
      <c r="B73" s="7">
        <v>45334.939999999755</v>
      </c>
      <c r="C73" s="8">
        <f t="shared" si="1"/>
        <v>1</v>
      </c>
      <c r="D73" s="8" t="s">
        <v>50</v>
      </c>
      <c r="E73" s="8">
        <v>3.0</v>
      </c>
      <c r="F73" s="8">
        <v>3.0</v>
      </c>
      <c r="G73" s="7">
        <v>45336.23999999976</v>
      </c>
      <c r="H73" s="7">
        <v>45336.939999999755</v>
      </c>
      <c r="I73" s="8">
        <v>3.240574435E9</v>
      </c>
      <c r="J73" s="8">
        <f t="shared" si="2"/>
        <v>0</v>
      </c>
      <c r="K73" s="10" t="s">
        <v>34</v>
      </c>
      <c r="L73" s="8" t="s">
        <v>35</v>
      </c>
      <c r="M73" s="11">
        <v>39.3</v>
      </c>
      <c r="N73" s="13" t="s">
        <v>43</v>
      </c>
    </row>
    <row r="74" ht="15.75" customHeight="1">
      <c r="A74" s="6">
        <v>45334.47999999975</v>
      </c>
      <c r="B74" s="7">
        <v>45334.49299999975</v>
      </c>
      <c r="C74" s="8">
        <f t="shared" si="1"/>
        <v>0</v>
      </c>
      <c r="D74" s="8" t="s">
        <v>31</v>
      </c>
      <c r="E74" s="8">
        <v>1.0</v>
      </c>
      <c r="F74" s="8">
        <v>1.0</v>
      </c>
      <c r="G74" s="7">
        <v>45336.092999999746</v>
      </c>
      <c r="H74" s="7">
        <v>45338.79299999975</v>
      </c>
      <c r="I74" s="8">
        <v>5.622840572E9</v>
      </c>
      <c r="J74" s="8">
        <f t="shared" si="2"/>
        <v>2</v>
      </c>
      <c r="K74" s="10" t="s">
        <v>37</v>
      </c>
      <c r="L74" s="8" t="s">
        <v>38</v>
      </c>
      <c r="M74" s="11">
        <v>89.93</v>
      </c>
      <c r="N74" s="10" t="s">
        <v>17</v>
      </c>
    </row>
    <row r="75" ht="15.75" customHeight="1">
      <c r="A75" s="6">
        <v>45335.069999999745</v>
      </c>
      <c r="B75" s="7">
        <v>45335.082999999744</v>
      </c>
      <c r="C75" s="8">
        <f t="shared" si="1"/>
        <v>0</v>
      </c>
      <c r="D75" s="8" t="s">
        <v>18</v>
      </c>
      <c r="E75" s="8">
        <v>1.0</v>
      </c>
      <c r="F75" s="8">
        <v>1.0</v>
      </c>
      <c r="G75" s="7">
        <v>45335.582999999744</v>
      </c>
      <c r="H75" s="7">
        <v>45338.68299999974</v>
      </c>
      <c r="I75" s="8">
        <v>1.897029061E9</v>
      </c>
      <c r="J75" s="8">
        <f t="shared" si="2"/>
        <v>3</v>
      </c>
      <c r="K75" s="10" t="s">
        <v>39</v>
      </c>
      <c r="L75" s="8" t="s">
        <v>40</v>
      </c>
      <c r="M75" s="11">
        <v>87.39</v>
      </c>
      <c r="N75" s="13" t="s">
        <v>43</v>
      </c>
    </row>
    <row r="76" ht="15.75" customHeight="1">
      <c r="A76" s="6">
        <v>45335.65999999974</v>
      </c>
      <c r="B76" s="7">
        <v>45335.67299999974</v>
      </c>
      <c r="C76" s="8">
        <f t="shared" si="1"/>
        <v>0</v>
      </c>
      <c r="D76" s="8" t="s">
        <v>18</v>
      </c>
      <c r="E76" s="8">
        <v>1.0</v>
      </c>
      <c r="F76" s="8">
        <v>1.0</v>
      </c>
      <c r="G76" s="7">
        <v>45336.37299999974</v>
      </c>
      <c r="H76" s="7">
        <v>45338.77299999974</v>
      </c>
      <c r="I76" s="8">
        <v>2.961650227E9</v>
      </c>
      <c r="J76" s="8">
        <f t="shared" si="2"/>
        <v>2</v>
      </c>
      <c r="K76" s="10" t="s">
        <v>39</v>
      </c>
      <c r="L76" s="8" t="s">
        <v>40</v>
      </c>
      <c r="M76" s="11">
        <v>70.22</v>
      </c>
      <c r="N76" s="10" t="s">
        <v>17</v>
      </c>
    </row>
    <row r="77" ht="15.75" customHeight="1">
      <c r="A77" s="6">
        <v>45336.24999999974</v>
      </c>
      <c r="B77" s="7">
        <v>45336.26299999974</v>
      </c>
      <c r="C77" s="8">
        <f t="shared" si="1"/>
        <v>0</v>
      </c>
      <c r="D77" s="8" t="s">
        <v>21</v>
      </c>
      <c r="E77" s="8">
        <v>1.0</v>
      </c>
      <c r="F77" s="8">
        <v>1.0</v>
      </c>
      <c r="G77" s="7">
        <v>45337.462999999734</v>
      </c>
      <c r="H77" s="7">
        <v>45339.462999999734</v>
      </c>
      <c r="I77" s="8">
        <v>2.772668554E9</v>
      </c>
      <c r="J77" s="8">
        <f t="shared" si="2"/>
        <v>2</v>
      </c>
      <c r="K77" s="10" t="s">
        <v>39</v>
      </c>
      <c r="L77" s="8" t="s">
        <v>40</v>
      </c>
      <c r="M77" s="11">
        <v>56.79</v>
      </c>
      <c r="N77" s="10" t="s">
        <v>25</v>
      </c>
    </row>
    <row r="78" ht="15.75" customHeight="1">
      <c r="A78" s="6">
        <v>45336.839999999735</v>
      </c>
      <c r="B78" s="7">
        <v>45336.85299999973</v>
      </c>
      <c r="C78" s="8">
        <f t="shared" si="1"/>
        <v>0</v>
      </c>
      <c r="D78" s="8" t="s">
        <v>45</v>
      </c>
      <c r="E78" s="8">
        <v>1.0</v>
      </c>
      <c r="F78" s="8">
        <v>1.0</v>
      </c>
      <c r="G78" s="7">
        <v>45338.55299999973</v>
      </c>
      <c r="H78" s="7">
        <v>45340.65299999974</v>
      </c>
      <c r="I78" s="8">
        <v>1.111472974E9</v>
      </c>
      <c r="J78" s="8">
        <f t="shared" si="2"/>
        <v>2</v>
      </c>
      <c r="K78" s="10" t="s">
        <v>39</v>
      </c>
      <c r="L78" s="8" t="s">
        <v>40</v>
      </c>
      <c r="M78" s="11">
        <v>57.81</v>
      </c>
      <c r="N78" s="13" t="s">
        <v>43</v>
      </c>
    </row>
    <row r="79" ht="15.75" customHeight="1">
      <c r="A79" s="6">
        <v>45337.42999999973</v>
      </c>
      <c r="B79" s="7">
        <v>45337.44299999973</v>
      </c>
      <c r="C79" s="8">
        <f t="shared" si="1"/>
        <v>0</v>
      </c>
      <c r="D79" s="8" t="s">
        <v>28</v>
      </c>
      <c r="E79" s="8">
        <v>1.0</v>
      </c>
      <c r="F79" s="8">
        <v>1.0</v>
      </c>
      <c r="G79" s="7">
        <v>45338.44299999973</v>
      </c>
      <c r="H79" s="7">
        <v>45339.44299999973</v>
      </c>
      <c r="I79" s="8">
        <v>1.187737528E9</v>
      </c>
      <c r="J79" s="8">
        <f t="shared" si="2"/>
        <v>1</v>
      </c>
      <c r="K79" s="10" t="s">
        <v>39</v>
      </c>
      <c r="L79" s="8" t="s">
        <v>40</v>
      </c>
      <c r="M79" s="11">
        <v>58.81</v>
      </c>
      <c r="N79" s="10" t="s">
        <v>17</v>
      </c>
    </row>
    <row r="80" ht="15.75" customHeight="1">
      <c r="A80" s="6">
        <v>45338.01999999973</v>
      </c>
      <c r="B80" s="7">
        <v>45338.03299999973</v>
      </c>
      <c r="C80" s="8">
        <f t="shared" si="1"/>
        <v>0</v>
      </c>
      <c r="D80" s="8" t="s">
        <v>14</v>
      </c>
      <c r="E80" s="8">
        <v>3.0</v>
      </c>
      <c r="F80" s="8">
        <v>3.0</v>
      </c>
      <c r="G80" s="7">
        <v>45338.53299999973</v>
      </c>
      <c r="H80" s="7">
        <v>45343.53299999973</v>
      </c>
      <c r="I80" s="8">
        <v>7.106954707E9</v>
      </c>
      <c r="J80" s="8">
        <f t="shared" si="2"/>
        <v>5</v>
      </c>
      <c r="K80" s="10" t="s">
        <v>39</v>
      </c>
      <c r="L80" s="8" t="s">
        <v>40</v>
      </c>
      <c r="M80" s="11">
        <v>87.39</v>
      </c>
      <c r="N80" s="10" t="s">
        <v>25</v>
      </c>
    </row>
    <row r="81" ht="15.75" customHeight="1">
      <c r="A81" s="6">
        <v>45338.609999999724</v>
      </c>
      <c r="B81" s="7">
        <v>45338.62299999972</v>
      </c>
      <c r="C81" s="8">
        <f t="shared" si="1"/>
        <v>0</v>
      </c>
      <c r="D81" s="8" t="s">
        <v>47</v>
      </c>
      <c r="E81" s="8">
        <v>4.0</v>
      </c>
      <c r="F81" s="8">
        <v>12.0</v>
      </c>
      <c r="G81" s="7">
        <v>45340.32299999972</v>
      </c>
      <c r="H81" s="7">
        <v>45342.12299999972</v>
      </c>
      <c r="I81" s="8">
        <v>7.350931824E9</v>
      </c>
      <c r="J81" s="8">
        <f t="shared" si="2"/>
        <v>2</v>
      </c>
      <c r="K81" s="10" t="s">
        <v>26</v>
      </c>
      <c r="L81" s="8" t="s">
        <v>27</v>
      </c>
      <c r="M81" s="11">
        <v>68.69</v>
      </c>
      <c r="N81" s="10" t="s">
        <v>17</v>
      </c>
    </row>
    <row r="82" ht="15.75" customHeight="1">
      <c r="A82" s="6">
        <v>45339.19999999972</v>
      </c>
      <c r="B82" s="7">
        <v>45339.21299999972</v>
      </c>
      <c r="C82" s="8">
        <f t="shared" si="1"/>
        <v>0</v>
      </c>
      <c r="D82" s="8" t="s">
        <v>36</v>
      </c>
      <c r="E82" s="8">
        <v>1.0</v>
      </c>
      <c r="F82" s="8">
        <v>1.0</v>
      </c>
      <c r="G82" s="7">
        <v>45340.11299999972</v>
      </c>
      <c r="H82" s="7">
        <v>45341.01299999972</v>
      </c>
      <c r="I82" s="8">
        <v>5.509092904E9</v>
      </c>
      <c r="J82" s="8">
        <f t="shared" si="2"/>
        <v>1</v>
      </c>
      <c r="K82" s="10" t="s">
        <v>26</v>
      </c>
      <c r="L82" s="8" t="s">
        <v>27</v>
      </c>
      <c r="M82" s="11">
        <v>35.84</v>
      </c>
      <c r="N82" s="10" t="s">
        <v>25</v>
      </c>
    </row>
    <row r="83" ht="15.75" customHeight="1">
      <c r="A83" s="6">
        <v>45339.78999999972</v>
      </c>
      <c r="B83" s="7">
        <v>45339.79999999972</v>
      </c>
      <c r="C83" s="8">
        <f t="shared" si="1"/>
        <v>0</v>
      </c>
      <c r="D83" s="8" t="s">
        <v>41</v>
      </c>
      <c r="E83" s="8">
        <v>1.0</v>
      </c>
      <c r="F83" s="8">
        <v>1.0</v>
      </c>
      <c r="G83" s="7">
        <v>45341.59999999972</v>
      </c>
      <c r="H83" s="7">
        <v>45345.59999999972</v>
      </c>
      <c r="I83" s="8">
        <v>5.094220424E9</v>
      </c>
      <c r="J83" s="8">
        <f t="shared" si="2"/>
        <v>4</v>
      </c>
      <c r="K83" s="10" t="s">
        <v>26</v>
      </c>
      <c r="L83" s="8" t="s">
        <v>27</v>
      </c>
      <c r="M83" s="11">
        <v>85.73</v>
      </c>
      <c r="N83" s="13" t="s">
        <v>43</v>
      </c>
    </row>
    <row r="84" ht="15.75" customHeight="1">
      <c r="A84" s="6">
        <v>45340.37999999971</v>
      </c>
      <c r="B84" s="7">
        <v>45340.389999999716</v>
      </c>
      <c r="C84" s="8">
        <f t="shared" si="1"/>
        <v>0</v>
      </c>
      <c r="D84" s="8" t="s">
        <v>28</v>
      </c>
      <c r="E84" s="8">
        <v>1.0</v>
      </c>
      <c r="F84" s="8">
        <v>1.0</v>
      </c>
      <c r="G84" s="7">
        <v>45342.08999999971</v>
      </c>
      <c r="H84" s="7">
        <v>45343.58999999971</v>
      </c>
      <c r="I84" s="8">
        <v>7.027672547E9</v>
      </c>
      <c r="J84" s="8">
        <f t="shared" si="2"/>
        <v>1</v>
      </c>
      <c r="K84" s="10" t="s">
        <v>32</v>
      </c>
      <c r="L84" s="8" t="s">
        <v>33</v>
      </c>
      <c r="M84" s="11">
        <v>87.92</v>
      </c>
      <c r="N84" s="10" t="s">
        <v>25</v>
      </c>
    </row>
    <row r="85" ht="15.75" customHeight="1">
      <c r="A85" s="6">
        <v>45340.96999999971</v>
      </c>
      <c r="B85" s="7">
        <v>45340.97999999971</v>
      </c>
      <c r="C85" s="8">
        <f t="shared" si="1"/>
        <v>0</v>
      </c>
      <c r="D85" s="8" t="s">
        <v>31</v>
      </c>
      <c r="E85" s="8">
        <v>1.0</v>
      </c>
      <c r="F85" s="8">
        <v>1.0</v>
      </c>
      <c r="G85" s="7">
        <v>45342.67999999971</v>
      </c>
      <c r="H85" s="7">
        <v>45344.779999999715</v>
      </c>
      <c r="I85" s="8">
        <v>8.579427422E9</v>
      </c>
      <c r="J85" s="8">
        <f t="shared" si="2"/>
        <v>2</v>
      </c>
      <c r="K85" s="10" t="s">
        <v>32</v>
      </c>
      <c r="L85" s="8" t="s">
        <v>33</v>
      </c>
      <c r="M85" s="11">
        <v>71.74</v>
      </c>
      <c r="N85" s="13" t="s">
        <v>43</v>
      </c>
    </row>
    <row r="86" ht="15.75" customHeight="1">
      <c r="A86" s="6">
        <v>45341.55999999971</v>
      </c>
      <c r="B86" s="7">
        <v>45341.56999999971</v>
      </c>
      <c r="C86" s="8">
        <f t="shared" si="1"/>
        <v>0</v>
      </c>
      <c r="D86" s="8" t="s">
        <v>49</v>
      </c>
      <c r="E86" s="8">
        <v>1.0</v>
      </c>
      <c r="F86" s="8">
        <v>1.0</v>
      </c>
      <c r="G86" s="7">
        <v>45343.06999999971</v>
      </c>
      <c r="H86" s="7">
        <v>45343.86999999971</v>
      </c>
      <c r="I86" s="8">
        <v>5.759666619E9</v>
      </c>
      <c r="J86" s="8">
        <f t="shared" si="2"/>
        <v>0</v>
      </c>
      <c r="K86" s="10" t="s">
        <v>32</v>
      </c>
      <c r="L86" s="8" t="s">
        <v>33</v>
      </c>
      <c r="M86" s="11">
        <v>58.41</v>
      </c>
      <c r="N86" s="10" t="s">
        <v>17</v>
      </c>
    </row>
    <row r="87" ht="15.75" customHeight="1">
      <c r="A87" s="6">
        <v>45342.1499999997</v>
      </c>
      <c r="B87" s="7">
        <v>45342.159999999705</v>
      </c>
      <c r="C87" s="8">
        <f t="shared" si="1"/>
        <v>0</v>
      </c>
      <c r="D87" s="8" t="s">
        <v>41</v>
      </c>
      <c r="E87" s="8">
        <v>1.0</v>
      </c>
      <c r="F87" s="8">
        <v>1.0</v>
      </c>
      <c r="G87" s="7">
        <v>45343.8599999997</v>
      </c>
      <c r="H87" s="7">
        <v>45344.45999999971</v>
      </c>
      <c r="I87" s="8">
        <v>5.089577456E9</v>
      </c>
      <c r="J87" s="8">
        <f t="shared" si="2"/>
        <v>1</v>
      </c>
      <c r="K87" s="10" t="s">
        <v>32</v>
      </c>
      <c r="L87" s="8" t="s">
        <v>33</v>
      </c>
      <c r="M87" s="11">
        <v>59.86</v>
      </c>
      <c r="N87" s="10" t="s">
        <v>25</v>
      </c>
    </row>
    <row r="88" ht="15.75" customHeight="1">
      <c r="A88" s="6">
        <v>45342.7399999997</v>
      </c>
      <c r="B88" s="7">
        <v>45342.7499999997</v>
      </c>
      <c r="C88" s="8">
        <f t="shared" si="1"/>
        <v>0</v>
      </c>
      <c r="D88" s="8" t="s">
        <v>41</v>
      </c>
      <c r="E88" s="8">
        <v>1.0</v>
      </c>
      <c r="F88" s="8">
        <v>1.0</v>
      </c>
      <c r="G88" s="7">
        <v>45343.549999999705</v>
      </c>
      <c r="H88" s="7">
        <v>45346.4499999997</v>
      </c>
      <c r="I88" s="8">
        <v>6.216484758E9</v>
      </c>
      <c r="J88" s="8">
        <f t="shared" si="2"/>
        <v>3</v>
      </c>
      <c r="K88" s="10" t="s">
        <v>29</v>
      </c>
      <c r="L88" s="8" t="s">
        <v>30</v>
      </c>
      <c r="M88" s="11">
        <v>55.55</v>
      </c>
      <c r="N88" s="13" t="s">
        <v>43</v>
      </c>
    </row>
    <row r="89" ht="15.75" customHeight="1">
      <c r="A89" s="6">
        <v>45343.329999999696</v>
      </c>
      <c r="B89" s="7">
        <v>45343.3399999997</v>
      </c>
      <c r="C89" s="8">
        <f t="shared" si="1"/>
        <v>0</v>
      </c>
      <c r="D89" s="8" t="s">
        <v>36</v>
      </c>
      <c r="E89" s="8">
        <v>1.0</v>
      </c>
      <c r="F89" s="8">
        <v>1.0</v>
      </c>
      <c r="G89" s="7">
        <v>45344.539999999695</v>
      </c>
      <c r="H89" s="7">
        <v>45349.2399999997</v>
      </c>
      <c r="I89" s="8">
        <v>7.095468724E9</v>
      </c>
      <c r="J89" s="8">
        <f t="shared" si="2"/>
        <v>5</v>
      </c>
      <c r="K89" s="10" t="s">
        <v>29</v>
      </c>
      <c r="L89" s="8" t="s">
        <v>30</v>
      </c>
      <c r="M89" s="11">
        <v>89.75</v>
      </c>
      <c r="N89" s="10" t="s">
        <v>17</v>
      </c>
    </row>
    <row r="90" ht="15.75" customHeight="1">
      <c r="A90" s="6">
        <v>45343.91999999969</v>
      </c>
      <c r="B90" s="7">
        <v>45343.929999999695</v>
      </c>
      <c r="C90" s="8">
        <f t="shared" si="1"/>
        <v>0</v>
      </c>
      <c r="D90" s="8" t="s">
        <v>18</v>
      </c>
      <c r="E90" s="8">
        <v>3.0</v>
      </c>
      <c r="F90" s="8">
        <v>3.0</v>
      </c>
      <c r="G90" s="7">
        <v>45345.2299999997</v>
      </c>
      <c r="H90" s="7">
        <v>45348.62999999969</v>
      </c>
      <c r="I90" s="8">
        <v>4.069263332E9</v>
      </c>
      <c r="J90" s="8">
        <f t="shared" si="2"/>
        <v>3</v>
      </c>
      <c r="K90" s="10" t="s">
        <v>29</v>
      </c>
      <c r="L90" s="8" t="s">
        <v>30</v>
      </c>
      <c r="M90" s="11">
        <v>66.61</v>
      </c>
      <c r="N90" s="10" t="s">
        <v>25</v>
      </c>
    </row>
    <row r="91" ht="15.75" customHeight="1">
      <c r="A91" s="6">
        <v>45344.50999999969</v>
      </c>
      <c r="B91" s="7">
        <v>45344.51999999969</v>
      </c>
      <c r="C91" s="8">
        <f t="shared" si="1"/>
        <v>0</v>
      </c>
      <c r="D91" s="8" t="s">
        <v>45</v>
      </c>
      <c r="E91" s="8">
        <v>1.0</v>
      </c>
      <c r="F91" s="8">
        <v>1.0</v>
      </c>
      <c r="G91" s="7">
        <v>45345.02</v>
      </c>
      <c r="H91" s="7">
        <v>45346.62</v>
      </c>
      <c r="I91" s="8">
        <v>4.427024468E9</v>
      </c>
      <c r="J91" s="8">
        <f t="shared" si="2"/>
        <v>1</v>
      </c>
      <c r="K91" s="10" t="s">
        <v>29</v>
      </c>
      <c r="L91" s="8" t="s">
        <v>30</v>
      </c>
      <c r="M91" s="11">
        <v>39.72</v>
      </c>
      <c r="N91" s="13" t="s">
        <v>43</v>
      </c>
    </row>
    <row r="92" ht="15.75" customHeight="1">
      <c r="A92" s="6">
        <v>45345.099999999686</v>
      </c>
      <c r="B92" s="7">
        <v>45346.14999999969</v>
      </c>
      <c r="C92" s="8">
        <f t="shared" si="1"/>
        <v>1</v>
      </c>
      <c r="D92" s="8" t="s">
        <v>21</v>
      </c>
      <c r="E92" s="8">
        <v>2.0</v>
      </c>
      <c r="F92" s="8">
        <v>2.0</v>
      </c>
      <c r="G92" s="7">
        <v>45347.74999999969</v>
      </c>
      <c r="H92" s="7">
        <v>45351.54999999969</v>
      </c>
      <c r="I92" s="8">
        <v>3.548559539E9</v>
      </c>
      <c r="J92" s="8">
        <f t="shared" si="2"/>
        <v>4</v>
      </c>
      <c r="K92" s="10" t="s">
        <v>32</v>
      </c>
      <c r="L92" s="8" t="s">
        <v>33</v>
      </c>
      <c r="M92" s="11">
        <v>88.96000000000001</v>
      </c>
      <c r="N92" s="13" t="s">
        <v>43</v>
      </c>
    </row>
    <row r="93" ht="15.75" customHeight="1">
      <c r="A93" s="6">
        <v>45345.68999999968</v>
      </c>
      <c r="B93" s="7">
        <v>45346.739999999685</v>
      </c>
      <c r="C93" s="8">
        <f t="shared" si="1"/>
        <v>1</v>
      </c>
      <c r="D93" s="8" t="s">
        <v>31</v>
      </c>
      <c r="E93" s="8">
        <v>3.0</v>
      </c>
      <c r="F93" s="8">
        <v>3.0</v>
      </c>
      <c r="G93" s="7">
        <v>45348.339999999684</v>
      </c>
      <c r="H93" s="7">
        <v>45351.339999999684</v>
      </c>
      <c r="I93" s="8">
        <v>7.281768434E9</v>
      </c>
      <c r="J93" s="8">
        <f t="shared" si="2"/>
        <v>3</v>
      </c>
      <c r="K93" s="10" t="s">
        <v>39</v>
      </c>
      <c r="L93" s="8" t="s">
        <v>40</v>
      </c>
      <c r="M93" s="11">
        <v>88.2</v>
      </c>
      <c r="N93" s="13" t="s">
        <v>43</v>
      </c>
    </row>
    <row r="94" ht="15.75" customHeight="1">
      <c r="A94" s="6">
        <v>45346.27999999968</v>
      </c>
      <c r="B94" s="7">
        <v>45347.32999999968</v>
      </c>
      <c r="C94" s="8">
        <f t="shared" si="1"/>
        <v>1</v>
      </c>
      <c r="D94" s="8" t="s">
        <v>31</v>
      </c>
      <c r="E94" s="8">
        <v>4.0</v>
      </c>
      <c r="F94" s="8">
        <v>4.0</v>
      </c>
      <c r="G94" s="7">
        <v>45348.82999999968</v>
      </c>
      <c r="H94" s="7">
        <v>45352.02999999968</v>
      </c>
      <c r="I94" s="8">
        <v>9.697483868E9</v>
      </c>
      <c r="J94" s="8">
        <f t="shared" si="2"/>
        <v>5</v>
      </c>
      <c r="K94" s="10" t="s">
        <v>37</v>
      </c>
      <c r="L94" s="8" t="s">
        <v>38</v>
      </c>
      <c r="M94" s="11">
        <v>72.91</v>
      </c>
      <c r="N94" s="10" t="s">
        <v>25</v>
      </c>
    </row>
    <row r="95" ht="15.75" customHeight="1">
      <c r="A95" s="6">
        <v>45346.869999999675</v>
      </c>
      <c r="B95" s="7">
        <v>45347.91999999968</v>
      </c>
      <c r="C95" s="8">
        <f t="shared" si="1"/>
        <v>1</v>
      </c>
      <c r="D95" s="8" t="s">
        <v>21</v>
      </c>
      <c r="E95" s="8">
        <v>1.0</v>
      </c>
      <c r="F95" s="8">
        <v>1.0</v>
      </c>
      <c r="G95" s="7">
        <v>45349.41999999968</v>
      </c>
      <c r="H95" s="7">
        <v>45350.01999999968</v>
      </c>
      <c r="I95" s="8">
        <v>8.127698563E9</v>
      </c>
      <c r="J95" s="8">
        <f t="shared" si="2"/>
        <v>1</v>
      </c>
      <c r="K95" s="10" t="s">
        <v>37</v>
      </c>
      <c r="L95" s="8" t="s">
        <v>38</v>
      </c>
      <c r="M95" s="11">
        <v>58.980000000000004</v>
      </c>
      <c r="N95" s="13" t="s">
        <v>43</v>
      </c>
    </row>
    <row r="96" ht="15.75" customHeight="1">
      <c r="A96" s="6">
        <v>45347.45999999967</v>
      </c>
      <c r="B96" s="7">
        <v>45348.509999999675</v>
      </c>
      <c r="C96" s="8">
        <f t="shared" si="1"/>
        <v>1</v>
      </c>
      <c r="D96" s="8" t="s">
        <v>46</v>
      </c>
      <c r="E96" s="8">
        <v>1.0</v>
      </c>
      <c r="F96" s="8">
        <v>1.0</v>
      </c>
      <c r="G96" s="7">
        <v>45349.509999999675</v>
      </c>
      <c r="H96" s="7">
        <v>45351.10999999967</v>
      </c>
      <c r="I96" s="8">
        <v>7.97638804E9</v>
      </c>
      <c r="J96" s="8">
        <f t="shared" si="2"/>
        <v>2</v>
      </c>
      <c r="K96" s="10" t="s">
        <v>34</v>
      </c>
      <c r="L96" s="8" t="s">
        <v>35</v>
      </c>
      <c r="M96" s="11">
        <v>59.85</v>
      </c>
      <c r="N96" s="10" t="s">
        <v>17</v>
      </c>
    </row>
    <row r="97" ht="15.75" customHeight="1">
      <c r="A97" s="6">
        <v>45348.04999999967</v>
      </c>
      <c r="B97" s="7">
        <v>45349.09999999967</v>
      </c>
      <c r="C97" s="8">
        <f t="shared" si="1"/>
        <v>1</v>
      </c>
      <c r="D97" s="8" t="s">
        <v>21</v>
      </c>
      <c r="E97" s="8">
        <v>1.0</v>
      </c>
      <c r="F97" s="8">
        <v>1.0</v>
      </c>
      <c r="G97" s="7">
        <v>45350.79999999967</v>
      </c>
      <c r="H97" s="7">
        <v>45351.19999999967</v>
      </c>
      <c r="I97" s="8">
        <v>3.024890684E9</v>
      </c>
      <c r="J97" s="8">
        <f t="shared" si="2"/>
        <v>1</v>
      </c>
      <c r="K97" s="10" t="s">
        <v>19</v>
      </c>
      <c r="L97" s="8" t="s">
        <v>20</v>
      </c>
      <c r="M97" s="11">
        <v>55.31</v>
      </c>
      <c r="N97" s="13" t="s">
        <v>43</v>
      </c>
    </row>
    <row r="98" ht="15.75" customHeight="1">
      <c r="A98" s="6">
        <v>45348.639999999665</v>
      </c>
      <c r="B98" s="7">
        <v>45349.68999999967</v>
      </c>
      <c r="C98" s="8">
        <f t="shared" si="1"/>
        <v>1</v>
      </c>
      <c r="D98" s="8" t="s">
        <v>44</v>
      </c>
      <c r="E98" s="8">
        <v>1.0</v>
      </c>
      <c r="F98" s="8">
        <v>1.0</v>
      </c>
      <c r="G98" s="7">
        <v>45351.389999999665</v>
      </c>
      <c r="H98" s="7">
        <v>45353.789999999666</v>
      </c>
      <c r="I98" s="8">
        <v>8.409341057E9</v>
      </c>
      <c r="J98" s="8">
        <f t="shared" si="2"/>
        <v>2</v>
      </c>
      <c r="K98" s="10" t="s">
        <v>22</v>
      </c>
      <c r="L98" s="8" t="s">
        <v>23</v>
      </c>
      <c r="M98" s="11">
        <v>87.2</v>
      </c>
      <c r="N98" s="10" t="s">
        <v>17</v>
      </c>
    </row>
    <row r="99" ht="15.75" customHeight="1">
      <c r="A99" s="6">
        <v>45349.22999999966</v>
      </c>
      <c r="B99" s="7">
        <v>45350.279999999664</v>
      </c>
      <c r="C99" s="8">
        <f t="shared" si="1"/>
        <v>1</v>
      </c>
      <c r="D99" s="8" t="s">
        <v>31</v>
      </c>
      <c r="E99" s="8">
        <v>1.0</v>
      </c>
      <c r="F99" s="8">
        <v>1.0</v>
      </c>
      <c r="G99" s="7">
        <v>45352.279999999664</v>
      </c>
      <c r="H99" s="7">
        <v>45353.57999999967</v>
      </c>
      <c r="I99" s="8">
        <v>2.243182044E9</v>
      </c>
      <c r="J99" s="8">
        <f t="shared" si="2"/>
        <v>1</v>
      </c>
      <c r="K99" s="10" t="s">
        <v>15</v>
      </c>
      <c r="L99" s="8" t="s">
        <v>16</v>
      </c>
      <c r="M99" s="11">
        <v>69.63</v>
      </c>
      <c r="N99" s="13" t="s">
        <v>43</v>
      </c>
    </row>
    <row r="100" ht="15.75" customHeight="1">
      <c r="A100" s="6">
        <v>45349.81999999966</v>
      </c>
      <c r="B100" s="7">
        <v>45350.86999999966</v>
      </c>
      <c r="C100" s="8">
        <f t="shared" si="1"/>
        <v>1</v>
      </c>
      <c r="D100" s="8" t="s">
        <v>51</v>
      </c>
      <c r="E100" s="8">
        <v>1.0</v>
      </c>
      <c r="F100" s="8">
        <v>1.0</v>
      </c>
      <c r="G100" s="7">
        <v>45352.16999999966</v>
      </c>
      <c r="H100" s="7">
        <v>45353.46999999966</v>
      </c>
      <c r="I100" s="8">
        <v>3.615714582E9</v>
      </c>
      <c r="J100" s="8">
        <f t="shared" si="2"/>
        <v>1</v>
      </c>
      <c r="K100" s="10" t="s">
        <v>26</v>
      </c>
      <c r="L100" s="8" t="s">
        <v>27</v>
      </c>
      <c r="M100" s="11">
        <v>35.2</v>
      </c>
      <c r="N100" s="10" t="s">
        <v>17</v>
      </c>
    </row>
    <row r="101" ht="15.75" customHeight="1">
      <c r="A101" s="6">
        <v>45350.409999999654</v>
      </c>
      <c r="B101" s="7">
        <v>45350.42299999965</v>
      </c>
      <c r="C101" s="8">
        <f t="shared" si="1"/>
        <v>0</v>
      </c>
      <c r="D101" s="8" t="s">
        <v>48</v>
      </c>
      <c r="E101" s="8">
        <v>1.0</v>
      </c>
      <c r="F101" s="8">
        <v>1.0</v>
      </c>
      <c r="G101" s="7">
        <v>45351.12299999965</v>
      </c>
      <c r="H101" s="7">
        <v>45355.12299999965</v>
      </c>
      <c r="I101" s="8">
        <v>5.580509546E9</v>
      </c>
      <c r="J101" s="8">
        <f t="shared" si="2"/>
        <v>4</v>
      </c>
      <c r="K101" s="10" t="s">
        <v>29</v>
      </c>
      <c r="L101" s="8" t="s">
        <v>30</v>
      </c>
      <c r="M101" s="11">
        <v>85.88</v>
      </c>
      <c r="N101" s="10" t="s">
        <v>17</v>
      </c>
    </row>
    <row r="102" ht="15.75" customHeight="1">
      <c r="A102" s="6">
        <v>45350.99999999965</v>
      </c>
      <c r="B102" s="7">
        <v>45351.01299999965</v>
      </c>
      <c r="C102" s="8">
        <f t="shared" si="1"/>
        <v>-1</v>
      </c>
      <c r="D102" s="8" t="s">
        <v>50</v>
      </c>
      <c r="E102" s="8">
        <v>4.0</v>
      </c>
      <c r="F102" s="8">
        <v>4.0</v>
      </c>
      <c r="G102" s="7">
        <v>45351.51299999965</v>
      </c>
      <c r="H102" s="7">
        <v>45356.01299999965</v>
      </c>
      <c r="I102" s="8">
        <v>9.433054168E9</v>
      </c>
      <c r="J102" s="8">
        <f t="shared" si="2"/>
        <v>5</v>
      </c>
      <c r="K102" s="10" t="s">
        <v>32</v>
      </c>
      <c r="L102" s="8" t="s">
        <v>33</v>
      </c>
      <c r="M102" s="11">
        <v>85.56</v>
      </c>
      <c r="N102" s="10" t="s">
        <v>17</v>
      </c>
    </row>
    <row r="103" ht="15.75" customHeight="1">
      <c r="A103" s="6">
        <v>45351.58999999965</v>
      </c>
      <c r="B103" s="7">
        <v>45351.602999999646</v>
      </c>
      <c r="C103" s="8">
        <f t="shared" si="1"/>
        <v>-1</v>
      </c>
      <c r="D103" s="8" t="s">
        <v>14</v>
      </c>
      <c r="E103" s="8">
        <v>4.0</v>
      </c>
      <c r="F103" s="8">
        <v>4.0</v>
      </c>
      <c r="G103" s="7">
        <v>45353.602999999646</v>
      </c>
      <c r="H103" s="7">
        <v>45355.00299999965</v>
      </c>
      <c r="I103" s="8">
        <v>1.597454084E9</v>
      </c>
      <c r="J103" s="8">
        <f t="shared" si="2"/>
        <v>2</v>
      </c>
      <c r="K103" s="10" t="s">
        <v>34</v>
      </c>
      <c r="L103" s="8" t="s">
        <v>35</v>
      </c>
      <c r="M103" s="11">
        <v>70.89</v>
      </c>
      <c r="N103" s="10" t="s">
        <v>25</v>
      </c>
    </row>
    <row r="104" ht="15.75" customHeight="1">
      <c r="A104" s="6">
        <v>45352.179999999644</v>
      </c>
      <c r="B104" s="7">
        <v>45352.19299999964</v>
      </c>
      <c r="C104" s="8">
        <f t="shared" si="1"/>
        <v>0</v>
      </c>
      <c r="D104" s="8" t="s">
        <v>50</v>
      </c>
      <c r="E104" s="8">
        <v>1.0</v>
      </c>
      <c r="F104" s="8">
        <v>1.0</v>
      </c>
      <c r="G104" s="7">
        <v>45353.592999999644</v>
      </c>
      <c r="H104" s="7">
        <v>45355.19299999964</v>
      </c>
      <c r="I104" s="8">
        <v>7.19220643E9</v>
      </c>
      <c r="J104" s="8">
        <f t="shared" si="2"/>
        <v>2</v>
      </c>
      <c r="K104" s="10" t="s">
        <v>37</v>
      </c>
      <c r="L104" s="8" t="s">
        <v>38</v>
      </c>
      <c r="M104" s="11">
        <v>55.32</v>
      </c>
      <c r="N104" s="10" t="s">
        <v>17</v>
      </c>
    </row>
    <row r="105" ht="15.75" customHeight="1">
      <c r="A105" s="6">
        <v>45352.76999999964</v>
      </c>
      <c r="B105" s="7">
        <v>45352.78299999964</v>
      </c>
      <c r="C105" s="8">
        <f t="shared" si="1"/>
        <v>0</v>
      </c>
      <c r="D105" s="8" t="s">
        <v>42</v>
      </c>
      <c r="E105" s="8">
        <v>3.0</v>
      </c>
      <c r="F105" s="8">
        <v>6.0</v>
      </c>
      <c r="G105" s="7">
        <v>45353.98299999964</v>
      </c>
      <c r="H105" s="7">
        <v>45356.48299999964</v>
      </c>
      <c r="I105" s="8">
        <v>8.484529175E9</v>
      </c>
      <c r="J105" s="8">
        <f t="shared" si="2"/>
        <v>3</v>
      </c>
      <c r="K105" s="10" t="s">
        <v>39</v>
      </c>
      <c r="L105" s="8" t="s">
        <v>40</v>
      </c>
      <c r="M105" s="11">
        <v>57.97</v>
      </c>
      <c r="N105" s="10" t="s">
        <v>17</v>
      </c>
    </row>
    <row r="106" ht="15.75" customHeight="1">
      <c r="A106" s="6">
        <v>45353.35999999964</v>
      </c>
      <c r="B106" s="7">
        <v>45353.372999999636</v>
      </c>
      <c r="C106" s="8">
        <f t="shared" si="1"/>
        <v>0</v>
      </c>
      <c r="D106" s="8" t="s">
        <v>51</v>
      </c>
      <c r="E106" s="8">
        <v>1.0</v>
      </c>
      <c r="F106" s="8">
        <v>1.0</v>
      </c>
      <c r="G106" s="7">
        <v>45355.27299999964</v>
      </c>
      <c r="H106" s="7">
        <v>45355.472999999634</v>
      </c>
      <c r="I106" s="8">
        <v>6.296350967E9</v>
      </c>
      <c r="J106" s="8">
        <f t="shared" si="2"/>
        <v>0</v>
      </c>
      <c r="K106" s="10" t="s">
        <v>39</v>
      </c>
      <c r="L106" s="8" t="s">
        <v>40</v>
      </c>
      <c r="M106" s="11">
        <v>59.14</v>
      </c>
      <c r="N106" s="10" t="s">
        <v>25</v>
      </c>
    </row>
    <row r="107" ht="15.75" customHeight="1">
      <c r="A107" s="6">
        <v>45353.94999999963</v>
      </c>
      <c r="B107" s="7">
        <v>45353.96299999963</v>
      </c>
      <c r="C107" s="8">
        <f t="shared" si="1"/>
        <v>0</v>
      </c>
      <c r="D107" s="8" t="s">
        <v>18</v>
      </c>
      <c r="E107" s="8">
        <v>1.0</v>
      </c>
      <c r="F107" s="8">
        <v>1.0</v>
      </c>
      <c r="G107" s="7">
        <v>45354.66299999963</v>
      </c>
      <c r="H107" s="7">
        <v>45358.06299999963</v>
      </c>
      <c r="I107" s="8">
        <v>3.066879491E9</v>
      </c>
      <c r="J107" s="8">
        <f t="shared" si="2"/>
        <v>4</v>
      </c>
      <c r="K107" s="10" t="s">
        <v>39</v>
      </c>
      <c r="L107" s="8" t="s">
        <v>40</v>
      </c>
      <c r="M107" s="11">
        <v>85.81</v>
      </c>
      <c r="N107" s="13" t="s">
        <v>43</v>
      </c>
    </row>
    <row r="108" ht="15.75" customHeight="1">
      <c r="A108" s="6">
        <v>45354.53999999963</v>
      </c>
      <c r="B108" s="7">
        <v>45354.55299999963</v>
      </c>
      <c r="C108" s="8">
        <f t="shared" si="1"/>
        <v>0</v>
      </c>
      <c r="D108" s="8" t="s">
        <v>41</v>
      </c>
      <c r="E108" s="8">
        <v>1.0</v>
      </c>
      <c r="F108" s="8">
        <v>1.0</v>
      </c>
      <c r="G108" s="7">
        <v>45356.35299999963</v>
      </c>
      <c r="H108" s="7">
        <v>45359.15299999963</v>
      </c>
      <c r="I108" s="8">
        <v>9.429909289E9</v>
      </c>
      <c r="J108" s="8">
        <f t="shared" si="2"/>
        <v>3</v>
      </c>
      <c r="K108" s="10" t="s">
        <v>39</v>
      </c>
      <c r="L108" s="8" t="s">
        <v>40</v>
      </c>
      <c r="M108" s="11">
        <v>66.58</v>
      </c>
      <c r="N108" s="10" t="s">
        <v>17</v>
      </c>
    </row>
    <row r="109" ht="15.75" customHeight="1">
      <c r="A109" s="6">
        <v>45355.129999999626</v>
      </c>
      <c r="B109" s="7">
        <v>45355.142999999625</v>
      </c>
      <c r="C109" s="8">
        <f t="shared" si="1"/>
        <v>0</v>
      </c>
      <c r="D109" s="8" t="s">
        <v>36</v>
      </c>
      <c r="E109" s="8">
        <v>5.0</v>
      </c>
      <c r="F109" s="8">
        <v>5.0</v>
      </c>
      <c r="G109" s="7">
        <v>45356.84299999962</v>
      </c>
      <c r="H109" s="7">
        <v>45358.642999999625</v>
      </c>
      <c r="I109" s="8">
        <v>6.936981196E9</v>
      </c>
      <c r="J109" s="8">
        <f t="shared" si="2"/>
        <v>2</v>
      </c>
      <c r="K109" s="10" t="s">
        <v>39</v>
      </c>
      <c r="L109" s="8" t="s">
        <v>40</v>
      </c>
      <c r="M109" s="11">
        <v>35.17</v>
      </c>
      <c r="N109" s="10" t="s">
        <v>25</v>
      </c>
    </row>
    <row r="110" ht="15.75" customHeight="1">
      <c r="A110" s="6">
        <v>45355.71999999962</v>
      </c>
      <c r="B110" s="7">
        <v>45355.729999999625</v>
      </c>
      <c r="C110" s="8">
        <f t="shared" si="1"/>
        <v>0</v>
      </c>
      <c r="D110" s="8" t="s">
        <v>44</v>
      </c>
      <c r="E110" s="8">
        <v>1.0</v>
      </c>
      <c r="F110" s="8">
        <v>1.0</v>
      </c>
      <c r="G110" s="7">
        <v>45357.229999999625</v>
      </c>
      <c r="H110" s="7">
        <v>45360.229999999625</v>
      </c>
      <c r="I110" s="8">
        <v>4.410320775E9</v>
      </c>
      <c r="J110" s="8">
        <f t="shared" si="2"/>
        <v>3</v>
      </c>
      <c r="K110" s="10" t="s">
        <v>39</v>
      </c>
      <c r="L110" s="8" t="s">
        <v>40</v>
      </c>
      <c r="M110" s="11">
        <v>87.17</v>
      </c>
      <c r="N110" s="13" t="s">
        <v>43</v>
      </c>
    </row>
    <row r="111" ht="15.75" customHeight="1">
      <c r="A111" s="6">
        <v>45356.30999999962</v>
      </c>
      <c r="B111" s="7">
        <v>45356.31999999962</v>
      </c>
      <c r="C111" s="8">
        <f t="shared" si="1"/>
        <v>0</v>
      </c>
      <c r="D111" s="8" t="s">
        <v>47</v>
      </c>
      <c r="E111" s="8">
        <v>1.0</v>
      </c>
      <c r="F111" s="8">
        <v>3.0</v>
      </c>
      <c r="G111" s="7">
        <v>45357.01999999962</v>
      </c>
      <c r="H111" s="7">
        <v>45359.619999999624</v>
      </c>
      <c r="I111" s="8">
        <v>8.419975251E9</v>
      </c>
      <c r="J111" s="8">
        <f t="shared" si="2"/>
        <v>2</v>
      </c>
      <c r="K111" s="10" t="s">
        <v>26</v>
      </c>
      <c r="L111" s="8" t="s">
        <v>27</v>
      </c>
      <c r="M111" s="11">
        <v>88.95</v>
      </c>
      <c r="N111" s="10" t="s">
        <v>25</v>
      </c>
    </row>
    <row r="112" ht="15.75" customHeight="1">
      <c r="A112" s="6">
        <v>45356.899999999616</v>
      </c>
      <c r="B112" s="7">
        <v>45356.90999999962</v>
      </c>
      <c r="C112" s="8">
        <f t="shared" si="1"/>
        <v>0</v>
      </c>
      <c r="D112" s="8" t="s">
        <v>47</v>
      </c>
      <c r="E112" s="8">
        <v>1.0</v>
      </c>
      <c r="F112" s="8">
        <v>3.0</v>
      </c>
      <c r="G112" s="7">
        <v>45358.80999999962</v>
      </c>
      <c r="H112" s="7">
        <v>45361.70999999962</v>
      </c>
      <c r="I112" s="8">
        <v>2.510848914E9</v>
      </c>
      <c r="J112" s="8">
        <f t="shared" si="2"/>
        <v>3</v>
      </c>
      <c r="K112" s="10" t="s">
        <v>26</v>
      </c>
      <c r="L112" s="8" t="s">
        <v>27</v>
      </c>
      <c r="M112" s="11">
        <v>74.64</v>
      </c>
      <c r="N112" s="13" t="s">
        <v>43</v>
      </c>
    </row>
    <row r="113" ht="15.75" customHeight="1">
      <c r="A113" s="6">
        <v>45357.48999999961</v>
      </c>
      <c r="B113" s="7">
        <v>45357.499999999614</v>
      </c>
      <c r="C113" s="8">
        <f t="shared" si="1"/>
        <v>0</v>
      </c>
      <c r="D113" s="8" t="s">
        <v>45</v>
      </c>
      <c r="E113" s="8">
        <v>1.0</v>
      </c>
      <c r="F113" s="8">
        <v>1.0</v>
      </c>
      <c r="G113" s="7">
        <v>45358.59999999961</v>
      </c>
      <c r="H113" s="7">
        <v>45360.399999999616</v>
      </c>
      <c r="I113" s="8">
        <v>1.504670103E9</v>
      </c>
      <c r="J113" s="8">
        <f t="shared" si="2"/>
        <v>2</v>
      </c>
      <c r="K113" s="10" t="s">
        <v>26</v>
      </c>
      <c r="L113" s="8" t="s">
        <v>27</v>
      </c>
      <c r="M113" s="11">
        <v>58.46</v>
      </c>
      <c r="N113" s="10" t="s">
        <v>17</v>
      </c>
    </row>
    <row r="114" ht="15.75" customHeight="1">
      <c r="A114" s="6">
        <v>45358.07999999961</v>
      </c>
      <c r="B114" s="7">
        <v>45358.08999999961</v>
      </c>
      <c r="C114" s="8">
        <f t="shared" si="1"/>
        <v>0</v>
      </c>
      <c r="D114" s="8" t="s">
        <v>36</v>
      </c>
      <c r="E114" s="8">
        <v>5.0</v>
      </c>
      <c r="F114" s="8">
        <v>5.0</v>
      </c>
      <c r="G114" s="7">
        <v>45359.68999999961</v>
      </c>
      <c r="H114" s="7">
        <v>45362.08999999961</v>
      </c>
      <c r="I114" s="8">
        <v>9.17444856E9</v>
      </c>
      <c r="J114" s="8">
        <f t="shared" si="2"/>
        <v>3</v>
      </c>
      <c r="K114" s="10" t="s">
        <v>32</v>
      </c>
      <c r="L114" s="8" t="s">
        <v>33</v>
      </c>
      <c r="M114" s="11">
        <v>59.9</v>
      </c>
      <c r="N114" s="10" t="s">
        <v>25</v>
      </c>
    </row>
    <row r="115" ht="15.75" customHeight="1">
      <c r="A115" s="6">
        <v>45358.669999999605</v>
      </c>
      <c r="B115" s="7">
        <v>45358.67999999961</v>
      </c>
      <c r="C115" s="8">
        <f t="shared" si="1"/>
        <v>0</v>
      </c>
      <c r="D115" s="8" t="s">
        <v>49</v>
      </c>
      <c r="E115" s="8">
        <v>4.0</v>
      </c>
      <c r="F115" s="8">
        <v>4.0</v>
      </c>
      <c r="G115" s="7">
        <v>45360.67999999961</v>
      </c>
      <c r="H115" s="7">
        <v>45360.879999999604</v>
      </c>
      <c r="I115" s="8">
        <v>6.731309548E9</v>
      </c>
      <c r="J115" s="8">
        <f t="shared" si="2"/>
        <v>0</v>
      </c>
      <c r="K115" s="10" t="s">
        <v>32</v>
      </c>
      <c r="L115" s="8" t="s">
        <v>33</v>
      </c>
      <c r="M115" s="11">
        <v>56.74</v>
      </c>
      <c r="N115" s="13" t="s">
        <v>43</v>
      </c>
    </row>
    <row r="116" ht="15.75" customHeight="1">
      <c r="A116" s="6">
        <v>45359.2599999996</v>
      </c>
      <c r="B116" s="7">
        <v>45359.269999999604</v>
      </c>
      <c r="C116" s="8">
        <f t="shared" si="1"/>
        <v>0</v>
      </c>
      <c r="D116" s="8" t="s">
        <v>18</v>
      </c>
      <c r="E116" s="8">
        <v>1.0</v>
      </c>
      <c r="F116" s="8">
        <v>1.0</v>
      </c>
      <c r="G116" s="7">
        <v>45359.9699999996</v>
      </c>
      <c r="H116" s="7">
        <v>45365.06999999961</v>
      </c>
      <c r="I116" s="8">
        <v>6.215584287E9</v>
      </c>
      <c r="J116" s="8">
        <f t="shared" si="2"/>
        <v>6</v>
      </c>
      <c r="K116" s="10" t="s">
        <v>32</v>
      </c>
      <c r="L116" s="8" t="s">
        <v>33</v>
      </c>
      <c r="M116" s="11">
        <v>86.2</v>
      </c>
      <c r="N116" s="10" t="s">
        <v>17</v>
      </c>
    </row>
    <row r="117" ht="15.75" customHeight="1">
      <c r="A117" s="6">
        <v>45359.8499999996</v>
      </c>
      <c r="B117" s="7">
        <v>45359.8599999996</v>
      </c>
      <c r="C117" s="8">
        <f t="shared" si="1"/>
        <v>0</v>
      </c>
      <c r="D117" s="8" t="s">
        <v>18</v>
      </c>
      <c r="E117" s="8">
        <v>1.0</v>
      </c>
      <c r="F117" s="8">
        <v>1.0</v>
      </c>
      <c r="G117" s="7">
        <v>45360.5599999996</v>
      </c>
      <c r="H117" s="7">
        <v>45363.6599999996</v>
      </c>
      <c r="I117" s="8">
        <v>5.831207378E9</v>
      </c>
      <c r="J117" s="8">
        <f t="shared" si="2"/>
        <v>3</v>
      </c>
      <c r="K117" s="10" t="s">
        <v>32</v>
      </c>
      <c r="L117" s="8" t="s">
        <v>33</v>
      </c>
      <c r="M117" s="11">
        <v>65.36</v>
      </c>
      <c r="N117" s="10" t="s">
        <v>25</v>
      </c>
    </row>
    <row r="118" ht="15.75" customHeight="1">
      <c r="A118" s="6">
        <v>45360.439999999595</v>
      </c>
      <c r="B118" s="7">
        <v>45360.4499999996</v>
      </c>
      <c r="C118" s="8">
        <f t="shared" si="1"/>
        <v>0</v>
      </c>
      <c r="D118" s="8" t="s">
        <v>46</v>
      </c>
      <c r="E118" s="8">
        <v>5.0</v>
      </c>
      <c r="F118" s="8">
        <v>5.0</v>
      </c>
      <c r="G118" s="7">
        <v>45361.4499999996</v>
      </c>
      <c r="H118" s="7">
        <v>45362.4499999996</v>
      </c>
      <c r="I118" s="8">
        <v>1.233668016E9</v>
      </c>
      <c r="J118" s="8">
        <f t="shared" si="2"/>
        <v>1</v>
      </c>
      <c r="K118" s="10" t="s">
        <v>29</v>
      </c>
      <c r="L118" s="8" t="s">
        <v>30</v>
      </c>
      <c r="M118" s="11">
        <v>39.32</v>
      </c>
      <c r="N118" s="10" t="s">
        <v>25</v>
      </c>
    </row>
    <row r="119" ht="15.75" customHeight="1">
      <c r="A119" s="6">
        <v>45361.02999999959</v>
      </c>
      <c r="B119" s="7">
        <v>45362.079999999594</v>
      </c>
      <c r="C119" s="8">
        <f t="shared" si="1"/>
        <v>1</v>
      </c>
      <c r="D119" s="8" t="s">
        <v>18</v>
      </c>
      <c r="E119" s="8">
        <v>1.0</v>
      </c>
      <c r="F119" s="8">
        <v>1.0</v>
      </c>
      <c r="G119" s="7">
        <v>45364.079999999594</v>
      </c>
      <c r="H119" s="7">
        <v>45366.8799999996</v>
      </c>
      <c r="I119" s="8">
        <v>2.651709116E9</v>
      </c>
      <c r="J119" s="8">
        <f t="shared" si="2"/>
        <v>2</v>
      </c>
      <c r="K119" s="10" t="s">
        <v>29</v>
      </c>
      <c r="L119" s="8" t="s">
        <v>30</v>
      </c>
      <c r="M119" s="11">
        <v>85.47</v>
      </c>
      <c r="N119" s="13" t="s">
        <v>43</v>
      </c>
    </row>
    <row r="120" ht="15.75" customHeight="1">
      <c r="A120" s="6">
        <v>45361.61999999959</v>
      </c>
      <c r="B120" s="7">
        <v>45362.66999999959</v>
      </c>
      <c r="C120" s="8">
        <f t="shared" si="1"/>
        <v>1</v>
      </c>
      <c r="D120" s="8" t="s">
        <v>49</v>
      </c>
      <c r="E120" s="8">
        <v>1.0</v>
      </c>
      <c r="F120" s="8">
        <v>1.0</v>
      </c>
      <c r="G120" s="7">
        <v>45364.469999999594</v>
      </c>
      <c r="H120" s="7">
        <v>45366.469999999594</v>
      </c>
      <c r="I120" s="8">
        <v>6.382655062E9</v>
      </c>
      <c r="J120" s="8">
        <f t="shared" si="2"/>
        <v>2</v>
      </c>
      <c r="K120" s="10" t="s">
        <v>29</v>
      </c>
      <c r="L120" s="8" t="s">
        <v>30</v>
      </c>
      <c r="M120" s="11">
        <v>86.97</v>
      </c>
      <c r="N120" s="10" t="s">
        <v>17</v>
      </c>
    </row>
    <row r="121" ht="15.75" customHeight="1">
      <c r="A121" s="6">
        <v>45362.209999999584</v>
      </c>
      <c r="B121" s="7">
        <v>45363.25999999959</v>
      </c>
      <c r="C121" s="8">
        <f t="shared" si="1"/>
        <v>1</v>
      </c>
      <c r="D121" s="8" t="s">
        <v>21</v>
      </c>
      <c r="E121" s="8">
        <v>1.0</v>
      </c>
      <c r="F121" s="8">
        <v>1.0</v>
      </c>
      <c r="G121" s="7">
        <v>45363.75999999959</v>
      </c>
      <c r="H121" s="7">
        <v>45366.359999999586</v>
      </c>
      <c r="I121" s="8">
        <v>1.278681067E9</v>
      </c>
      <c r="J121" s="8">
        <f t="shared" si="2"/>
        <v>3</v>
      </c>
      <c r="K121" s="10" t="s">
        <v>29</v>
      </c>
      <c r="L121" s="8" t="s">
        <v>30</v>
      </c>
      <c r="M121" s="11">
        <v>72.65</v>
      </c>
      <c r="N121" s="10" t="s">
        <v>25</v>
      </c>
    </row>
    <row r="122" ht="15.75" customHeight="1">
      <c r="A122" s="6">
        <v>45362.79999999958</v>
      </c>
      <c r="B122" s="7">
        <v>45363.849999999584</v>
      </c>
      <c r="C122" s="8">
        <f t="shared" si="1"/>
        <v>1</v>
      </c>
      <c r="D122" s="8" t="s">
        <v>50</v>
      </c>
      <c r="E122" s="8">
        <v>3.0</v>
      </c>
      <c r="F122" s="8">
        <v>3.0</v>
      </c>
      <c r="G122" s="7">
        <v>45364.849999999584</v>
      </c>
      <c r="H122" s="7">
        <v>45367.14999999959</v>
      </c>
      <c r="I122" s="8">
        <v>9.030305188E9</v>
      </c>
      <c r="J122" s="8">
        <f t="shared" si="2"/>
        <v>3</v>
      </c>
      <c r="K122" s="10" t="s">
        <v>32</v>
      </c>
      <c r="L122" s="8" t="s">
        <v>33</v>
      </c>
      <c r="M122" s="11">
        <v>57.79</v>
      </c>
      <c r="N122" s="13" t="s">
        <v>43</v>
      </c>
    </row>
    <row r="123" ht="15.75" customHeight="1">
      <c r="A123" s="6">
        <v>45363.38999999958</v>
      </c>
      <c r="B123" s="7">
        <v>45364.43999999958</v>
      </c>
      <c r="C123" s="8">
        <f t="shared" si="1"/>
        <v>1</v>
      </c>
      <c r="D123" s="8" t="s">
        <v>47</v>
      </c>
      <c r="E123" s="8">
        <v>1.0</v>
      </c>
      <c r="F123" s="8">
        <v>3.0</v>
      </c>
      <c r="G123" s="7">
        <v>45365.43999999958</v>
      </c>
      <c r="H123" s="7">
        <v>45366.43999999958</v>
      </c>
      <c r="I123" s="8">
        <v>4.537689551E9</v>
      </c>
      <c r="J123" s="8">
        <f t="shared" si="2"/>
        <v>1</v>
      </c>
      <c r="K123" s="10" t="s">
        <v>39</v>
      </c>
      <c r="L123" s="8" t="s">
        <v>40</v>
      </c>
      <c r="M123" s="11">
        <v>59.47</v>
      </c>
      <c r="N123" s="10" t="s">
        <v>17</v>
      </c>
    </row>
    <row r="124" ht="15.75" customHeight="1">
      <c r="A124" s="6">
        <v>45363.979999999574</v>
      </c>
      <c r="B124" s="7">
        <v>45365.02999999958</v>
      </c>
      <c r="C124" s="8">
        <f t="shared" si="1"/>
        <v>2</v>
      </c>
      <c r="D124" s="8" t="s">
        <v>41</v>
      </c>
      <c r="E124" s="8">
        <v>1.0</v>
      </c>
      <c r="F124" s="8">
        <v>1.0</v>
      </c>
      <c r="G124" s="7">
        <v>45365.629999999575</v>
      </c>
      <c r="H124" s="7">
        <v>45368.92999999958</v>
      </c>
      <c r="I124" s="8">
        <v>6.680280089E9</v>
      </c>
      <c r="J124" s="8">
        <f t="shared" si="2"/>
        <v>3</v>
      </c>
      <c r="K124" s="10" t="s">
        <v>37</v>
      </c>
      <c r="L124" s="8" t="s">
        <v>38</v>
      </c>
      <c r="M124" s="11">
        <v>56.75</v>
      </c>
      <c r="N124" s="10" t="s">
        <v>25</v>
      </c>
    </row>
    <row r="125" ht="15.75" customHeight="1">
      <c r="A125" s="6">
        <v>45364.56999999957</v>
      </c>
      <c r="B125" s="7">
        <v>45365.61999999957</v>
      </c>
      <c r="C125" s="8">
        <f t="shared" si="1"/>
        <v>1</v>
      </c>
      <c r="D125" s="8" t="s">
        <v>36</v>
      </c>
      <c r="E125" s="8">
        <v>1.0</v>
      </c>
      <c r="F125" s="8">
        <v>1.0</v>
      </c>
      <c r="G125" s="7">
        <v>45366.419999999576</v>
      </c>
      <c r="H125" s="7">
        <v>45371.21999999957</v>
      </c>
      <c r="I125" s="8">
        <v>3.488961011E9</v>
      </c>
      <c r="J125" s="8">
        <f t="shared" si="2"/>
        <v>5</v>
      </c>
      <c r="K125" s="10" t="s">
        <v>37</v>
      </c>
      <c r="L125" s="8" t="s">
        <v>38</v>
      </c>
      <c r="M125" s="11">
        <v>88.91</v>
      </c>
      <c r="N125" s="13" t="s">
        <v>43</v>
      </c>
    </row>
    <row r="126" ht="15.75" customHeight="1">
      <c r="A126" s="6">
        <v>45365.15999999957</v>
      </c>
      <c r="B126" s="7">
        <v>45366.20999999957</v>
      </c>
      <c r="C126" s="8">
        <f t="shared" si="1"/>
        <v>1</v>
      </c>
      <c r="D126" s="8" t="s">
        <v>47</v>
      </c>
      <c r="E126" s="8">
        <v>1.0</v>
      </c>
      <c r="F126" s="8">
        <v>3.0</v>
      </c>
      <c r="G126" s="7">
        <v>45366.90999999957</v>
      </c>
      <c r="H126" s="7">
        <v>45370.30999999957</v>
      </c>
      <c r="I126" s="8">
        <v>2.60947699E9</v>
      </c>
      <c r="J126" s="8">
        <f t="shared" si="2"/>
        <v>4</v>
      </c>
      <c r="K126" s="10" t="s">
        <v>34</v>
      </c>
      <c r="L126" s="8" t="s">
        <v>35</v>
      </c>
      <c r="M126" s="11">
        <v>68.31</v>
      </c>
      <c r="N126" s="13" t="s">
        <v>43</v>
      </c>
    </row>
    <row r="127" ht="15.75" customHeight="1">
      <c r="A127" s="6">
        <v>45365.74999999956</v>
      </c>
      <c r="B127" s="7">
        <v>45366.799999999566</v>
      </c>
      <c r="C127" s="8">
        <f t="shared" si="1"/>
        <v>1</v>
      </c>
      <c r="D127" s="8" t="s">
        <v>47</v>
      </c>
      <c r="E127" s="8">
        <v>1.0</v>
      </c>
      <c r="F127" s="8">
        <v>3.0</v>
      </c>
      <c r="G127" s="7">
        <v>45367.299999999566</v>
      </c>
      <c r="H127" s="7">
        <v>45367.799999999566</v>
      </c>
      <c r="I127" s="8">
        <v>8.597393617E9</v>
      </c>
      <c r="J127" s="8">
        <f t="shared" si="2"/>
        <v>0</v>
      </c>
      <c r="K127" s="10" t="s">
        <v>19</v>
      </c>
      <c r="L127" s="8" t="s">
        <v>20</v>
      </c>
      <c r="M127" s="11">
        <v>39.35</v>
      </c>
      <c r="N127" s="10" t="s">
        <v>17</v>
      </c>
    </row>
    <row r="128" ht="15.75" customHeight="1">
      <c r="A128" s="6">
        <v>45366.33999999956</v>
      </c>
      <c r="B128" s="7">
        <v>45366.35299999956</v>
      </c>
      <c r="C128" s="8">
        <f t="shared" si="1"/>
        <v>0</v>
      </c>
      <c r="D128" s="8" t="s">
        <v>48</v>
      </c>
      <c r="E128" s="8">
        <v>1.0</v>
      </c>
      <c r="F128" s="8">
        <v>1.0</v>
      </c>
      <c r="G128" s="7">
        <v>45367.85299999956</v>
      </c>
      <c r="H128" s="7">
        <v>45370.45299999956</v>
      </c>
      <c r="I128" s="8">
        <v>8.296537891E9</v>
      </c>
      <c r="J128" s="8">
        <f t="shared" si="2"/>
        <v>3</v>
      </c>
      <c r="K128" s="10" t="s">
        <v>19</v>
      </c>
      <c r="L128" s="8" t="s">
        <v>20</v>
      </c>
      <c r="M128" s="11">
        <v>85.45</v>
      </c>
      <c r="N128" s="10" t="s">
        <v>25</v>
      </c>
    </row>
    <row r="129" ht="15.75" customHeight="1">
      <c r="A129" s="6">
        <v>45366.92999999956</v>
      </c>
      <c r="B129" s="7">
        <v>45366.942999999555</v>
      </c>
      <c r="C129" s="8">
        <f t="shared" si="1"/>
        <v>0</v>
      </c>
      <c r="D129" s="8" t="s">
        <v>18</v>
      </c>
      <c r="E129" s="8">
        <v>1.0</v>
      </c>
      <c r="F129" s="8">
        <v>1.0</v>
      </c>
      <c r="G129" s="7">
        <v>45367.942999999555</v>
      </c>
      <c r="H129" s="7">
        <v>45371.942999999555</v>
      </c>
      <c r="I129" s="8">
        <v>8.52449175E9</v>
      </c>
      <c r="J129" s="8">
        <f t="shared" si="2"/>
        <v>4</v>
      </c>
      <c r="K129" s="10" t="s">
        <v>34</v>
      </c>
      <c r="L129" s="8" t="s">
        <v>35</v>
      </c>
      <c r="M129" s="11">
        <v>87.42</v>
      </c>
      <c r="N129" s="10" t="s">
        <v>17</v>
      </c>
    </row>
    <row r="130" ht="15.75" customHeight="1">
      <c r="A130" s="6">
        <v>45367.51999999955</v>
      </c>
      <c r="B130" s="7">
        <v>45367.53299999955</v>
      </c>
      <c r="C130" s="8">
        <f t="shared" si="1"/>
        <v>0</v>
      </c>
      <c r="D130" s="8" t="s">
        <v>36</v>
      </c>
      <c r="E130" s="8">
        <v>1.0</v>
      </c>
      <c r="F130" s="8">
        <v>1.0</v>
      </c>
      <c r="G130" s="7">
        <v>45369.53299999955</v>
      </c>
      <c r="H130" s="7">
        <v>45370.93299999955</v>
      </c>
      <c r="I130" s="8">
        <v>4.355412892E9</v>
      </c>
      <c r="J130" s="8">
        <f t="shared" si="2"/>
        <v>1</v>
      </c>
      <c r="K130" s="10" t="s">
        <v>15</v>
      </c>
      <c r="L130" s="8" t="s">
        <v>16</v>
      </c>
      <c r="M130" s="11">
        <v>71.65</v>
      </c>
      <c r="N130" s="10" t="s">
        <v>17</v>
      </c>
    </row>
    <row r="131" ht="15.75" customHeight="1">
      <c r="A131" s="6">
        <v>45368.10999999955</v>
      </c>
      <c r="B131" s="7">
        <v>45368.12299999955</v>
      </c>
      <c r="C131" s="8">
        <f t="shared" si="1"/>
        <v>0</v>
      </c>
      <c r="D131" s="8" t="s">
        <v>51</v>
      </c>
      <c r="E131" s="8">
        <v>1.0</v>
      </c>
      <c r="F131" s="8">
        <v>1.0</v>
      </c>
      <c r="G131" s="7">
        <v>45368.72299999955</v>
      </c>
      <c r="H131" s="7">
        <v>45370.42299999955</v>
      </c>
      <c r="I131" s="8">
        <v>7.991715591E9</v>
      </c>
      <c r="J131" s="8">
        <f t="shared" si="2"/>
        <v>2</v>
      </c>
      <c r="K131" s="10" t="s">
        <v>19</v>
      </c>
      <c r="L131" s="8" t="s">
        <v>20</v>
      </c>
      <c r="M131" s="11">
        <v>57.91</v>
      </c>
      <c r="N131" s="13" t="s">
        <v>43</v>
      </c>
    </row>
    <row r="132" ht="15.75" customHeight="1">
      <c r="A132" s="6">
        <v>45368.699999999546</v>
      </c>
      <c r="B132" s="7">
        <v>45368.712999999545</v>
      </c>
      <c r="C132" s="8">
        <f t="shared" si="1"/>
        <v>0</v>
      </c>
      <c r="D132" s="8" t="s">
        <v>28</v>
      </c>
      <c r="E132" s="8">
        <v>1.0</v>
      </c>
      <c r="F132" s="8">
        <v>1.0</v>
      </c>
      <c r="G132" s="7">
        <v>45370.51299999955</v>
      </c>
      <c r="H132" s="7">
        <v>45371.01299999955</v>
      </c>
      <c r="I132" s="8">
        <v>5.016547604E9</v>
      </c>
      <c r="J132" s="8">
        <f t="shared" si="2"/>
        <v>1</v>
      </c>
      <c r="K132" s="10" t="s">
        <v>22</v>
      </c>
      <c r="L132" s="8" t="s">
        <v>23</v>
      </c>
      <c r="M132" s="11">
        <v>58.35</v>
      </c>
      <c r="N132" s="10" t="s">
        <v>25</v>
      </c>
    </row>
    <row r="133" ht="15.75" customHeight="1">
      <c r="A133" s="6">
        <v>45369.28999999954</v>
      </c>
      <c r="B133" s="7">
        <v>45369.30299999954</v>
      </c>
      <c r="C133" s="8">
        <f t="shared" si="1"/>
        <v>0</v>
      </c>
      <c r="D133" s="8" t="s">
        <v>49</v>
      </c>
      <c r="E133" s="8">
        <v>1.0</v>
      </c>
      <c r="F133" s="8">
        <v>1.0</v>
      </c>
      <c r="G133" s="7">
        <v>45370.30299999954</v>
      </c>
      <c r="H133" s="7">
        <v>45371.90299999954</v>
      </c>
      <c r="I133" s="8">
        <v>9.025978024E9</v>
      </c>
      <c r="J133" s="8">
        <f t="shared" si="2"/>
        <v>1</v>
      </c>
      <c r="K133" s="10" t="s">
        <v>15</v>
      </c>
      <c r="L133" s="8" t="s">
        <v>16</v>
      </c>
      <c r="M133" s="11">
        <v>56.12</v>
      </c>
      <c r="N133" s="10" t="s">
        <v>25</v>
      </c>
    </row>
    <row r="134" ht="15.75" customHeight="1">
      <c r="A134" s="6">
        <v>45369.87999999954</v>
      </c>
      <c r="B134" s="7">
        <v>45369.89299999954</v>
      </c>
      <c r="C134" s="8">
        <f t="shared" si="1"/>
        <v>0</v>
      </c>
      <c r="D134" s="8" t="s">
        <v>24</v>
      </c>
      <c r="E134" s="8">
        <v>4.0</v>
      </c>
      <c r="F134" s="8">
        <v>8.0</v>
      </c>
      <c r="G134" s="7">
        <v>45371.79299999954</v>
      </c>
      <c r="H134" s="7">
        <v>45375.49299999954</v>
      </c>
      <c r="I134" s="8">
        <v>2.947983134E9</v>
      </c>
      <c r="J134" s="8">
        <f t="shared" si="2"/>
        <v>4</v>
      </c>
      <c r="K134" s="10" t="s">
        <v>26</v>
      </c>
      <c r="L134" s="8" t="s">
        <v>27</v>
      </c>
      <c r="M134" s="11">
        <v>85.54</v>
      </c>
      <c r="N134" s="10" t="s">
        <v>25</v>
      </c>
    </row>
    <row r="135" ht="15.75" customHeight="1">
      <c r="A135" s="6">
        <v>45370.469999999536</v>
      </c>
      <c r="B135" s="7">
        <v>45370.482999999535</v>
      </c>
      <c r="C135" s="8">
        <f t="shared" si="1"/>
        <v>0</v>
      </c>
      <c r="D135" s="8" t="s">
        <v>31</v>
      </c>
      <c r="E135" s="8">
        <v>1.0</v>
      </c>
      <c r="F135" s="8">
        <v>1.0</v>
      </c>
      <c r="G135" s="7">
        <v>45371.982999999535</v>
      </c>
      <c r="H135" s="7">
        <v>45375.482999999535</v>
      </c>
      <c r="I135" s="8">
        <v>7.85158545E9</v>
      </c>
      <c r="J135" s="8">
        <f t="shared" si="2"/>
        <v>4</v>
      </c>
      <c r="K135" s="10" t="s">
        <v>29</v>
      </c>
      <c r="L135" s="8" t="s">
        <v>30</v>
      </c>
      <c r="M135" s="11">
        <v>67.96</v>
      </c>
      <c r="N135" s="13" t="s">
        <v>43</v>
      </c>
    </row>
    <row r="136" ht="15.75" customHeight="1">
      <c r="A136" s="6">
        <v>45371.05999999953</v>
      </c>
      <c r="B136" s="7">
        <v>45371.07299999953</v>
      </c>
      <c r="C136" s="8">
        <f t="shared" si="1"/>
        <v>0</v>
      </c>
      <c r="D136" s="8" t="s">
        <v>42</v>
      </c>
      <c r="E136" s="8">
        <v>4.0</v>
      </c>
      <c r="F136" s="8">
        <v>8.0</v>
      </c>
      <c r="G136" s="7">
        <v>45372.77299999953</v>
      </c>
      <c r="H136" s="7">
        <v>45373.57299768519</v>
      </c>
      <c r="I136" s="8">
        <v>3.08495351E9</v>
      </c>
      <c r="J136" s="8">
        <f t="shared" si="2"/>
        <v>1</v>
      </c>
      <c r="K136" s="10" t="s">
        <v>32</v>
      </c>
      <c r="L136" s="8" t="s">
        <v>33</v>
      </c>
      <c r="M136" s="11">
        <v>35.83</v>
      </c>
      <c r="N136" s="10" t="s">
        <v>17</v>
      </c>
    </row>
    <row r="137" ht="15.75" customHeight="1">
      <c r="A137" s="6">
        <v>45371.64999999953</v>
      </c>
      <c r="B137" s="7">
        <v>45371.65999999953</v>
      </c>
      <c r="C137" s="8">
        <f t="shared" si="1"/>
        <v>0</v>
      </c>
      <c r="D137" s="8" t="s">
        <v>50</v>
      </c>
      <c r="E137" s="8">
        <v>1.0</v>
      </c>
      <c r="F137" s="8">
        <v>1.0</v>
      </c>
      <c r="G137" s="7">
        <v>45373.35999999953</v>
      </c>
      <c r="H137" s="7">
        <v>45377.05999999953</v>
      </c>
      <c r="I137" s="8">
        <v>6.793871915E9</v>
      </c>
      <c r="J137" s="8">
        <f t="shared" si="2"/>
        <v>4</v>
      </c>
      <c r="K137" s="10" t="s">
        <v>34</v>
      </c>
      <c r="L137" s="8" t="s">
        <v>35</v>
      </c>
      <c r="M137" s="11">
        <v>87.73</v>
      </c>
      <c r="N137" s="10" t="s">
        <v>25</v>
      </c>
    </row>
    <row r="138" ht="15.75" customHeight="1">
      <c r="A138" s="6">
        <v>45372.239999999525</v>
      </c>
      <c r="B138" s="7">
        <v>45372.24999999953</v>
      </c>
      <c r="C138" s="8">
        <f t="shared" si="1"/>
        <v>0</v>
      </c>
      <c r="D138" s="8" t="s">
        <v>50</v>
      </c>
      <c r="E138" s="8">
        <v>1.0</v>
      </c>
      <c r="F138" s="8">
        <v>1.0</v>
      </c>
      <c r="G138" s="7">
        <v>45372.849999999526</v>
      </c>
      <c r="H138" s="7">
        <v>45375.349999999526</v>
      </c>
      <c r="I138" s="8">
        <v>4.108106749E9</v>
      </c>
      <c r="J138" s="8">
        <f t="shared" si="2"/>
        <v>3</v>
      </c>
      <c r="K138" s="10" t="s">
        <v>37</v>
      </c>
      <c r="L138" s="8" t="s">
        <v>38</v>
      </c>
      <c r="M138" s="11">
        <v>86.31</v>
      </c>
      <c r="N138" s="10" t="s">
        <v>17</v>
      </c>
    </row>
    <row r="139" ht="15.75" customHeight="1">
      <c r="A139" s="6">
        <v>45372.82999999952</v>
      </c>
      <c r="B139" s="7">
        <v>45372.83999999952</v>
      </c>
      <c r="C139" s="8">
        <f t="shared" si="1"/>
        <v>0</v>
      </c>
      <c r="D139" s="8" t="s">
        <v>49</v>
      </c>
      <c r="E139" s="8">
        <v>1.0</v>
      </c>
      <c r="F139" s="8">
        <v>1.0</v>
      </c>
      <c r="G139" s="7">
        <v>45374.03999999952</v>
      </c>
      <c r="H139" s="7">
        <v>45377.13999999953</v>
      </c>
      <c r="I139" s="8">
        <v>6.447868513E9</v>
      </c>
      <c r="J139" s="8">
        <f t="shared" si="2"/>
        <v>3</v>
      </c>
      <c r="K139" s="10" t="s">
        <v>39</v>
      </c>
      <c r="L139" s="8" t="s">
        <v>40</v>
      </c>
      <c r="M139" s="11">
        <v>72.02</v>
      </c>
      <c r="N139" s="10" t="s">
        <v>25</v>
      </c>
    </row>
    <row r="140" ht="15.75" customHeight="1">
      <c r="A140" s="6">
        <v>45373.41999999952</v>
      </c>
      <c r="B140" s="7">
        <v>45373.42999999952</v>
      </c>
      <c r="C140" s="8">
        <f t="shared" si="1"/>
        <v>0</v>
      </c>
      <c r="D140" s="8" t="s">
        <v>46</v>
      </c>
      <c r="E140" s="8">
        <v>1.0</v>
      </c>
      <c r="F140" s="8">
        <v>1.0</v>
      </c>
      <c r="G140" s="7">
        <v>45374.52999999952</v>
      </c>
      <c r="H140" s="7">
        <v>45377.42999999952</v>
      </c>
      <c r="I140" s="8">
        <v>1.156919313E9</v>
      </c>
      <c r="J140" s="8">
        <f t="shared" si="2"/>
        <v>3</v>
      </c>
      <c r="K140" s="10" t="s">
        <v>39</v>
      </c>
      <c r="L140" s="8" t="s">
        <v>40</v>
      </c>
      <c r="M140" s="11">
        <v>57.85</v>
      </c>
      <c r="N140" s="13" t="s">
        <v>43</v>
      </c>
    </row>
    <row r="141" ht="15.75" customHeight="1">
      <c r="A141" s="6">
        <v>45374.009999999515</v>
      </c>
      <c r="B141" s="7">
        <v>45374.01999999952</v>
      </c>
      <c r="C141" s="8">
        <f t="shared" si="1"/>
        <v>0</v>
      </c>
      <c r="D141" s="8" t="s">
        <v>24</v>
      </c>
      <c r="E141" s="8">
        <v>1.0</v>
      </c>
      <c r="F141" s="8">
        <v>2.0</v>
      </c>
      <c r="G141" s="7">
        <v>45375.219999999514</v>
      </c>
      <c r="H141" s="7">
        <v>45377.01999999952</v>
      </c>
      <c r="I141" s="8">
        <v>6.422375874E9</v>
      </c>
      <c r="J141" s="8">
        <f t="shared" si="2"/>
        <v>2</v>
      </c>
      <c r="K141" s="10" t="s">
        <v>39</v>
      </c>
      <c r="L141" s="8" t="s">
        <v>40</v>
      </c>
      <c r="M141" s="11">
        <v>56.75</v>
      </c>
      <c r="N141" s="10" t="s">
        <v>17</v>
      </c>
    </row>
    <row r="142" ht="15.75" customHeight="1">
      <c r="A142" s="6">
        <v>45374.59999999951</v>
      </c>
      <c r="B142" s="7">
        <v>45374.60999999951</v>
      </c>
      <c r="C142" s="8">
        <f t="shared" si="1"/>
        <v>0</v>
      </c>
      <c r="D142" s="8" t="s">
        <v>14</v>
      </c>
      <c r="E142" s="8">
        <v>1.0</v>
      </c>
      <c r="F142" s="8">
        <v>1.0</v>
      </c>
      <c r="G142" s="7">
        <v>45376.509999999515</v>
      </c>
      <c r="H142" s="7">
        <v>45377.60999999951</v>
      </c>
      <c r="I142" s="8">
        <v>7.312913768E9</v>
      </c>
      <c r="J142" s="8">
        <f t="shared" si="2"/>
        <v>1</v>
      </c>
      <c r="K142" s="10" t="s">
        <v>39</v>
      </c>
      <c r="L142" s="8" t="s">
        <v>40</v>
      </c>
      <c r="M142" s="11">
        <v>55.54</v>
      </c>
      <c r="N142" s="10" t="s">
        <v>25</v>
      </c>
    </row>
    <row r="143" ht="15.75" customHeight="1">
      <c r="A143" s="6">
        <v>45375.18999999951</v>
      </c>
      <c r="B143" s="7">
        <v>45375.19999999951</v>
      </c>
      <c r="C143" s="8">
        <f t="shared" si="1"/>
        <v>0</v>
      </c>
      <c r="D143" s="8" t="s">
        <v>18</v>
      </c>
      <c r="E143" s="8">
        <v>3.0</v>
      </c>
      <c r="F143" s="8">
        <v>3.0</v>
      </c>
      <c r="G143" s="7">
        <v>45376.89999999951</v>
      </c>
      <c r="H143" s="7">
        <v>45380.69999999951</v>
      </c>
      <c r="I143" s="8">
        <v>8.684573575E9</v>
      </c>
      <c r="J143" s="8">
        <f t="shared" si="2"/>
        <v>4</v>
      </c>
      <c r="K143" s="10" t="s">
        <v>39</v>
      </c>
      <c r="L143" s="8" t="s">
        <v>40</v>
      </c>
      <c r="M143" s="11">
        <v>88.68</v>
      </c>
      <c r="N143" s="13" t="s">
        <v>43</v>
      </c>
    </row>
    <row r="144" ht="15.75" customHeight="1">
      <c r="A144" s="6">
        <v>45375.779999999504</v>
      </c>
      <c r="B144" s="7">
        <v>45375.789999999506</v>
      </c>
      <c r="C144" s="8">
        <f t="shared" si="1"/>
        <v>0</v>
      </c>
      <c r="D144" s="8" t="s">
        <v>50</v>
      </c>
      <c r="E144" s="8">
        <v>1.0</v>
      </c>
      <c r="F144" s="8">
        <v>1.0</v>
      </c>
      <c r="G144" s="7">
        <v>45377.18999999951</v>
      </c>
      <c r="H144" s="7">
        <v>45379.4899999995</v>
      </c>
      <c r="I144" s="8">
        <v>1.089620507E9</v>
      </c>
      <c r="J144" s="8">
        <f t="shared" si="2"/>
        <v>2</v>
      </c>
      <c r="K144" s="10" t="s">
        <v>39</v>
      </c>
      <c r="L144" s="8" t="s">
        <v>40</v>
      </c>
      <c r="M144" s="11">
        <v>69.16</v>
      </c>
      <c r="N144" s="10" t="s">
        <v>17</v>
      </c>
    </row>
    <row r="145" ht="15.75" customHeight="1">
      <c r="A145" s="6">
        <v>45376.3699999995</v>
      </c>
      <c r="B145" s="7">
        <v>45376.3799999995</v>
      </c>
      <c r="C145" s="8">
        <f t="shared" si="1"/>
        <v>0</v>
      </c>
      <c r="D145" s="8" t="s">
        <v>21</v>
      </c>
      <c r="E145" s="8">
        <v>1.0</v>
      </c>
      <c r="F145" s="8">
        <v>1.0</v>
      </c>
      <c r="G145" s="7">
        <v>45378.279999999504</v>
      </c>
      <c r="H145" s="7">
        <v>45378.779999999504</v>
      </c>
      <c r="I145" s="8">
        <v>6.208164673E9</v>
      </c>
      <c r="J145" s="8">
        <f t="shared" si="2"/>
        <v>0</v>
      </c>
      <c r="K145" s="10" t="s">
        <v>26</v>
      </c>
      <c r="L145" s="8" t="s">
        <v>27</v>
      </c>
      <c r="M145" s="11">
        <v>36.81</v>
      </c>
      <c r="N145" s="13" t="s">
        <v>43</v>
      </c>
    </row>
    <row r="146" ht="15.75" customHeight="1">
      <c r="A146" s="6">
        <v>45376.9599999995</v>
      </c>
      <c r="B146" s="7">
        <v>45378.0099999995</v>
      </c>
      <c r="C146" s="8">
        <f t="shared" si="1"/>
        <v>2</v>
      </c>
      <c r="D146" s="8" t="s">
        <v>49</v>
      </c>
      <c r="E146" s="8">
        <v>3.0</v>
      </c>
      <c r="F146" s="8">
        <v>3.0</v>
      </c>
      <c r="G146" s="7">
        <v>45378.5099999995</v>
      </c>
      <c r="H146" s="7">
        <v>45382.3099999995</v>
      </c>
      <c r="I146" s="8">
        <v>2.118059695E9</v>
      </c>
      <c r="J146" s="8">
        <f t="shared" si="2"/>
        <v>4</v>
      </c>
      <c r="K146" s="10" t="s">
        <v>26</v>
      </c>
      <c r="L146" s="8" t="s">
        <v>27</v>
      </c>
      <c r="M146" s="11">
        <v>86.86</v>
      </c>
      <c r="N146" s="10" t="s">
        <v>17</v>
      </c>
    </row>
    <row r="147" ht="15.75" customHeight="1">
      <c r="A147" s="6">
        <v>45377.54999999949</v>
      </c>
      <c r="B147" s="7">
        <v>45378.5999999995</v>
      </c>
      <c r="C147" s="8">
        <f t="shared" si="1"/>
        <v>1</v>
      </c>
      <c r="D147" s="8" t="s">
        <v>41</v>
      </c>
      <c r="E147" s="8">
        <v>1.0</v>
      </c>
      <c r="F147" s="8">
        <v>1.0</v>
      </c>
      <c r="G147" s="7">
        <v>45379.79999999949</v>
      </c>
      <c r="H147" s="7">
        <v>45383.29999999949</v>
      </c>
      <c r="I147" s="8">
        <v>5.216234772E9</v>
      </c>
      <c r="J147" s="8">
        <f t="shared" si="2"/>
        <v>3</v>
      </c>
      <c r="K147" s="10" t="s">
        <v>26</v>
      </c>
      <c r="L147" s="8" t="s">
        <v>27</v>
      </c>
      <c r="M147" s="11">
        <v>89.89</v>
      </c>
      <c r="N147" s="10" t="s">
        <v>25</v>
      </c>
    </row>
    <row r="148" ht="15.75" customHeight="1">
      <c r="A148" s="6">
        <v>45378.13999999949</v>
      </c>
      <c r="B148" s="7">
        <v>45379.18999999949</v>
      </c>
      <c r="C148" s="8">
        <f t="shared" si="1"/>
        <v>1</v>
      </c>
      <c r="D148" s="8" t="s">
        <v>49</v>
      </c>
      <c r="E148" s="8">
        <v>1.0</v>
      </c>
      <c r="F148" s="8">
        <v>1.0</v>
      </c>
      <c r="G148" s="7">
        <v>45380.38999999949</v>
      </c>
      <c r="H148" s="7">
        <v>45382.989999999496</v>
      </c>
      <c r="I148" s="8">
        <v>3.915205881E9</v>
      </c>
      <c r="J148" s="8">
        <f t="shared" si="2"/>
        <v>2</v>
      </c>
      <c r="K148" s="10" t="s">
        <v>32</v>
      </c>
      <c r="L148" s="8" t="s">
        <v>33</v>
      </c>
      <c r="M148" s="11">
        <v>73.69</v>
      </c>
      <c r="N148" s="10" t="s">
        <v>25</v>
      </c>
    </row>
    <row r="149" ht="15.75" customHeight="1">
      <c r="A149" s="6">
        <v>45378.72999999949</v>
      </c>
      <c r="B149" s="7">
        <v>45379.77999999949</v>
      </c>
      <c r="C149" s="8">
        <f t="shared" si="1"/>
        <v>1</v>
      </c>
      <c r="D149" s="8" t="s">
        <v>14</v>
      </c>
      <c r="E149" s="8">
        <v>1.0</v>
      </c>
      <c r="F149" s="8">
        <v>1.0</v>
      </c>
      <c r="G149" s="7">
        <v>45380.87999999949</v>
      </c>
      <c r="H149" s="7">
        <v>45383.47999999949</v>
      </c>
      <c r="I149" s="8">
        <v>1.811057413E9</v>
      </c>
      <c r="J149" s="8">
        <f t="shared" si="2"/>
        <v>2</v>
      </c>
      <c r="K149" s="10" t="s">
        <v>32</v>
      </c>
      <c r="L149" s="8" t="s">
        <v>33</v>
      </c>
      <c r="M149" s="11">
        <v>57.730000000000004</v>
      </c>
      <c r="N149" s="13" t="s">
        <v>43</v>
      </c>
    </row>
    <row r="150" ht="15.75" customHeight="1">
      <c r="A150" s="6">
        <v>45379.31999999948</v>
      </c>
      <c r="B150" s="7">
        <v>45380.369999999486</v>
      </c>
      <c r="C150" s="8">
        <f t="shared" si="1"/>
        <v>1</v>
      </c>
      <c r="D150" s="8" t="s">
        <v>49</v>
      </c>
      <c r="E150" s="8">
        <v>1.0</v>
      </c>
      <c r="F150" s="8">
        <v>1.0</v>
      </c>
      <c r="G150" s="7">
        <v>45382.26999999949</v>
      </c>
      <c r="H150" s="7">
        <v>45384.369999999486</v>
      </c>
      <c r="I150" s="8">
        <v>3.325367037E9</v>
      </c>
      <c r="J150" s="8">
        <f t="shared" si="2"/>
        <v>2</v>
      </c>
      <c r="K150" s="10" t="s">
        <v>32</v>
      </c>
      <c r="L150" s="8" t="s">
        <v>33</v>
      </c>
      <c r="M150" s="11">
        <v>56.57</v>
      </c>
      <c r="N150" s="10" t="s">
        <v>17</v>
      </c>
    </row>
    <row r="151" ht="15.75" customHeight="1">
      <c r="A151" s="6">
        <v>45379.90999999948</v>
      </c>
      <c r="B151" s="7">
        <v>45380.95999999948</v>
      </c>
      <c r="C151" s="8">
        <f t="shared" si="1"/>
        <v>1</v>
      </c>
      <c r="D151" s="8" t="s">
        <v>21</v>
      </c>
      <c r="E151" s="8">
        <v>1.0</v>
      </c>
      <c r="F151" s="8">
        <v>1.0</v>
      </c>
      <c r="G151" s="7">
        <v>45381.859999999484</v>
      </c>
      <c r="H151" s="7">
        <v>45384.759999999485</v>
      </c>
      <c r="I151" s="8">
        <v>3.669682673E9</v>
      </c>
      <c r="J151" s="8">
        <f t="shared" si="2"/>
        <v>2</v>
      </c>
      <c r="K151" s="10" t="s">
        <v>32</v>
      </c>
      <c r="L151" s="8" t="s">
        <v>33</v>
      </c>
      <c r="M151" s="11">
        <v>57.86</v>
      </c>
      <c r="N151" s="10" t="s">
        <v>25</v>
      </c>
    </row>
    <row r="152" ht="15.75" customHeight="1">
      <c r="A152" s="6">
        <v>45380.499999999476</v>
      </c>
      <c r="B152" s="7">
        <v>45381.54999999948</v>
      </c>
      <c r="C152" s="8">
        <f t="shared" si="1"/>
        <v>1</v>
      </c>
      <c r="D152" s="8" t="s">
        <v>50</v>
      </c>
      <c r="E152" s="8">
        <v>3.0</v>
      </c>
      <c r="F152" s="8">
        <v>3.0</v>
      </c>
      <c r="G152" s="7">
        <v>45382.04999999948</v>
      </c>
      <c r="H152" s="7">
        <v>45386.64999999948</v>
      </c>
      <c r="I152" s="8">
        <v>1.998718282E9</v>
      </c>
      <c r="J152" s="8">
        <f t="shared" si="2"/>
        <v>4</v>
      </c>
      <c r="K152" s="10" t="s">
        <v>29</v>
      </c>
      <c r="L152" s="8" t="s">
        <v>30</v>
      </c>
      <c r="M152" s="11">
        <v>89.64</v>
      </c>
      <c r="N152" s="10" t="s">
        <v>17</v>
      </c>
    </row>
    <row r="153" ht="15.75" customHeight="1">
      <c r="A153" s="6">
        <v>45381.08999999947</v>
      </c>
      <c r="B153" s="7">
        <v>45382.139999999476</v>
      </c>
      <c r="C153" s="8">
        <f t="shared" si="1"/>
        <v>0</v>
      </c>
      <c r="D153" s="8" t="s">
        <v>24</v>
      </c>
      <c r="E153" s="8">
        <v>1.0</v>
      </c>
      <c r="F153" s="8">
        <v>2.0</v>
      </c>
      <c r="G153" s="7">
        <v>45383.03999999948</v>
      </c>
      <c r="H153" s="7">
        <v>45385.93999999948</v>
      </c>
      <c r="I153" s="8">
        <v>7.263212362E9</v>
      </c>
      <c r="J153" s="8">
        <f t="shared" si="2"/>
        <v>2</v>
      </c>
      <c r="K153" s="10" t="s">
        <v>29</v>
      </c>
      <c r="L153" s="8" t="s">
        <v>30</v>
      </c>
      <c r="M153" s="11">
        <v>69.28</v>
      </c>
      <c r="N153" s="10" t="s">
        <v>25</v>
      </c>
    </row>
    <row r="154" ht="15.75" customHeight="1">
      <c r="A154" s="6">
        <v>45381.67999999947</v>
      </c>
      <c r="B154" s="7">
        <v>45382.72999999947</v>
      </c>
      <c r="C154" s="8">
        <f t="shared" si="1"/>
        <v>0</v>
      </c>
      <c r="D154" s="8" t="s">
        <v>48</v>
      </c>
      <c r="E154" s="8">
        <v>1.0</v>
      </c>
      <c r="F154" s="8">
        <v>1.0</v>
      </c>
      <c r="G154" s="7">
        <v>45384.22999999947</v>
      </c>
      <c r="H154" s="7">
        <v>45384.92999999947</v>
      </c>
      <c r="I154" s="8">
        <v>1.565012921E9</v>
      </c>
      <c r="J154" s="8">
        <f t="shared" si="2"/>
        <v>0</v>
      </c>
      <c r="K154" s="10" t="s">
        <v>29</v>
      </c>
      <c r="L154" s="8" t="s">
        <v>30</v>
      </c>
      <c r="M154" s="11">
        <v>35.44</v>
      </c>
      <c r="N154" s="13" t="s">
        <v>43</v>
      </c>
    </row>
    <row r="155" ht="15.75" customHeight="1">
      <c r="A155" s="6">
        <v>45382.269999999466</v>
      </c>
      <c r="B155" s="7">
        <v>45382.282999999465</v>
      </c>
      <c r="C155" s="8">
        <f t="shared" si="1"/>
        <v>0</v>
      </c>
      <c r="D155" s="8" t="s">
        <v>45</v>
      </c>
      <c r="E155" s="8">
        <v>1.0</v>
      </c>
      <c r="F155" s="8">
        <v>1.0</v>
      </c>
      <c r="G155" s="7">
        <v>45384.08299999947</v>
      </c>
      <c r="H155" s="7">
        <v>45387.88299999946</v>
      </c>
      <c r="I155" s="8">
        <v>6.694592378E9</v>
      </c>
      <c r="J155" s="8">
        <f t="shared" si="2"/>
        <v>3</v>
      </c>
      <c r="K155" s="10" t="s">
        <v>29</v>
      </c>
      <c r="L155" s="8" t="s">
        <v>30</v>
      </c>
      <c r="M155" s="11">
        <v>85.91</v>
      </c>
      <c r="N155" s="10" t="s">
        <v>17</v>
      </c>
    </row>
    <row r="156" ht="15.75" customHeight="1">
      <c r="A156" s="6">
        <v>45382.85999999946</v>
      </c>
      <c r="B156" s="7">
        <v>45382.87299999946</v>
      </c>
      <c r="C156" s="8">
        <f t="shared" si="1"/>
        <v>0</v>
      </c>
      <c r="D156" s="8" t="s">
        <v>47</v>
      </c>
      <c r="E156" s="8">
        <v>3.0</v>
      </c>
      <c r="F156" s="8">
        <v>9.0</v>
      </c>
      <c r="G156" s="7">
        <v>45383.47299999946</v>
      </c>
      <c r="H156" s="7">
        <v>45387.77299999946</v>
      </c>
      <c r="I156" s="8">
        <v>8.326486112E9</v>
      </c>
      <c r="J156" s="8">
        <f t="shared" si="2"/>
        <v>4</v>
      </c>
      <c r="K156" s="10" t="s">
        <v>32</v>
      </c>
      <c r="L156" s="8" t="s">
        <v>33</v>
      </c>
      <c r="M156" s="11">
        <v>89.18</v>
      </c>
      <c r="N156" s="13" t="s">
        <v>43</v>
      </c>
    </row>
    <row r="157" ht="15.75" customHeight="1">
      <c r="A157" s="6">
        <v>45383.44999999946</v>
      </c>
      <c r="B157" s="7">
        <v>45383.46299999946</v>
      </c>
      <c r="C157" s="8">
        <f t="shared" si="1"/>
        <v>0</v>
      </c>
      <c r="D157" s="8" t="s">
        <v>21</v>
      </c>
      <c r="E157" s="8">
        <v>1.0</v>
      </c>
      <c r="F157" s="8">
        <v>1.0</v>
      </c>
      <c r="G157" s="7">
        <v>45384.562999999456</v>
      </c>
      <c r="H157" s="7">
        <v>45387.162999999455</v>
      </c>
      <c r="I157" s="8">
        <v>4.833484838E9</v>
      </c>
      <c r="J157" s="8">
        <f t="shared" si="2"/>
        <v>3</v>
      </c>
      <c r="K157" s="10" t="s">
        <v>39</v>
      </c>
      <c r="L157" s="8" t="s">
        <v>40</v>
      </c>
      <c r="M157" s="11">
        <v>71.22</v>
      </c>
      <c r="N157" s="10" t="s">
        <v>25</v>
      </c>
    </row>
    <row r="158" ht="15.75" customHeight="1">
      <c r="A158" s="6">
        <v>45384.039999999455</v>
      </c>
      <c r="B158" s="7">
        <v>45384.052999999454</v>
      </c>
      <c r="C158" s="8">
        <f t="shared" si="1"/>
        <v>0</v>
      </c>
      <c r="D158" s="8" t="s">
        <v>42</v>
      </c>
      <c r="E158" s="8">
        <v>5.0</v>
      </c>
      <c r="F158" s="8">
        <v>10.0</v>
      </c>
      <c r="G158" s="7">
        <v>45385.25299999945</v>
      </c>
      <c r="H158" s="7">
        <v>45387.35299999946</v>
      </c>
      <c r="I158" s="8">
        <v>8.201735806E9</v>
      </c>
      <c r="J158" s="8">
        <f t="shared" si="2"/>
        <v>2</v>
      </c>
      <c r="K158" s="10" t="s">
        <v>37</v>
      </c>
      <c r="L158" s="8" t="s">
        <v>38</v>
      </c>
      <c r="M158" s="11">
        <v>56.97</v>
      </c>
      <c r="N158" s="10" t="s">
        <v>25</v>
      </c>
    </row>
    <row r="159" ht="15.75" customHeight="1">
      <c r="A159" s="6">
        <v>45384.62999999945</v>
      </c>
      <c r="B159" s="7">
        <v>45384.64299999945</v>
      </c>
      <c r="C159" s="8">
        <f t="shared" si="1"/>
        <v>0</v>
      </c>
      <c r="D159" s="8" t="s">
        <v>48</v>
      </c>
      <c r="E159" s="8">
        <v>1.0</v>
      </c>
      <c r="F159" s="8">
        <v>1.0</v>
      </c>
      <c r="G159" s="7">
        <v>45385.44299999945</v>
      </c>
      <c r="H159" s="7">
        <v>45386.94299999945</v>
      </c>
      <c r="I159" s="8">
        <v>2.319861196E9</v>
      </c>
      <c r="J159" s="8">
        <f t="shared" si="2"/>
        <v>1</v>
      </c>
      <c r="K159" s="10" t="s">
        <v>37</v>
      </c>
      <c r="L159" s="8" t="s">
        <v>38</v>
      </c>
      <c r="M159" s="11">
        <v>56.69</v>
      </c>
      <c r="N159" s="13" t="s">
        <v>43</v>
      </c>
    </row>
    <row r="160" ht="15.75" customHeight="1">
      <c r="A160" s="6">
        <v>45385.21999999945</v>
      </c>
      <c r="B160" s="7">
        <v>45385.23299999945</v>
      </c>
      <c r="C160" s="8">
        <f t="shared" si="1"/>
        <v>0</v>
      </c>
      <c r="D160" s="8" t="s">
        <v>49</v>
      </c>
      <c r="E160" s="8">
        <v>1.0</v>
      </c>
      <c r="F160" s="8">
        <v>1.0</v>
      </c>
      <c r="G160" s="7">
        <v>45385.832999999446</v>
      </c>
      <c r="H160" s="7">
        <v>45387.63299999945</v>
      </c>
      <c r="I160" s="8">
        <v>4.728835239E9</v>
      </c>
      <c r="J160" s="8">
        <f t="shared" si="2"/>
        <v>2</v>
      </c>
      <c r="K160" s="10" t="s">
        <v>34</v>
      </c>
      <c r="L160" s="8" t="s">
        <v>35</v>
      </c>
      <c r="M160" s="11">
        <v>58.01</v>
      </c>
      <c r="N160" s="13" t="s">
        <v>43</v>
      </c>
    </row>
    <row r="161" ht="15.75" customHeight="1">
      <c r="A161" s="6">
        <v>45385.809999999445</v>
      </c>
      <c r="B161" s="7">
        <v>45385.822999999444</v>
      </c>
      <c r="C161" s="8">
        <f t="shared" si="1"/>
        <v>0</v>
      </c>
      <c r="D161" s="8" t="s">
        <v>14</v>
      </c>
      <c r="E161" s="8">
        <v>4.0</v>
      </c>
      <c r="F161" s="8">
        <v>4.0</v>
      </c>
      <c r="G161" s="7">
        <v>45387.722999999445</v>
      </c>
      <c r="H161" s="7">
        <v>45390.822999999444</v>
      </c>
      <c r="I161" s="8">
        <v>9.839695434E9</v>
      </c>
      <c r="J161" s="8">
        <f t="shared" si="2"/>
        <v>3</v>
      </c>
      <c r="K161" s="10" t="s">
        <v>19</v>
      </c>
      <c r="L161" s="8" t="s">
        <v>20</v>
      </c>
      <c r="M161" s="11">
        <v>89.6</v>
      </c>
      <c r="N161" s="10" t="s">
        <v>17</v>
      </c>
    </row>
    <row r="162" ht="15.75" customHeight="1">
      <c r="A162" s="6">
        <v>45386.39999999944</v>
      </c>
      <c r="B162" s="7">
        <v>45386.41299999944</v>
      </c>
      <c r="C162" s="8">
        <f t="shared" si="1"/>
        <v>0</v>
      </c>
      <c r="D162" s="8" t="s">
        <v>21</v>
      </c>
      <c r="E162" s="8">
        <v>1.0</v>
      </c>
      <c r="F162" s="8">
        <v>1.0</v>
      </c>
      <c r="G162" s="7">
        <v>45387.51299999944</v>
      </c>
      <c r="H162" s="7">
        <v>45390.81299999944</v>
      </c>
      <c r="I162" s="8">
        <v>7.878724127E9</v>
      </c>
      <c r="J162" s="8">
        <f t="shared" si="2"/>
        <v>3</v>
      </c>
      <c r="K162" s="10" t="s">
        <v>22</v>
      </c>
      <c r="L162" s="8" t="s">
        <v>23</v>
      </c>
      <c r="M162" s="11">
        <v>65.06</v>
      </c>
      <c r="N162" s="13" t="s">
        <v>43</v>
      </c>
    </row>
    <row r="163" ht="15.75" customHeight="1">
      <c r="A163" s="6">
        <v>45386.98999999944</v>
      </c>
      <c r="B163" s="7">
        <v>45387.00299999944</v>
      </c>
      <c r="C163" s="8">
        <f t="shared" si="1"/>
        <v>1</v>
      </c>
      <c r="D163" s="8" t="s">
        <v>14</v>
      </c>
      <c r="E163" s="8">
        <v>3.0</v>
      </c>
      <c r="F163" s="8">
        <v>3.0</v>
      </c>
      <c r="G163" s="7">
        <v>45388.90299999944</v>
      </c>
      <c r="H163" s="7">
        <v>45389.80299999944</v>
      </c>
      <c r="I163" s="8">
        <v>4.826868965E9</v>
      </c>
      <c r="J163" s="8">
        <f t="shared" si="2"/>
        <v>1</v>
      </c>
      <c r="K163" s="10" t="s">
        <v>15</v>
      </c>
      <c r="L163" s="8" t="s">
        <v>16</v>
      </c>
      <c r="M163" s="11">
        <v>35.95</v>
      </c>
      <c r="N163" s="13" t="s">
        <v>43</v>
      </c>
    </row>
    <row r="164" ht="15.75" customHeight="1">
      <c r="A164" s="6">
        <v>45387.579999999434</v>
      </c>
      <c r="B164" s="7">
        <v>45387.589999999436</v>
      </c>
      <c r="C164" s="8">
        <f t="shared" si="1"/>
        <v>0</v>
      </c>
      <c r="D164" s="8" t="s">
        <v>50</v>
      </c>
      <c r="E164" s="8">
        <v>1.0</v>
      </c>
      <c r="F164" s="8">
        <v>1.0</v>
      </c>
      <c r="G164" s="7">
        <v>45388.98999999944</v>
      </c>
      <c r="H164" s="7">
        <v>45391.98999999944</v>
      </c>
      <c r="I164" s="8">
        <v>7.409853376E9</v>
      </c>
      <c r="J164" s="8">
        <f t="shared" si="2"/>
        <v>3</v>
      </c>
      <c r="K164" s="10" t="s">
        <v>26</v>
      </c>
      <c r="L164" s="8" t="s">
        <v>27</v>
      </c>
      <c r="M164" s="11">
        <v>88.1</v>
      </c>
      <c r="N164" s="13" t="s">
        <v>43</v>
      </c>
    </row>
    <row r="165" ht="15.75" customHeight="1">
      <c r="A165" s="6">
        <v>45388.16999999943</v>
      </c>
      <c r="B165" s="7">
        <v>45388.17999999943</v>
      </c>
      <c r="C165" s="8">
        <f t="shared" si="1"/>
        <v>0</v>
      </c>
      <c r="D165" s="8" t="s">
        <v>47</v>
      </c>
      <c r="E165" s="8">
        <v>1.0</v>
      </c>
      <c r="F165" s="8">
        <v>3.0</v>
      </c>
      <c r="G165" s="7">
        <v>45389.079999999434</v>
      </c>
      <c r="H165" s="7">
        <v>45392.079999999434</v>
      </c>
      <c r="I165" s="8">
        <v>2.013640748E9</v>
      </c>
      <c r="J165" s="8">
        <f t="shared" si="2"/>
        <v>3</v>
      </c>
      <c r="K165" s="10" t="s">
        <v>29</v>
      </c>
      <c r="L165" s="8" t="s">
        <v>30</v>
      </c>
      <c r="M165" s="11">
        <v>86.05</v>
      </c>
      <c r="N165" s="10" t="s">
        <v>25</v>
      </c>
    </row>
    <row r="166" ht="15.75" customHeight="1">
      <c r="A166" s="6">
        <v>45388.75999999943</v>
      </c>
      <c r="B166" s="7">
        <v>45388.76999999943</v>
      </c>
      <c r="C166" s="8">
        <f t="shared" si="1"/>
        <v>0</v>
      </c>
      <c r="D166" s="8" t="s">
        <v>45</v>
      </c>
      <c r="E166" s="8">
        <v>1.0</v>
      </c>
      <c r="F166" s="8">
        <v>1.0</v>
      </c>
      <c r="G166" s="7">
        <v>45390.66999999943</v>
      </c>
      <c r="H166" s="7">
        <v>45392.46999999943</v>
      </c>
      <c r="I166" s="8">
        <v>2.804204689E9</v>
      </c>
      <c r="J166" s="8">
        <f t="shared" si="2"/>
        <v>2</v>
      </c>
      <c r="K166" s="10" t="s">
        <v>32</v>
      </c>
      <c r="L166" s="8" t="s">
        <v>33</v>
      </c>
      <c r="M166" s="11">
        <v>70.3</v>
      </c>
      <c r="N166" s="10" t="s">
        <v>17</v>
      </c>
    </row>
    <row r="167" ht="15.75" customHeight="1">
      <c r="A167" s="6">
        <v>45389.349999999424</v>
      </c>
      <c r="B167" s="7">
        <v>45389.359999999426</v>
      </c>
      <c r="C167" s="8">
        <f t="shared" si="1"/>
        <v>0</v>
      </c>
      <c r="D167" s="8" t="s">
        <v>45</v>
      </c>
      <c r="E167" s="8">
        <v>1.0</v>
      </c>
      <c r="F167" s="8">
        <v>1.0</v>
      </c>
      <c r="G167" s="7">
        <v>45389.959999999424</v>
      </c>
      <c r="H167" s="7">
        <v>45391.55999999942</v>
      </c>
      <c r="I167" s="8">
        <v>4.403453658E9</v>
      </c>
      <c r="J167" s="8">
        <f t="shared" si="2"/>
        <v>2</v>
      </c>
      <c r="K167" s="10" t="s">
        <v>34</v>
      </c>
      <c r="L167" s="8" t="s">
        <v>35</v>
      </c>
      <c r="M167" s="11">
        <v>58.45</v>
      </c>
      <c r="N167" s="10" t="s">
        <v>17</v>
      </c>
    </row>
    <row r="168" ht="15.75" customHeight="1">
      <c r="A168" s="6">
        <v>45389.93999999942</v>
      </c>
      <c r="B168" s="7">
        <v>45389.94999999942</v>
      </c>
      <c r="C168" s="8">
        <f t="shared" si="1"/>
        <v>0</v>
      </c>
      <c r="D168" s="8" t="s">
        <v>46</v>
      </c>
      <c r="E168" s="8">
        <v>1.0</v>
      </c>
      <c r="F168" s="8">
        <v>1.0</v>
      </c>
      <c r="G168" s="7">
        <v>45390.64999999942</v>
      </c>
      <c r="H168" s="7">
        <v>45393.349999999424</v>
      </c>
      <c r="I168" s="8">
        <v>9.622443888E9</v>
      </c>
      <c r="J168" s="8">
        <f t="shared" si="2"/>
        <v>3</v>
      </c>
      <c r="K168" s="10" t="s">
        <v>37</v>
      </c>
      <c r="L168" s="8" t="s">
        <v>38</v>
      </c>
      <c r="M168" s="11">
        <v>56.54</v>
      </c>
      <c r="N168" s="10" t="s">
        <v>17</v>
      </c>
    </row>
    <row r="169" ht="15.75" customHeight="1">
      <c r="A169" s="6">
        <v>45390.52999999942</v>
      </c>
      <c r="B169" s="7">
        <v>45390.53999999942</v>
      </c>
      <c r="C169" s="8">
        <f t="shared" si="1"/>
        <v>0</v>
      </c>
      <c r="D169" s="8" t="s">
        <v>46</v>
      </c>
      <c r="E169" s="8">
        <v>1.0</v>
      </c>
      <c r="F169" s="8">
        <v>1.0</v>
      </c>
      <c r="G169" s="7">
        <v>45391.83999999942</v>
      </c>
      <c r="H169" s="7">
        <v>45394.03999999942</v>
      </c>
      <c r="I169" s="8">
        <v>6.101680062E9</v>
      </c>
      <c r="J169" s="8">
        <f t="shared" si="2"/>
        <v>3</v>
      </c>
      <c r="K169" s="10" t="s">
        <v>39</v>
      </c>
      <c r="L169" s="8" t="s">
        <v>40</v>
      </c>
      <c r="M169" s="11">
        <v>57.36</v>
      </c>
      <c r="N169" s="13" t="s">
        <v>43</v>
      </c>
    </row>
    <row r="170" ht="15.75" customHeight="1">
      <c r="A170" s="6">
        <v>45391.11999999941</v>
      </c>
      <c r="B170" s="7">
        <v>45391.129999999415</v>
      </c>
      <c r="C170" s="8">
        <f t="shared" si="1"/>
        <v>0</v>
      </c>
      <c r="D170" s="8" t="s">
        <v>36</v>
      </c>
      <c r="E170" s="8">
        <v>1.0</v>
      </c>
      <c r="F170" s="8">
        <v>1.0</v>
      </c>
      <c r="G170" s="7">
        <v>45392.52999999942</v>
      </c>
      <c r="H170" s="7">
        <v>45395.92999999942</v>
      </c>
      <c r="I170" s="8">
        <v>3.226652012E9</v>
      </c>
      <c r="J170" s="8">
        <f t="shared" si="2"/>
        <v>3</v>
      </c>
      <c r="K170" s="10" t="s">
        <v>39</v>
      </c>
      <c r="L170" s="8" t="s">
        <v>40</v>
      </c>
      <c r="M170" s="11">
        <v>89.68</v>
      </c>
      <c r="N170" s="10" t="s">
        <v>17</v>
      </c>
    </row>
    <row r="171" ht="15.75" customHeight="1">
      <c r="A171" s="6">
        <v>45391.70999999941</v>
      </c>
      <c r="B171" s="7">
        <v>45391.71999999941</v>
      </c>
      <c r="C171" s="8">
        <f t="shared" si="1"/>
        <v>0</v>
      </c>
      <c r="D171" s="8" t="s">
        <v>41</v>
      </c>
      <c r="E171" s="8">
        <v>1.0</v>
      </c>
      <c r="F171" s="8">
        <v>1.0</v>
      </c>
      <c r="G171" s="7">
        <v>45392.31999999941</v>
      </c>
      <c r="H171" s="7">
        <v>45395.91999999941</v>
      </c>
      <c r="I171" s="8">
        <v>2.234400131E9</v>
      </c>
      <c r="J171" s="8">
        <f t="shared" si="2"/>
        <v>3</v>
      </c>
      <c r="K171" s="10" t="s">
        <v>39</v>
      </c>
      <c r="L171" s="8" t="s">
        <v>40</v>
      </c>
      <c r="M171" s="11">
        <v>65.36</v>
      </c>
      <c r="N171" s="10" t="s">
        <v>25</v>
      </c>
    </row>
    <row r="172" ht="15.75" customHeight="1">
      <c r="A172" s="6">
        <v>45392.299999999406</v>
      </c>
      <c r="B172" s="7">
        <v>45392.30999999941</v>
      </c>
      <c r="C172" s="8">
        <f t="shared" si="1"/>
        <v>0</v>
      </c>
      <c r="D172" s="8" t="s">
        <v>46</v>
      </c>
      <c r="E172" s="8">
        <v>5.0</v>
      </c>
      <c r="F172" s="8">
        <v>5.0</v>
      </c>
      <c r="G172" s="7">
        <v>45392.80999999941</v>
      </c>
      <c r="H172" s="7">
        <v>45394.20999999941</v>
      </c>
      <c r="I172" s="8">
        <v>6.269196996E9</v>
      </c>
      <c r="J172" s="8">
        <f t="shared" si="2"/>
        <v>2</v>
      </c>
      <c r="K172" s="10" t="s">
        <v>39</v>
      </c>
      <c r="L172" s="8" t="s">
        <v>40</v>
      </c>
      <c r="M172" s="11">
        <v>38.96</v>
      </c>
      <c r="N172" s="13" t="s">
        <v>43</v>
      </c>
    </row>
    <row r="173" ht="15.75" customHeight="1">
      <c r="A173" s="6">
        <v>45392.8899999994</v>
      </c>
      <c r="B173" s="7">
        <v>45393.939999999406</v>
      </c>
      <c r="C173" s="8">
        <f t="shared" si="1"/>
        <v>1</v>
      </c>
      <c r="D173" s="8" t="s">
        <v>36</v>
      </c>
      <c r="E173" s="8">
        <v>1.0</v>
      </c>
      <c r="F173" s="8">
        <v>1.0</v>
      </c>
      <c r="G173" s="7">
        <v>45394.83999999941</v>
      </c>
      <c r="H173" s="7">
        <v>45399.939999999406</v>
      </c>
      <c r="I173" s="8">
        <v>7.241398772E9</v>
      </c>
      <c r="J173" s="8">
        <f t="shared" si="2"/>
        <v>5</v>
      </c>
      <c r="K173" s="10" t="s">
        <v>39</v>
      </c>
      <c r="L173" s="8" t="s">
        <v>40</v>
      </c>
      <c r="M173" s="11">
        <v>89.92</v>
      </c>
      <c r="N173" s="10" t="s">
        <v>17</v>
      </c>
    </row>
    <row r="174" ht="15.75" customHeight="1">
      <c r="A174" s="6">
        <v>45393.4799999994</v>
      </c>
      <c r="B174" s="7">
        <v>45394.5299999994</v>
      </c>
      <c r="C174" s="8">
        <f t="shared" si="1"/>
        <v>1</v>
      </c>
      <c r="D174" s="8" t="s">
        <v>46</v>
      </c>
      <c r="E174" s="8">
        <v>1.0</v>
      </c>
      <c r="F174" s="8">
        <v>1.0</v>
      </c>
      <c r="G174" s="7">
        <v>45396.329999999405</v>
      </c>
      <c r="H174" s="7">
        <v>45397.929999999404</v>
      </c>
      <c r="I174" s="8">
        <v>5.562105838E9</v>
      </c>
      <c r="J174" s="8">
        <f t="shared" si="2"/>
        <v>1</v>
      </c>
      <c r="K174" s="10" t="s">
        <v>39</v>
      </c>
      <c r="L174" s="8" t="s">
        <v>40</v>
      </c>
      <c r="M174" s="11">
        <v>89.89</v>
      </c>
      <c r="N174" s="10" t="s">
        <v>25</v>
      </c>
    </row>
    <row r="175" ht="15.75" customHeight="1">
      <c r="A175" s="6">
        <v>45394.069999999396</v>
      </c>
      <c r="B175" s="7">
        <v>45395.1199999994</v>
      </c>
      <c r="C175" s="8">
        <f t="shared" si="1"/>
        <v>1</v>
      </c>
      <c r="D175" s="8" t="s">
        <v>18</v>
      </c>
      <c r="E175" s="8">
        <v>1.0</v>
      </c>
      <c r="F175" s="8">
        <v>1.0</v>
      </c>
      <c r="G175" s="7">
        <v>45396.0199999994</v>
      </c>
      <c r="H175" s="7">
        <v>45398.319999999396</v>
      </c>
      <c r="I175" s="8">
        <v>4.115514124E9</v>
      </c>
      <c r="J175" s="8">
        <f t="shared" si="2"/>
        <v>2</v>
      </c>
      <c r="K175" s="10" t="s">
        <v>26</v>
      </c>
      <c r="L175" s="8" t="s">
        <v>27</v>
      </c>
      <c r="M175" s="11">
        <v>71.06</v>
      </c>
      <c r="N175" s="10" t="s">
        <v>17</v>
      </c>
    </row>
    <row r="176" ht="15.75" customHeight="1">
      <c r="A176" s="6">
        <v>45394.65999999939</v>
      </c>
      <c r="B176" s="7">
        <v>45395.709999999395</v>
      </c>
      <c r="C176" s="8">
        <f t="shared" si="1"/>
        <v>1</v>
      </c>
      <c r="D176" s="8" t="s">
        <v>18</v>
      </c>
      <c r="E176" s="8">
        <v>3.0</v>
      </c>
      <c r="F176" s="8">
        <v>3.0</v>
      </c>
      <c r="G176" s="7">
        <v>45396.809999999394</v>
      </c>
      <c r="H176" s="7">
        <v>45399.5099999994</v>
      </c>
      <c r="I176" s="8">
        <v>6.813733047E9</v>
      </c>
      <c r="J176" s="8">
        <f t="shared" si="2"/>
        <v>3</v>
      </c>
      <c r="K176" s="10" t="s">
        <v>26</v>
      </c>
      <c r="L176" s="8" t="s">
        <v>27</v>
      </c>
      <c r="M176" s="11">
        <v>58.69</v>
      </c>
      <c r="N176" s="10" t="s">
        <v>25</v>
      </c>
    </row>
    <row r="177" ht="15.75" customHeight="1">
      <c r="A177" s="6">
        <v>45395.24999999939</v>
      </c>
      <c r="B177" s="7">
        <v>45396.29999999939</v>
      </c>
      <c r="C177" s="8">
        <f t="shared" si="1"/>
        <v>1</v>
      </c>
      <c r="D177" s="8" t="s">
        <v>24</v>
      </c>
      <c r="E177" s="8">
        <v>1.0</v>
      </c>
      <c r="F177" s="8">
        <v>2.0</v>
      </c>
      <c r="G177" s="7">
        <v>45398.099999999395</v>
      </c>
      <c r="H177" s="7">
        <v>45399.69999999939</v>
      </c>
      <c r="I177" s="8">
        <v>8.036845498E9</v>
      </c>
      <c r="J177" s="8">
        <f t="shared" si="2"/>
        <v>1</v>
      </c>
      <c r="K177" s="10" t="s">
        <v>26</v>
      </c>
      <c r="L177" s="8" t="s">
        <v>27</v>
      </c>
      <c r="M177" s="11">
        <v>56.09</v>
      </c>
      <c r="N177" s="13" t="s">
        <v>43</v>
      </c>
    </row>
    <row r="178" ht="15.75" customHeight="1">
      <c r="A178" s="6">
        <v>45395.839999999385</v>
      </c>
      <c r="B178" s="7">
        <v>45396.88999999939</v>
      </c>
      <c r="C178" s="8">
        <f t="shared" si="1"/>
        <v>1</v>
      </c>
      <c r="D178" s="8" t="s">
        <v>48</v>
      </c>
      <c r="E178" s="8">
        <v>5.0</v>
      </c>
      <c r="F178" s="8">
        <v>5.0</v>
      </c>
      <c r="G178" s="7">
        <v>45397.88999999939</v>
      </c>
      <c r="H178" s="7">
        <v>45399.589999999385</v>
      </c>
      <c r="I178" s="8">
        <v>8.995020111E9</v>
      </c>
      <c r="J178" s="8">
        <f t="shared" si="2"/>
        <v>2</v>
      </c>
      <c r="K178" s="10" t="s">
        <v>32</v>
      </c>
      <c r="L178" s="8" t="s">
        <v>33</v>
      </c>
      <c r="M178" s="11">
        <v>58.06</v>
      </c>
      <c r="N178" s="10" t="s">
        <v>25</v>
      </c>
    </row>
    <row r="179" ht="15.75" customHeight="1">
      <c r="A179" s="6">
        <v>45396.42999999938</v>
      </c>
      <c r="B179" s="7">
        <v>45397.479999999385</v>
      </c>
      <c r="C179" s="8">
        <f t="shared" si="1"/>
        <v>1</v>
      </c>
      <c r="D179" s="8" t="s">
        <v>14</v>
      </c>
      <c r="E179" s="8">
        <v>1.0</v>
      </c>
      <c r="F179" s="8">
        <v>1.0</v>
      </c>
      <c r="G179" s="7">
        <v>45399.17999999938</v>
      </c>
      <c r="H179" s="7">
        <v>45402.57999999938</v>
      </c>
      <c r="I179" s="8">
        <v>4.06172145E9</v>
      </c>
      <c r="J179" s="8">
        <f t="shared" si="2"/>
        <v>3</v>
      </c>
      <c r="K179" s="10" t="s">
        <v>32</v>
      </c>
      <c r="L179" s="8" t="s">
        <v>33</v>
      </c>
      <c r="M179" s="11">
        <v>89.92</v>
      </c>
      <c r="N179" s="13" t="s">
        <v>43</v>
      </c>
    </row>
    <row r="180" ht="15.75" customHeight="1">
      <c r="A180" s="6">
        <v>45397.01999999938</v>
      </c>
      <c r="B180" s="7">
        <v>45398.06999999938</v>
      </c>
      <c r="C180" s="8">
        <f t="shared" si="1"/>
        <v>1</v>
      </c>
      <c r="D180" s="8" t="s">
        <v>24</v>
      </c>
      <c r="E180" s="8">
        <v>1.0</v>
      </c>
      <c r="F180" s="8">
        <v>2.0</v>
      </c>
      <c r="G180" s="7">
        <v>45399.66999999938</v>
      </c>
      <c r="H180" s="7">
        <v>45403.06999999938</v>
      </c>
      <c r="I180" s="8">
        <v>6.726922882E9</v>
      </c>
      <c r="J180" s="8">
        <f t="shared" si="2"/>
        <v>4</v>
      </c>
      <c r="K180" s="10" t="s">
        <v>32</v>
      </c>
      <c r="L180" s="8" t="s">
        <v>33</v>
      </c>
      <c r="M180" s="11">
        <v>68.05</v>
      </c>
      <c r="N180" s="10" t="s">
        <v>17</v>
      </c>
    </row>
    <row r="181" ht="15.75" customHeight="1">
      <c r="A181" s="6">
        <v>45397.609999999375</v>
      </c>
      <c r="B181" s="7">
        <v>45398.65999999938</v>
      </c>
      <c r="C181" s="8">
        <f t="shared" si="1"/>
        <v>1</v>
      </c>
      <c r="D181" s="8" t="s">
        <v>24</v>
      </c>
      <c r="E181" s="8">
        <v>3.0</v>
      </c>
      <c r="F181" s="8">
        <v>6.0</v>
      </c>
      <c r="G181" s="7">
        <v>45399.759999999376</v>
      </c>
      <c r="H181" s="7">
        <v>45401.15999999938</v>
      </c>
      <c r="I181" s="8">
        <v>8.09538768E9</v>
      </c>
      <c r="J181" s="8">
        <f t="shared" si="2"/>
        <v>2</v>
      </c>
      <c r="K181" s="10" t="s">
        <v>32</v>
      </c>
      <c r="L181" s="8" t="s">
        <v>33</v>
      </c>
      <c r="M181" s="11">
        <v>36.49</v>
      </c>
      <c r="N181" s="10" t="s">
        <v>25</v>
      </c>
    </row>
    <row r="182" ht="15.75" customHeight="1">
      <c r="A182" s="6">
        <v>45398.19999999937</v>
      </c>
      <c r="B182" s="7">
        <v>45398.21299999937</v>
      </c>
      <c r="C182" s="8">
        <f t="shared" si="1"/>
        <v>0</v>
      </c>
      <c r="D182" s="8" t="s">
        <v>41</v>
      </c>
      <c r="E182" s="8">
        <v>1.0</v>
      </c>
      <c r="F182" s="8">
        <v>1.0</v>
      </c>
      <c r="G182" s="7">
        <v>45400.21299999937</v>
      </c>
      <c r="H182" s="7">
        <v>45402.81299999937</v>
      </c>
      <c r="I182" s="8">
        <v>9.02175575E9</v>
      </c>
      <c r="J182" s="8">
        <f t="shared" si="2"/>
        <v>2</v>
      </c>
      <c r="K182" s="10" t="s">
        <v>29</v>
      </c>
      <c r="L182" s="8" t="s">
        <v>30</v>
      </c>
      <c r="M182" s="11">
        <v>88.85</v>
      </c>
      <c r="N182" s="13" t="s">
        <v>43</v>
      </c>
    </row>
    <row r="183" ht="15.75" customHeight="1">
      <c r="A183" s="6">
        <v>45398.78999999937</v>
      </c>
      <c r="B183" s="7">
        <v>45398.80299999937</v>
      </c>
      <c r="C183" s="8">
        <f t="shared" si="1"/>
        <v>0</v>
      </c>
      <c r="D183" s="8" t="s">
        <v>42</v>
      </c>
      <c r="E183" s="8">
        <v>1.0</v>
      </c>
      <c r="F183" s="8">
        <v>2.0</v>
      </c>
      <c r="G183" s="7">
        <v>45399.80299999937</v>
      </c>
      <c r="H183" s="7">
        <v>45403.10299999937</v>
      </c>
      <c r="I183" s="8">
        <v>9.765063211E9</v>
      </c>
      <c r="J183" s="8">
        <f t="shared" si="2"/>
        <v>4</v>
      </c>
      <c r="K183" s="10" t="s">
        <v>29</v>
      </c>
      <c r="L183" s="8" t="s">
        <v>30</v>
      </c>
      <c r="M183" s="11">
        <v>85.12</v>
      </c>
      <c r="N183" s="10" t="s">
        <v>17</v>
      </c>
    </row>
    <row r="184" ht="15.75" customHeight="1">
      <c r="A184" s="6">
        <v>45399.379999999364</v>
      </c>
      <c r="B184" s="7">
        <v>45399.39299999936</v>
      </c>
      <c r="C184" s="8">
        <f t="shared" si="1"/>
        <v>0</v>
      </c>
      <c r="D184" s="8" t="s">
        <v>45</v>
      </c>
      <c r="E184" s="8">
        <v>1.0</v>
      </c>
      <c r="F184" s="8">
        <v>1.0</v>
      </c>
      <c r="G184" s="7">
        <v>45399.99299999936</v>
      </c>
      <c r="H184" s="7">
        <v>45403.692999999366</v>
      </c>
      <c r="I184" s="8">
        <v>2.960243192E9</v>
      </c>
      <c r="J184" s="8">
        <f t="shared" si="2"/>
        <v>4</v>
      </c>
      <c r="K184" s="10" t="s">
        <v>29</v>
      </c>
      <c r="L184" s="8" t="s">
        <v>30</v>
      </c>
      <c r="M184" s="11">
        <v>70.75</v>
      </c>
      <c r="N184" s="10" t="s">
        <v>25</v>
      </c>
    </row>
    <row r="185" ht="15.75" customHeight="1">
      <c r="A185" s="6">
        <v>45399.96999999936</v>
      </c>
      <c r="B185" s="7">
        <v>45399.98299999936</v>
      </c>
      <c r="C185" s="8">
        <f t="shared" si="1"/>
        <v>0</v>
      </c>
      <c r="D185" s="8" t="s">
        <v>51</v>
      </c>
      <c r="E185" s="8">
        <v>1.0</v>
      </c>
      <c r="F185" s="8">
        <v>1.0</v>
      </c>
      <c r="G185" s="7">
        <v>45401.68299999936</v>
      </c>
      <c r="H185" s="7">
        <v>45403.58299999936</v>
      </c>
      <c r="I185" s="8">
        <v>7.909184899E9</v>
      </c>
      <c r="J185" s="8">
        <f t="shared" si="2"/>
        <v>2</v>
      </c>
      <c r="K185" s="10" t="s">
        <v>29</v>
      </c>
      <c r="L185" s="8" t="s">
        <v>30</v>
      </c>
      <c r="M185" s="11">
        <v>57.19</v>
      </c>
      <c r="N185" s="13" t="s">
        <v>43</v>
      </c>
    </row>
    <row r="186" ht="15.75" customHeight="1">
      <c r="A186" s="6">
        <v>45400.55999999936</v>
      </c>
      <c r="B186" s="7">
        <v>45400.57299999936</v>
      </c>
      <c r="C186" s="8">
        <f t="shared" si="1"/>
        <v>0</v>
      </c>
      <c r="D186" s="8" t="s">
        <v>24</v>
      </c>
      <c r="E186" s="8">
        <v>1.0</v>
      </c>
      <c r="F186" s="8">
        <v>2.0</v>
      </c>
      <c r="G186" s="7">
        <v>45402.37299999936</v>
      </c>
      <c r="H186" s="7">
        <v>45403.27299999935</v>
      </c>
      <c r="I186" s="8">
        <v>5.026839501E9</v>
      </c>
      <c r="J186" s="8">
        <f t="shared" si="2"/>
        <v>1</v>
      </c>
      <c r="K186" s="10" t="s">
        <v>32</v>
      </c>
      <c r="L186" s="8" t="s">
        <v>33</v>
      </c>
      <c r="M186" s="11">
        <v>56.18</v>
      </c>
      <c r="N186" s="13" t="s">
        <v>43</v>
      </c>
    </row>
    <row r="187" ht="15.75" customHeight="1">
      <c r="A187" s="6">
        <v>45401.149999999354</v>
      </c>
      <c r="B187" s="7">
        <v>45401.16299999935</v>
      </c>
      <c r="C187" s="8">
        <f t="shared" si="1"/>
        <v>0</v>
      </c>
      <c r="D187" s="8" t="s">
        <v>50</v>
      </c>
      <c r="E187" s="8">
        <v>4.0</v>
      </c>
      <c r="F187" s="8">
        <v>4.0</v>
      </c>
      <c r="G187" s="7">
        <v>45401.962999999356</v>
      </c>
      <c r="H187" s="7">
        <v>45403.76299999935</v>
      </c>
      <c r="I187" s="8">
        <v>5.12536031E9</v>
      </c>
      <c r="J187" s="8">
        <f t="shared" si="2"/>
        <v>2</v>
      </c>
      <c r="K187" s="10" t="s">
        <v>39</v>
      </c>
      <c r="L187" s="8" t="s">
        <v>40</v>
      </c>
      <c r="M187" s="11">
        <v>56.45</v>
      </c>
      <c r="N187" s="13" t="s">
        <v>43</v>
      </c>
    </row>
    <row r="188" ht="15.75" customHeight="1">
      <c r="A188" s="6">
        <v>45401.73999999935</v>
      </c>
      <c r="B188" s="7">
        <v>45401.75299999935</v>
      </c>
      <c r="C188" s="8">
        <f t="shared" si="1"/>
        <v>0</v>
      </c>
      <c r="D188" s="8" t="s">
        <v>41</v>
      </c>
      <c r="E188" s="8">
        <v>1.0</v>
      </c>
      <c r="F188" s="8">
        <v>1.0</v>
      </c>
      <c r="G188" s="7">
        <v>45402.45299999935</v>
      </c>
      <c r="H188" s="7">
        <v>45406.25299999935</v>
      </c>
      <c r="I188" s="8">
        <v>8.971974972E9</v>
      </c>
      <c r="J188" s="8">
        <f t="shared" si="2"/>
        <v>4</v>
      </c>
      <c r="K188" s="10" t="s">
        <v>37</v>
      </c>
      <c r="L188" s="8" t="s">
        <v>38</v>
      </c>
      <c r="M188" s="11">
        <v>85.3</v>
      </c>
      <c r="N188" s="10" t="s">
        <v>25</v>
      </c>
    </row>
    <row r="189" ht="15.75" customHeight="1">
      <c r="A189" s="6">
        <v>45402.32999999935</v>
      </c>
      <c r="B189" s="7">
        <v>45402.342999999346</v>
      </c>
      <c r="C189" s="8">
        <f t="shared" si="1"/>
        <v>0</v>
      </c>
      <c r="D189" s="8" t="s">
        <v>28</v>
      </c>
      <c r="E189" s="8">
        <v>1.0</v>
      </c>
      <c r="F189" s="8">
        <v>1.0</v>
      </c>
      <c r="G189" s="7">
        <v>45403.54299999934</v>
      </c>
      <c r="H189" s="7">
        <v>45405.842999999346</v>
      </c>
      <c r="I189" s="8">
        <v>4.864688212E9</v>
      </c>
      <c r="J189" s="8">
        <f t="shared" si="2"/>
        <v>2</v>
      </c>
      <c r="K189" s="10" t="s">
        <v>37</v>
      </c>
      <c r="L189" s="8" t="s">
        <v>38</v>
      </c>
      <c r="M189" s="11">
        <v>66.83</v>
      </c>
      <c r="N189" s="13" t="s">
        <v>43</v>
      </c>
    </row>
    <row r="190" ht="15.75" customHeight="1">
      <c r="A190" s="6">
        <v>45402.91999999934</v>
      </c>
      <c r="B190" s="7">
        <v>45402.93299999934</v>
      </c>
      <c r="C190" s="8">
        <f t="shared" si="1"/>
        <v>0</v>
      </c>
      <c r="D190" s="8" t="s">
        <v>42</v>
      </c>
      <c r="E190" s="8">
        <v>1.0</v>
      </c>
      <c r="F190" s="8">
        <v>2.0</v>
      </c>
      <c r="G190" s="7">
        <v>45403.63299999934</v>
      </c>
      <c r="H190" s="7">
        <v>45406.732999999345</v>
      </c>
      <c r="I190" s="8">
        <v>6.470283274E9</v>
      </c>
      <c r="J190" s="8">
        <f t="shared" si="2"/>
        <v>3</v>
      </c>
      <c r="K190" s="10" t="s">
        <v>34</v>
      </c>
      <c r="L190" s="8" t="s">
        <v>35</v>
      </c>
      <c r="M190" s="11">
        <v>35.99</v>
      </c>
      <c r="N190" s="10" t="s">
        <v>25</v>
      </c>
    </row>
    <row r="191" ht="15.75" customHeight="1">
      <c r="A191" s="6">
        <v>45403.50999999934</v>
      </c>
      <c r="B191" s="7">
        <v>45403.51999999934</v>
      </c>
      <c r="C191" s="8">
        <f t="shared" si="1"/>
        <v>0</v>
      </c>
      <c r="D191" s="8" t="s">
        <v>47</v>
      </c>
      <c r="E191" s="8">
        <v>1.0</v>
      </c>
      <c r="F191" s="8">
        <v>3.0</v>
      </c>
      <c r="G191" s="7">
        <v>45404.71999999934</v>
      </c>
      <c r="H191" s="7">
        <v>45409.51999999934</v>
      </c>
      <c r="I191" s="8">
        <v>3.298244996E9</v>
      </c>
      <c r="J191" s="8">
        <f t="shared" si="2"/>
        <v>5</v>
      </c>
      <c r="K191" s="10" t="s">
        <v>19</v>
      </c>
      <c r="L191" s="8" t="s">
        <v>20</v>
      </c>
      <c r="M191" s="11">
        <v>86.49</v>
      </c>
      <c r="N191" s="10" t="s">
        <v>25</v>
      </c>
    </row>
    <row r="192" ht="15.75" customHeight="1">
      <c r="A192" s="6">
        <v>45404.09999999934</v>
      </c>
      <c r="B192" s="7">
        <v>45404.10999999934</v>
      </c>
      <c r="C192" s="8">
        <f t="shared" si="1"/>
        <v>0</v>
      </c>
      <c r="D192" s="8" t="s">
        <v>36</v>
      </c>
      <c r="E192" s="8">
        <v>1.0</v>
      </c>
      <c r="F192" s="8">
        <v>1.0</v>
      </c>
      <c r="G192" s="7">
        <v>45404.60999999934</v>
      </c>
      <c r="H192" s="7">
        <v>45409.10999999934</v>
      </c>
      <c r="I192" s="8">
        <v>6.555858577E9</v>
      </c>
      <c r="J192" s="8">
        <f t="shared" si="2"/>
        <v>5</v>
      </c>
      <c r="K192" s="10" t="s">
        <v>19</v>
      </c>
      <c r="L192" s="8" t="s">
        <v>20</v>
      </c>
      <c r="M192" s="11">
        <v>86.64</v>
      </c>
      <c r="N192" s="13" t="s">
        <v>43</v>
      </c>
    </row>
    <row r="193" ht="15.75" customHeight="1">
      <c r="A193" s="6">
        <v>45404.68999999933</v>
      </c>
      <c r="B193" s="7">
        <v>45404.699999999335</v>
      </c>
      <c r="C193" s="8">
        <f t="shared" si="1"/>
        <v>0</v>
      </c>
      <c r="D193" s="8" t="s">
        <v>41</v>
      </c>
      <c r="E193" s="8">
        <v>4.0</v>
      </c>
      <c r="F193" s="8">
        <v>4.0</v>
      </c>
      <c r="G193" s="7">
        <v>45406.199999999335</v>
      </c>
      <c r="H193" s="7">
        <v>45407.79999999933</v>
      </c>
      <c r="I193" s="8">
        <v>7.503940244E9</v>
      </c>
      <c r="J193" s="8">
        <f t="shared" si="2"/>
        <v>1</v>
      </c>
      <c r="K193" s="10" t="s">
        <v>34</v>
      </c>
      <c r="L193" s="8" t="s">
        <v>35</v>
      </c>
      <c r="M193" s="11">
        <v>70.73</v>
      </c>
      <c r="N193" s="13" t="s">
        <v>43</v>
      </c>
    </row>
    <row r="194" ht="15.75" customHeight="1">
      <c r="A194" s="6">
        <v>45405.27999999933</v>
      </c>
      <c r="B194" s="7">
        <v>45405.28999999933</v>
      </c>
      <c r="C194" s="8">
        <f t="shared" si="1"/>
        <v>0</v>
      </c>
      <c r="D194" s="8" t="s">
        <v>44</v>
      </c>
      <c r="E194" s="8">
        <v>1.0</v>
      </c>
      <c r="F194" s="8">
        <v>1.0</v>
      </c>
      <c r="G194" s="7">
        <v>45406.78999999933</v>
      </c>
      <c r="H194" s="7">
        <v>45409.28999999933</v>
      </c>
      <c r="I194" s="8">
        <v>7.283210685E9</v>
      </c>
      <c r="J194" s="8">
        <f t="shared" si="2"/>
        <v>3</v>
      </c>
      <c r="K194" s="10" t="s">
        <v>15</v>
      </c>
      <c r="L194" s="8" t="s">
        <v>16</v>
      </c>
      <c r="M194" s="11">
        <v>56.46</v>
      </c>
      <c r="N194" s="10" t="s">
        <v>17</v>
      </c>
    </row>
    <row r="195" ht="15.75" customHeight="1">
      <c r="A195" s="6">
        <v>45405.869999999326</v>
      </c>
      <c r="B195" s="7">
        <v>45405.87999999933</v>
      </c>
      <c r="C195" s="8">
        <f t="shared" si="1"/>
        <v>0</v>
      </c>
      <c r="D195" s="8" t="s">
        <v>36</v>
      </c>
      <c r="E195" s="8">
        <v>1.0</v>
      </c>
      <c r="F195" s="8">
        <v>1.0</v>
      </c>
      <c r="G195" s="7">
        <v>45407.579999999325</v>
      </c>
      <c r="H195" s="7">
        <v>45409.47999999933</v>
      </c>
      <c r="I195" s="8">
        <v>4.29762622E9</v>
      </c>
      <c r="J195" s="8">
        <f t="shared" si="2"/>
        <v>2</v>
      </c>
      <c r="K195" s="10" t="s">
        <v>19</v>
      </c>
      <c r="L195" s="8" t="s">
        <v>20</v>
      </c>
      <c r="M195" s="11">
        <v>57.28</v>
      </c>
      <c r="N195" s="10" t="s">
        <v>17</v>
      </c>
    </row>
    <row r="196" ht="15.75" customHeight="1">
      <c r="A196" s="6">
        <v>45406.45999999932</v>
      </c>
      <c r="B196" s="7">
        <v>45406.469999999325</v>
      </c>
      <c r="C196" s="8">
        <f t="shared" si="1"/>
        <v>0</v>
      </c>
      <c r="D196" s="8" t="s">
        <v>44</v>
      </c>
      <c r="E196" s="8">
        <v>1.0</v>
      </c>
      <c r="F196" s="8">
        <v>1.0</v>
      </c>
      <c r="G196" s="7">
        <v>45407.76999999933</v>
      </c>
      <c r="H196" s="7">
        <v>45408.56999999932</v>
      </c>
      <c r="I196" s="8">
        <v>4.838432146E9</v>
      </c>
      <c r="J196" s="8">
        <f t="shared" si="2"/>
        <v>1</v>
      </c>
      <c r="K196" s="10" t="s">
        <v>22</v>
      </c>
      <c r="L196" s="8" t="s">
        <v>23</v>
      </c>
      <c r="M196" s="11">
        <v>56.64</v>
      </c>
      <c r="N196" s="10" t="s">
        <v>17</v>
      </c>
    </row>
    <row r="197" ht="15.75" customHeight="1">
      <c r="A197" s="6">
        <v>45407.04999999932</v>
      </c>
      <c r="B197" s="7">
        <v>45407.05999999932</v>
      </c>
      <c r="C197" s="8">
        <f t="shared" si="1"/>
        <v>0</v>
      </c>
      <c r="D197" s="8" t="s">
        <v>45</v>
      </c>
      <c r="E197" s="8">
        <v>1.0</v>
      </c>
      <c r="F197" s="8">
        <v>1.0</v>
      </c>
      <c r="G197" s="7">
        <v>45408.65999999932</v>
      </c>
      <c r="H197" s="7">
        <v>45412.95999999932</v>
      </c>
      <c r="I197" s="8">
        <v>8.632578864E9</v>
      </c>
      <c r="J197" s="8">
        <f t="shared" si="2"/>
        <v>4</v>
      </c>
      <c r="K197" s="10" t="s">
        <v>15</v>
      </c>
      <c r="L197" s="8" t="s">
        <v>16</v>
      </c>
      <c r="M197" s="11">
        <v>87.6</v>
      </c>
      <c r="N197" s="10" t="s">
        <v>25</v>
      </c>
    </row>
    <row r="198" ht="15.75" customHeight="1">
      <c r="A198" s="6">
        <v>45407.639999999315</v>
      </c>
      <c r="B198" s="7">
        <v>45407.64999999932</v>
      </c>
      <c r="C198" s="8">
        <f t="shared" si="1"/>
        <v>0</v>
      </c>
      <c r="D198" s="8" t="s">
        <v>46</v>
      </c>
      <c r="E198" s="8">
        <v>1.0</v>
      </c>
      <c r="F198" s="8">
        <v>1.0</v>
      </c>
      <c r="G198" s="7">
        <v>45409.54999999932</v>
      </c>
      <c r="H198" s="7">
        <v>45411.249999999316</v>
      </c>
      <c r="I198" s="8">
        <v>2.76307806E9</v>
      </c>
      <c r="J198" s="8">
        <f t="shared" si="2"/>
        <v>2</v>
      </c>
      <c r="K198" s="10" t="s">
        <v>26</v>
      </c>
      <c r="L198" s="8" t="s">
        <v>27</v>
      </c>
      <c r="M198" s="11">
        <v>69.09</v>
      </c>
      <c r="N198" s="10" t="s">
        <v>17</v>
      </c>
    </row>
    <row r="199" ht="15.75" customHeight="1">
      <c r="A199" s="6">
        <v>45408.22999999931</v>
      </c>
      <c r="B199" s="7">
        <v>45408.239999999314</v>
      </c>
      <c r="C199" s="8">
        <f t="shared" si="1"/>
        <v>0</v>
      </c>
      <c r="D199" s="8" t="s">
        <v>31</v>
      </c>
      <c r="E199" s="8">
        <v>2.0</v>
      </c>
      <c r="F199" s="8">
        <v>2.0</v>
      </c>
      <c r="G199" s="7">
        <v>45409.139999999315</v>
      </c>
      <c r="H199" s="7">
        <v>45411.639999999315</v>
      </c>
      <c r="I199" s="8">
        <v>5.346631585E9</v>
      </c>
      <c r="J199" s="8">
        <f t="shared" si="2"/>
        <v>2</v>
      </c>
      <c r="K199" s="10" t="s">
        <v>29</v>
      </c>
      <c r="L199" s="8" t="s">
        <v>30</v>
      </c>
      <c r="M199" s="11">
        <v>36.75</v>
      </c>
      <c r="N199" s="10" t="s">
        <v>17</v>
      </c>
    </row>
    <row r="200" ht="15.75" customHeight="1">
      <c r="A200" s="6">
        <v>45408.81999999931</v>
      </c>
      <c r="B200" s="7">
        <v>45409.86999999931</v>
      </c>
      <c r="C200" s="8">
        <f t="shared" si="1"/>
        <v>1</v>
      </c>
      <c r="D200" s="8" t="s">
        <v>50</v>
      </c>
      <c r="E200" s="8">
        <v>1.0</v>
      </c>
      <c r="F200" s="8">
        <v>1.0</v>
      </c>
      <c r="G200" s="7">
        <v>45410.86999999931</v>
      </c>
      <c r="H200" s="7">
        <v>45414.56999999931</v>
      </c>
      <c r="I200" s="8">
        <v>8.461828628E9</v>
      </c>
      <c r="J200" s="8">
        <f t="shared" si="2"/>
        <v>4</v>
      </c>
      <c r="K200" s="10" t="s">
        <v>32</v>
      </c>
      <c r="L200" s="8" t="s">
        <v>33</v>
      </c>
      <c r="M200" s="11">
        <v>85.03</v>
      </c>
      <c r="N200" s="10" t="s">
        <v>17</v>
      </c>
    </row>
    <row r="201" ht="15.75" customHeight="1">
      <c r="A201" s="6">
        <v>45409.409999999305</v>
      </c>
      <c r="B201" s="7">
        <v>45410.45999999931</v>
      </c>
      <c r="C201" s="8">
        <f t="shared" si="1"/>
        <v>1</v>
      </c>
      <c r="D201" s="8" t="s">
        <v>45</v>
      </c>
      <c r="E201" s="8">
        <v>4.0</v>
      </c>
      <c r="F201" s="8">
        <v>4.0</v>
      </c>
      <c r="G201" s="7">
        <v>45411.35999999931</v>
      </c>
      <c r="H201" s="7">
        <v>45413.75999999931</v>
      </c>
      <c r="I201" s="8">
        <v>7.246208785E9</v>
      </c>
      <c r="J201" s="8">
        <f t="shared" si="2"/>
        <v>2</v>
      </c>
      <c r="K201" s="10" t="s">
        <v>34</v>
      </c>
      <c r="L201" s="8" t="s">
        <v>35</v>
      </c>
      <c r="M201" s="11">
        <v>89.0</v>
      </c>
      <c r="N201" s="10" t="s">
        <v>17</v>
      </c>
    </row>
    <row r="202" ht="15.75" customHeight="1">
      <c r="A202" s="6">
        <v>45409.9999999993</v>
      </c>
      <c r="B202" s="7">
        <v>45411.049999999304</v>
      </c>
      <c r="C202" s="8">
        <f t="shared" si="1"/>
        <v>1</v>
      </c>
      <c r="D202" s="8" t="s">
        <v>14</v>
      </c>
      <c r="E202" s="8">
        <v>1.0</v>
      </c>
      <c r="F202" s="8">
        <v>1.0</v>
      </c>
      <c r="G202" s="7">
        <v>45412.049999999304</v>
      </c>
      <c r="H202" s="7">
        <v>45414.6499999993</v>
      </c>
      <c r="I202" s="8">
        <v>6.051081926E9</v>
      </c>
      <c r="J202" s="8">
        <f t="shared" si="2"/>
        <v>2</v>
      </c>
      <c r="K202" s="10" t="s">
        <v>37</v>
      </c>
      <c r="L202" s="8" t="s">
        <v>38</v>
      </c>
      <c r="M202" s="11">
        <v>73.68</v>
      </c>
      <c r="N202" s="10" t="s">
        <v>17</v>
      </c>
    </row>
    <row r="203" ht="15.75" customHeight="1">
      <c r="A203" s="6">
        <v>45410.5899999993</v>
      </c>
      <c r="B203" s="7">
        <v>45411.6399999993</v>
      </c>
      <c r="C203" s="8">
        <f t="shared" si="1"/>
        <v>1</v>
      </c>
      <c r="D203" s="8" t="s">
        <v>41</v>
      </c>
      <c r="E203" s="8">
        <v>2.0</v>
      </c>
      <c r="F203" s="8">
        <v>2.0</v>
      </c>
      <c r="G203" s="7">
        <v>45412.2399999993</v>
      </c>
      <c r="H203" s="7">
        <v>45414.8399999993</v>
      </c>
      <c r="I203" s="8">
        <v>5.686067595E9</v>
      </c>
      <c r="J203" s="8">
        <f t="shared" si="2"/>
        <v>2</v>
      </c>
      <c r="K203" s="10" t="s">
        <v>39</v>
      </c>
      <c r="L203" s="8" t="s">
        <v>40</v>
      </c>
      <c r="M203" s="11">
        <v>56.74</v>
      </c>
      <c r="N203" s="10" t="s">
        <v>17</v>
      </c>
    </row>
    <row r="204" ht="15.75" customHeight="1">
      <c r="A204" s="6">
        <v>45411.179999999295</v>
      </c>
      <c r="B204" s="7">
        <v>45412.2299999993</v>
      </c>
      <c r="C204" s="8">
        <f t="shared" si="1"/>
        <v>1</v>
      </c>
      <c r="D204" s="8" t="s">
        <v>42</v>
      </c>
      <c r="E204" s="8">
        <v>1.0</v>
      </c>
      <c r="F204" s="8">
        <v>2.0</v>
      </c>
      <c r="G204" s="7">
        <v>45413.1299999993</v>
      </c>
      <c r="H204" s="7">
        <v>45415.1299999993</v>
      </c>
      <c r="I204" s="8">
        <v>5.400044378E9</v>
      </c>
      <c r="J204" s="8">
        <f t="shared" si="2"/>
        <v>2</v>
      </c>
      <c r="K204" s="10" t="s">
        <v>39</v>
      </c>
      <c r="L204" s="8" t="s">
        <v>40</v>
      </c>
      <c r="M204" s="11">
        <v>59.1</v>
      </c>
      <c r="N204" s="10" t="s">
        <v>25</v>
      </c>
    </row>
    <row r="205" ht="15.75" customHeight="1">
      <c r="A205" s="6">
        <v>45411.76999999929</v>
      </c>
      <c r="B205" s="7">
        <v>45412.819999999294</v>
      </c>
      <c r="C205" s="8">
        <f t="shared" si="1"/>
        <v>1</v>
      </c>
      <c r="D205" s="8" t="s">
        <v>45</v>
      </c>
      <c r="E205" s="8">
        <v>1.0</v>
      </c>
      <c r="F205" s="8">
        <v>1.0</v>
      </c>
      <c r="G205" s="7">
        <v>45413.41999999929</v>
      </c>
      <c r="H205" s="7">
        <v>45415.319999999294</v>
      </c>
      <c r="I205" s="8">
        <v>6.703352546E9</v>
      </c>
      <c r="J205" s="8">
        <f t="shared" si="2"/>
        <v>2</v>
      </c>
      <c r="K205" s="10" t="s">
        <v>39</v>
      </c>
      <c r="L205" s="8" t="s">
        <v>40</v>
      </c>
      <c r="M205" s="11">
        <v>58.0</v>
      </c>
      <c r="N205" s="13" t="s">
        <v>43</v>
      </c>
    </row>
    <row r="206" ht="15.75" customHeight="1">
      <c r="A206" s="6">
        <v>45412.35999999929</v>
      </c>
      <c r="B206" s="7">
        <v>45413.40999999929</v>
      </c>
      <c r="C206" s="8">
        <f t="shared" si="1"/>
        <v>1</v>
      </c>
      <c r="D206" s="8" t="s">
        <v>24</v>
      </c>
      <c r="E206" s="8">
        <v>1.0</v>
      </c>
      <c r="F206" s="8">
        <v>2.0</v>
      </c>
      <c r="G206" s="7">
        <v>45414.80999999929</v>
      </c>
      <c r="H206" s="7">
        <v>45418.70999999929</v>
      </c>
      <c r="I206" s="8">
        <v>7.911677155E9</v>
      </c>
      <c r="J206" s="8">
        <f t="shared" si="2"/>
        <v>4</v>
      </c>
      <c r="K206" s="10" t="s">
        <v>39</v>
      </c>
      <c r="L206" s="8" t="s">
        <v>40</v>
      </c>
      <c r="M206" s="11">
        <v>87.32</v>
      </c>
      <c r="N206" s="10" t="s">
        <v>17</v>
      </c>
    </row>
    <row r="207" ht="15.75" customHeight="1">
      <c r="A207" s="6">
        <v>45412.949999999284</v>
      </c>
      <c r="B207" s="7">
        <v>45413.99999999929</v>
      </c>
      <c r="C207" s="8">
        <f t="shared" si="1"/>
        <v>2</v>
      </c>
      <c r="D207" s="8" t="s">
        <v>14</v>
      </c>
      <c r="E207" s="8">
        <v>1.0</v>
      </c>
      <c r="F207" s="8">
        <v>1.0</v>
      </c>
      <c r="G207" s="7">
        <v>45415.99999999929</v>
      </c>
      <c r="H207" s="7">
        <v>45417.199999999284</v>
      </c>
      <c r="I207" s="8">
        <v>7.584185244E9</v>
      </c>
      <c r="J207" s="8">
        <f t="shared" si="2"/>
        <v>1</v>
      </c>
      <c r="K207" s="10" t="s">
        <v>39</v>
      </c>
      <c r="L207" s="8" t="s">
        <v>40</v>
      </c>
      <c r="M207" s="11">
        <v>65.31</v>
      </c>
      <c r="N207" s="10" t="s">
        <v>25</v>
      </c>
    </row>
    <row r="208" ht="15.75" customHeight="1">
      <c r="A208" s="6">
        <v>45413.53999999928</v>
      </c>
      <c r="B208" s="7">
        <v>45414.58999999928</v>
      </c>
      <c r="C208" s="8">
        <f t="shared" si="1"/>
        <v>1</v>
      </c>
      <c r="D208" s="8" t="s">
        <v>14</v>
      </c>
      <c r="E208" s="8">
        <v>1.0</v>
      </c>
      <c r="F208" s="8">
        <v>1.0</v>
      </c>
      <c r="G208" s="7">
        <v>45415.38999999929</v>
      </c>
      <c r="H208" s="7">
        <v>45415.68999999928</v>
      </c>
      <c r="I208" s="8">
        <v>4.91858436E9</v>
      </c>
      <c r="J208" s="8">
        <f t="shared" si="2"/>
        <v>0</v>
      </c>
      <c r="K208" s="10" t="s">
        <v>39</v>
      </c>
      <c r="L208" s="8" t="s">
        <v>40</v>
      </c>
      <c r="M208" s="11">
        <v>37.13</v>
      </c>
      <c r="N208" s="13" t="s">
        <v>43</v>
      </c>
    </row>
    <row r="209" ht="15.75" customHeight="1">
      <c r="A209" s="6">
        <v>45414.12999999928</v>
      </c>
      <c r="B209" s="7">
        <v>45414.142999999276</v>
      </c>
      <c r="C209" s="8">
        <f t="shared" si="1"/>
        <v>0</v>
      </c>
      <c r="D209" s="8" t="s">
        <v>31</v>
      </c>
      <c r="E209" s="8">
        <v>1.0</v>
      </c>
      <c r="F209" s="8">
        <v>1.0</v>
      </c>
      <c r="G209" s="7">
        <v>45415.84299999927</v>
      </c>
      <c r="H209" s="7">
        <v>45419.642999999276</v>
      </c>
      <c r="I209" s="8">
        <v>4.525577376E9</v>
      </c>
      <c r="J209" s="8">
        <f t="shared" si="2"/>
        <v>4</v>
      </c>
      <c r="K209" s="10" t="s">
        <v>26</v>
      </c>
      <c r="L209" s="8" t="s">
        <v>27</v>
      </c>
      <c r="M209" s="11">
        <v>87.78</v>
      </c>
      <c r="N209" s="10" t="s">
        <v>25</v>
      </c>
    </row>
    <row r="210" ht="15.75" customHeight="1">
      <c r="A210" s="6">
        <v>45414.71999999927</v>
      </c>
      <c r="B210" s="7">
        <v>45414.73299999927</v>
      </c>
      <c r="C210" s="8">
        <f t="shared" si="1"/>
        <v>0</v>
      </c>
      <c r="D210" s="8" t="s">
        <v>24</v>
      </c>
      <c r="E210" s="8">
        <v>1.0</v>
      </c>
      <c r="F210" s="8">
        <v>2.0</v>
      </c>
      <c r="G210" s="7">
        <v>45415.83299999927</v>
      </c>
      <c r="H210" s="7">
        <v>45418.23299999927</v>
      </c>
      <c r="I210" s="8">
        <v>3.906998861E9</v>
      </c>
      <c r="J210" s="8">
        <f t="shared" si="2"/>
        <v>3</v>
      </c>
      <c r="K210" s="10" t="s">
        <v>26</v>
      </c>
      <c r="L210" s="8" t="s">
        <v>27</v>
      </c>
      <c r="M210" s="11">
        <v>89.75</v>
      </c>
      <c r="N210" s="13" t="s">
        <v>43</v>
      </c>
    </row>
    <row r="211" ht="15.75" customHeight="1">
      <c r="A211" s="6">
        <v>45415.30999999927</v>
      </c>
      <c r="B211" s="7">
        <v>45415.32299999927</v>
      </c>
      <c r="C211" s="8">
        <f t="shared" si="1"/>
        <v>0</v>
      </c>
      <c r="D211" s="8" t="s">
        <v>45</v>
      </c>
      <c r="E211" s="8">
        <v>1.0</v>
      </c>
      <c r="F211" s="8">
        <v>1.0</v>
      </c>
      <c r="G211" s="7">
        <v>45417.12299999927</v>
      </c>
      <c r="H211" s="7">
        <v>45419.92299999927</v>
      </c>
      <c r="I211" s="8">
        <v>6.186158606E9</v>
      </c>
      <c r="J211" s="8">
        <f t="shared" si="2"/>
        <v>2</v>
      </c>
      <c r="K211" s="10" t="s">
        <v>26</v>
      </c>
      <c r="L211" s="8" t="s">
        <v>27</v>
      </c>
      <c r="M211" s="11">
        <v>74.38</v>
      </c>
      <c r="N211" s="10" t="s">
        <v>17</v>
      </c>
    </row>
    <row r="212" ht="15.75" customHeight="1">
      <c r="A212" s="6">
        <v>45415.89999999927</v>
      </c>
      <c r="B212" s="7">
        <v>45415.912999999266</v>
      </c>
      <c r="C212" s="8">
        <f t="shared" si="1"/>
        <v>0</v>
      </c>
      <c r="D212" s="8" t="s">
        <v>24</v>
      </c>
      <c r="E212" s="8">
        <v>1.0</v>
      </c>
      <c r="F212" s="8">
        <v>2.0</v>
      </c>
      <c r="G212" s="7">
        <v>45416.512999999264</v>
      </c>
      <c r="H212" s="7">
        <v>45418.21299999927</v>
      </c>
      <c r="I212" s="8">
        <v>4.329481147E9</v>
      </c>
      <c r="J212" s="8">
        <f t="shared" si="2"/>
        <v>2</v>
      </c>
      <c r="K212" s="10" t="s">
        <v>32</v>
      </c>
      <c r="L212" s="8" t="s">
        <v>33</v>
      </c>
      <c r="M212" s="11">
        <v>55.68</v>
      </c>
      <c r="N212" s="10" t="s">
        <v>25</v>
      </c>
    </row>
    <row r="213" ht="15.75" customHeight="1">
      <c r="A213" s="6">
        <v>45416.48999999926</v>
      </c>
      <c r="B213" s="7">
        <v>45416.50299999926</v>
      </c>
      <c r="C213" s="8">
        <f t="shared" si="1"/>
        <v>0</v>
      </c>
      <c r="D213" s="8" t="s">
        <v>28</v>
      </c>
      <c r="E213" s="8">
        <v>1.0</v>
      </c>
      <c r="F213" s="8">
        <v>1.0</v>
      </c>
      <c r="G213" s="7">
        <v>45417.40299999926</v>
      </c>
      <c r="H213" s="7">
        <v>45418.50299999926</v>
      </c>
      <c r="I213" s="8">
        <v>7.725493817E9</v>
      </c>
      <c r="J213" s="8">
        <f t="shared" si="2"/>
        <v>1</v>
      </c>
      <c r="K213" s="10" t="s">
        <v>32</v>
      </c>
      <c r="L213" s="8" t="s">
        <v>33</v>
      </c>
      <c r="M213" s="11">
        <v>59.04</v>
      </c>
      <c r="N213" s="13" t="s">
        <v>43</v>
      </c>
    </row>
    <row r="214" ht="15.75" customHeight="1">
      <c r="A214" s="6">
        <v>45417.07999999926</v>
      </c>
      <c r="B214" s="7">
        <v>45417.09299999926</v>
      </c>
      <c r="C214" s="8">
        <f t="shared" si="1"/>
        <v>0</v>
      </c>
      <c r="D214" s="8" t="s">
        <v>21</v>
      </c>
      <c r="E214" s="8">
        <v>1.0</v>
      </c>
      <c r="F214" s="8">
        <v>1.0</v>
      </c>
      <c r="G214" s="7">
        <v>45417.69299999926</v>
      </c>
      <c r="H214" s="7">
        <v>45419.39299999926</v>
      </c>
      <c r="I214" s="8">
        <v>8.439450851E9</v>
      </c>
      <c r="J214" s="8">
        <f t="shared" si="2"/>
        <v>2</v>
      </c>
      <c r="K214" s="10" t="s">
        <v>32</v>
      </c>
      <c r="L214" s="8" t="s">
        <v>33</v>
      </c>
      <c r="M214" s="11">
        <v>55.83</v>
      </c>
      <c r="N214" s="10" t="s">
        <v>17</v>
      </c>
    </row>
    <row r="215" ht="15.75" customHeight="1">
      <c r="A215" s="6">
        <v>45417.669999999256</v>
      </c>
      <c r="B215" s="7">
        <v>45417.682999999255</v>
      </c>
      <c r="C215" s="8">
        <f t="shared" si="1"/>
        <v>0</v>
      </c>
      <c r="D215" s="8" t="s">
        <v>47</v>
      </c>
      <c r="E215" s="8">
        <v>1.0</v>
      </c>
      <c r="F215" s="8">
        <v>3.0</v>
      </c>
      <c r="G215" s="7">
        <v>45419.38299999925</v>
      </c>
      <c r="H215" s="7">
        <v>45422.98299999926</v>
      </c>
      <c r="I215" s="8">
        <v>6.963389531E9</v>
      </c>
      <c r="J215" s="8">
        <f t="shared" si="2"/>
        <v>3</v>
      </c>
      <c r="K215" s="10" t="s">
        <v>32</v>
      </c>
      <c r="L215" s="8" t="s">
        <v>33</v>
      </c>
      <c r="M215" s="11">
        <v>88.45</v>
      </c>
      <c r="N215" s="10" t="s">
        <v>25</v>
      </c>
    </row>
    <row r="216" ht="15.75" customHeight="1">
      <c r="A216" s="6">
        <v>45418.25999999925</v>
      </c>
      <c r="B216" s="7">
        <v>45418.27299999925</v>
      </c>
      <c r="C216" s="8">
        <f t="shared" si="1"/>
        <v>0</v>
      </c>
      <c r="D216" s="8" t="s">
        <v>28</v>
      </c>
      <c r="E216" s="8">
        <v>1.0</v>
      </c>
      <c r="F216" s="8">
        <v>1.0</v>
      </c>
      <c r="G216" s="7">
        <v>45418.97299999925</v>
      </c>
      <c r="H216" s="7">
        <v>45422.072999999255</v>
      </c>
      <c r="I216" s="8">
        <v>3.116550961E9</v>
      </c>
      <c r="J216" s="8">
        <f t="shared" si="2"/>
        <v>4</v>
      </c>
      <c r="K216" s="10" t="s">
        <v>29</v>
      </c>
      <c r="L216" s="8" t="s">
        <v>30</v>
      </c>
      <c r="M216" s="11">
        <v>67.33</v>
      </c>
      <c r="N216" s="10" t="s">
        <v>25</v>
      </c>
    </row>
    <row r="217" ht="15.75" customHeight="1">
      <c r="A217" s="6">
        <v>45418.84999999925</v>
      </c>
      <c r="B217" s="7">
        <v>45418.86299999925</v>
      </c>
      <c r="C217" s="8">
        <f t="shared" si="1"/>
        <v>0</v>
      </c>
      <c r="D217" s="8" t="s">
        <v>41</v>
      </c>
      <c r="E217" s="8">
        <v>1.0</v>
      </c>
      <c r="F217" s="8">
        <v>1.0</v>
      </c>
      <c r="G217" s="7">
        <v>45419.76299999925</v>
      </c>
      <c r="H217" s="7">
        <v>45420.36299999925</v>
      </c>
      <c r="I217" s="8">
        <v>6.633674148E9</v>
      </c>
      <c r="J217" s="8">
        <f t="shared" si="2"/>
        <v>1</v>
      </c>
      <c r="K217" s="10" t="s">
        <v>29</v>
      </c>
      <c r="L217" s="8" t="s">
        <v>30</v>
      </c>
      <c r="M217" s="11">
        <v>36.72</v>
      </c>
      <c r="N217" s="13" t="s">
        <v>43</v>
      </c>
    </row>
    <row r="218" ht="15.75" customHeight="1">
      <c r="A218" s="6">
        <v>45419.439999999246</v>
      </c>
      <c r="B218" s="7">
        <v>45419.44999999925</v>
      </c>
      <c r="C218" s="8">
        <f t="shared" si="1"/>
        <v>0</v>
      </c>
      <c r="D218" s="8" t="s">
        <v>21</v>
      </c>
      <c r="E218" s="8">
        <v>1.0</v>
      </c>
      <c r="F218" s="8">
        <v>1.0</v>
      </c>
      <c r="G218" s="7">
        <v>45420.649999999245</v>
      </c>
      <c r="H218" s="7">
        <v>45423.84999999925</v>
      </c>
      <c r="I218" s="8">
        <v>2.564576002E9</v>
      </c>
      <c r="J218" s="8">
        <f t="shared" si="2"/>
        <v>3</v>
      </c>
      <c r="K218" s="10" t="s">
        <v>29</v>
      </c>
      <c r="L218" s="8" t="s">
        <v>30</v>
      </c>
      <c r="M218" s="11">
        <v>85.72</v>
      </c>
      <c r="N218" s="10" t="s">
        <v>17</v>
      </c>
    </row>
    <row r="219" ht="15.75" customHeight="1">
      <c r="A219" s="6">
        <v>45420.02999999924</v>
      </c>
      <c r="B219" s="7">
        <v>45420.039999999244</v>
      </c>
      <c r="C219" s="8">
        <f t="shared" si="1"/>
        <v>0</v>
      </c>
      <c r="D219" s="8" t="s">
        <v>48</v>
      </c>
      <c r="E219" s="8">
        <v>1.0</v>
      </c>
      <c r="F219" s="8">
        <v>1.0</v>
      </c>
      <c r="G219" s="7">
        <v>45421.939999999246</v>
      </c>
      <c r="H219" s="7">
        <v>45423.13999999924</v>
      </c>
      <c r="I219" s="8">
        <v>4.669164954E9</v>
      </c>
      <c r="J219" s="8">
        <f t="shared" si="2"/>
        <v>2</v>
      </c>
      <c r="K219" s="10" t="s">
        <v>29</v>
      </c>
      <c r="L219" s="8" t="s">
        <v>30</v>
      </c>
      <c r="M219" s="11">
        <v>85.72</v>
      </c>
      <c r="N219" s="10" t="s">
        <v>25</v>
      </c>
    </row>
    <row r="220" ht="15.75" customHeight="1">
      <c r="A220" s="6">
        <v>45420.61999999924</v>
      </c>
      <c r="B220" s="7">
        <v>45420.62999999924</v>
      </c>
      <c r="C220" s="8">
        <f t="shared" si="1"/>
        <v>0</v>
      </c>
      <c r="D220" s="8" t="s">
        <v>47</v>
      </c>
      <c r="E220" s="8">
        <v>1.0</v>
      </c>
      <c r="F220" s="8">
        <v>3.0</v>
      </c>
      <c r="G220" s="7">
        <v>45422.52999999924</v>
      </c>
      <c r="H220" s="7">
        <v>45424.52999999924</v>
      </c>
      <c r="I220" s="8">
        <v>8.53236828E9</v>
      </c>
      <c r="J220" s="8">
        <f t="shared" si="2"/>
        <v>2</v>
      </c>
      <c r="K220" s="10" t="s">
        <v>32</v>
      </c>
      <c r="L220" s="8" t="s">
        <v>33</v>
      </c>
      <c r="M220" s="11">
        <v>73.32</v>
      </c>
      <c r="N220" s="13" t="s">
        <v>43</v>
      </c>
    </row>
    <row r="221" ht="15.75" customHeight="1">
      <c r="A221" s="6">
        <v>45421.209999999235</v>
      </c>
      <c r="B221" s="7">
        <v>45421.21999999924</v>
      </c>
      <c r="C221" s="8">
        <f t="shared" si="1"/>
        <v>0</v>
      </c>
      <c r="D221" s="8" t="s">
        <v>44</v>
      </c>
      <c r="E221" s="8">
        <v>1.0</v>
      </c>
      <c r="F221" s="8">
        <v>1.0</v>
      </c>
      <c r="G221" s="7">
        <v>45422.61999999924</v>
      </c>
      <c r="H221" s="7">
        <v>45424.21999999924</v>
      </c>
      <c r="I221" s="8">
        <v>1.616729999E9</v>
      </c>
      <c r="J221" s="8">
        <f t="shared" si="2"/>
        <v>2</v>
      </c>
      <c r="K221" s="10" t="s">
        <v>39</v>
      </c>
      <c r="L221" s="8" t="s">
        <v>40</v>
      </c>
      <c r="M221" s="11">
        <v>57.17</v>
      </c>
      <c r="N221" s="10" t="s">
        <v>17</v>
      </c>
    </row>
    <row r="222" ht="15.75" customHeight="1">
      <c r="A222" s="6">
        <v>45421.79999999923</v>
      </c>
      <c r="B222" s="7">
        <v>45421.809999999234</v>
      </c>
      <c r="C222" s="8">
        <f t="shared" si="1"/>
        <v>0</v>
      </c>
      <c r="D222" s="8" t="s">
        <v>46</v>
      </c>
      <c r="E222" s="8">
        <v>1.0</v>
      </c>
      <c r="F222" s="8">
        <v>1.0</v>
      </c>
      <c r="G222" s="7">
        <v>45422.90999999923</v>
      </c>
      <c r="H222" s="7">
        <v>45424.709999999235</v>
      </c>
      <c r="I222" s="8">
        <v>3.81358892E9</v>
      </c>
      <c r="J222" s="8">
        <f t="shared" si="2"/>
        <v>2</v>
      </c>
      <c r="K222" s="10" t="s">
        <v>37</v>
      </c>
      <c r="L222" s="8" t="s">
        <v>38</v>
      </c>
      <c r="M222" s="11">
        <v>59.3</v>
      </c>
      <c r="N222" s="10" t="s">
        <v>25</v>
      </c>
    </row>
    <row r="223" ht="15.75" customHeight="1">
      <c r="A223" s="6">
        <v>45422.38999999923</v>
      </c>
      <c r="B223" s="7">
        <v>45422.39999999923</v>
      </c>
      <c r="C223" s="8">
        <f t="shared" si="1"/>
        <v>0</v>
      </c>
      <c r="D223" s="8" t="s">
        <v>44</v>
      </c>
      <c r="E223" s="8">
        <v>1.0</v>
      </c>
      <c r="F223" s="8">
        <v>1.0</v>
      </c>
      <c r="G223" s="7">
        <v>45422.99999999923</v>
      </c>
      <c r="H223" s="7">
        <v>45425.29999999923</v>
      </c>
      <c r="I223" s="8">
        <v>9.856771531E9</v>
      </c>
      <c r="J223" s="8">
        <f t="shared" si="2"/>
        <v>2</v>
      </c>
      <c r="K223" s="10" t="s">
        <v>37</v>
      </c>
      <c r="L223" s="8" t="s">
        <v>38</v>
      </c>
      <c r="M223" s="11">
        <v>58.68</v>
      </c>
      <c r="N223" s="13" t="s">
        <v>43</v>
      </c>
    </row>
    <row r="224" ht="15.75" customHeight="1">
      <c r="A224" s="6">
        <v>45422.979999999225</v>
      </c>
      <c r="B224" s="7">
        <v>45422.98999999923</v>
      </c>
      <c r="C224" s="8">
        <f t="shared" si="1"/>
        <v>0</v>
      </c>
      <c r="D224" s="8" t="s">
        <v>47</v>
      </c>
      <c r="E224" s="8">
        <v>4.0</v>
      </c>
      <c r="F224" s="8">
        <v>12.0</v>
      </c>
      <c r="G224" s="7">
        <v>45424.98999999923</v>
      </c>
      <c r="H224" s="7">
        <v>45427.089999999225</v>
      </c>
      <c r="I224" s="8">
        <v>4.790394664E9</v>
      </c>
      <c r="J224" s="8">
        <f t="shared" si="2"/>
        <v>3</v>
      </c>
      <c r="K224" s="10" t="s">
        <v>34</v>
      </c>
      <c r="L224" s="8" t="s">
        <v>35</v>
      </c>
      <c r="M224" s="11">
        <v>89.32</v>
      </c>
      <c r="N224" s="10" t="s">
        <v>25</v>
      </c>
    </row>
    <row r="225" ht="15.75" customHeight="1">
      <c r="A225" s="6">
        <v>45423.56999999922</v>
      </c>
      <c r="B225" s="7">
        <v>45423.57999999922</v>
      </c>
      <c r="C225" s="8">
        <f t="shared" si="1"/>
        <v>0</v>
      </c>
      <c r="D225" s="8" t="s">
        <v>36</v>
      </c>
      <c r="E225" s="8">
        <v>1.0</v>
      </c>
      <c r="F225" s="8">
        <v>1.0</v>
      </c>
      <c r="G225" s="7">
        <v>45424.57999999922</v>
      </c>
      <c r="H225" s="7">
        <v>45427.17999999922</v>
      </c>
      <c r="I225" s="8">
        <v>8.76198459E9</v>
      </c>
      <c r="J225" s="8">
        <f t="shared" si="2"/>
        <v>3</v>
      </c>
      <c r="K225" s="10" t="s">
        <v>19</v>
      </c>
      <c r="L225" s="8" t="s">
        <v>20</v>
      </c>
      <c r="M225" s="11">
        <v>67.72</v>
      </c>
      <c r="N225" s="10" t="s">
        <v>25</v>
      </c>
    </row>
    <row r="226" ht="15.75" customHeight="1">
      <c r="A226" s="6">
        <v>45424.15999999922</v>
      </c>
      <c r="B226" s="7">
        <v>45424.16999999922</v>
      </c>
      <c r="C226" s="8">
        <f t="shared" si="1"/>
        <v>0</v>
      </c>
      <c r="D226" s="8" t="s">
        <v>47</v>
      </c>
      <c r="E226" s="8">
        <v>1.0</v>
      </c>
      <c r="F226" s="8">
        <v>3.0</v>
      </c>
      <c r="G226" s="7">
        <v>45425.36999999922</v>
      </c>
      <c r="H226" s="7">
        <v>45427.46999999922</v>
      </c>
      <c r="I226" s="8">
        <v>2.190806778E9</v>
      </c>
      <c r="J226" s="8">
        <f t="shared" si="2"/>
        <v>2</v>
      </c>
      <c r="K226" s="10" t="s">
        <v>22</v>
      </c>
      <c r="L226" s="8" t="s">
        <v>23</v>
      </c>
      <c r="M226" s="11">
        <v>40.0</v>
      </c>
      <c r="N226" s="10" t="s">
        <v>25</v>
      </c>
    </row>
    <row r="227" ht="15.75" customHeight="1">
      <c r="A227" s="6">
        <v>45424.749999999214</v>
      </c>
      <c r="B227" s="7">
        <v>45425.79999999922</v>
      </c>
      <c r="C227" s="8">
        <f t="shared" si="1"/>
        <v>1</v>
      </c>
      <c r="D227" s="8" t="s">
        <v>18</v>
      </c>
      <c r="E227" s="8">
        <v>1.0</v>
      </c>
      <c r="F227" s="8">
        <v>1.0</v>
      </c>
      <c r="G227" s="7">
        <v>45427.59999999922</v>
      </c>
      <c r="H227" s="7">
        <v>45431.499999999214</v>
      </c>
      <c r="I227" s="8">
        <v>9.591156015E9</v>
      </c>
      <c r="J227" s="8">
        <f t="shared" si="2"/>
        <v>4</v>
      </c>
      <c r="K227" s="10" t="s">
        <v>15</v>
      </c>
      <c r="L227" s="8" t="s">
        <v>16</v>
      </c>
      <c r="M227" s="11">
        <v>87.91</v>
      </c>
      <c r="N227" s="13" t="s">
        <v>43</v>
      </c>
    </row>
    <row r="228" ht="15.75" customHeight="1">
      <c r="A228" s="6">
        <v>45425.33999999921</v>
      </c>
      <c r="B228" s="7">
        <v>45426.38999999921</v>
      </c>
      <c r="C228" s="8">
        <f t="shared" si="1"/>
        <v>1</v>
      </c>
      <c r="D228" s="8" t="s">
        <v>28</v>
      </c>
      <c r="E228" s="8">
        <v>1.0</v>
      </c>
      <c r="F228" s="8">
        <v>1.0</v>
      </c>
      <c r="G228" s="7">
        <v>45427.58999999921</v>
      </c>
      <c r="H228" s="7">
        <v>45429.68999999922</v>
      </c>
      <c r="I228" s="8">
        <v>7.182950636E9</v>
      </c>
      <c r="J228" s="8">
        <f t="shared" si="2"/>
        <v>2</v>
      </c>
      <c r="K228" s="10" t="s">
        <v>26</v>
      </c>
      <c r="L228" s="8" t="s">
        <v>27</v>
      </c>
      <c r="M228" s="11">
        <v>88.78999999999999</v>
      </c>
      <c r="N228" s="10" t="s">
        <v>25</v>
      </c>
    </row>
    <row r="229" ht="15.75" customHeight="1">
      <c r="A229" s="6">
        <v>45425.92999999921</v>
      </c>
      <c r="B229" s="7">
        <v>45426.97999999921</v>
      </c>
      <c r="C229" s="8">
        <f t="shared" si="1"/>
        <v>1</v>
      </c>
      <c r="D229" s="8" t="s">
        <v>45</v>
      </c>
      <c r="E229" s="8">
        <v>1.0</v>
      </c>
      <c r="F229" s="8">
        <v>1.0</v>
      </c>
      <c r="G229" s="7">
        <v>45428.47999999921</v>
      </c>
      <c r="H229" s="7">
        <v>45430.37999999921</v>
      </c>
      <c r="I229" s="8">
        <v>5.121320077E9</v>
      </c>
      <c r="J229" s="8">
        <f t="shared" si="2"/>
        <v>2</v>
      </c>
      <c r="K229" s="10" t="s">
        <v>29</v>
      </c>
      <c r="L229" s="8" t="s">
        <v>30</v>
      </c>
      <c r="M229" s="11">
        <v>71.93</v>
      </c>
      <c r="N229" s="13" t="s">
        <v>43</v>
      </c>
    </row>
    <row r="230" ht="15.75" customHeight="1">
      <c r="A230" s="6">
        <v>45426.519999999204</v>
      </c>
      <c r="B230" s="7">
        <v>45427.56999999921</v>
      </c>
      <c r="C230" s="8">
        <f t="shared" si="1"/>
        <v>1</v>
      </c>
      <c r="D230" s="8" t="s">
        <v>42</v>
      </c>
      <c r="E230" s="8">
        <v>1.0</v>
      </c>
      <c r="F230" s="8">
        <v>2.0</v>
      </c>
      <c r="G230" s="7">
        <v>45428.06999999921</v>
      </c>
      <c r="H230" s="7">
        <v>45431.56999999921</v>
      </c>
      <c r="I230" s="8">
        <v>6.748399299E9</v>
      </c>
      <c r="J230" s="8">
        <f t="shared" si="2"/>
        <v>3</v>
      </c>
      <c r="K230" s="10" t="s">
        <v>32</v>
      </c>
      <c r="L230" s="8" t="s">
        <v>33</v>
      </c>
      <c r="M230" s="11">
        <v>58.64</v>
      </c>
      <c r="N230" s="10" t="s">
        <v>17</v>
      </c>
    </row>
    <row r="231" ht="15.75" customHeight="1">
      <c r="A231" s="6">
        <v>45427.1099999992</v>
      </c>
      <c r="B231" s="7">
        <v>45428.1599999992</v>
      </c>
      <c r="C231" s="8">
        <f t="shared" si="1"/>
        <v>1</v>
      </c>
      <c r="D231" s="8" t="s">
        <v>50</v>
      </c>
      <c r="E231" s="8">
        <v>1.0</v>
      </c>
      <c r="F231" s="8">
        <v>1.0</v>
      </c>
      <c r="G231" s="7">
        <v>45429.2599999992</v>
      </c>
      <c r="H231" s="7">
        <v>45431.059999999205</v>
      </c>
      <c r="I231" s="8">
        <v>7.200713835E9</v>
      </c>
      <c r="J231" s="8">
        <f t="shared" si="2"/>
        <v>2</v>
      </c>
      <c r="K231" s="10" t="s">
        <v>34</v>
      </c>
      <c r="L231" s="8" t="s">
        <v>35</v>
      </c>
      <c r="M231" s="11">
        <v>55.03</v>
      </c>
      <c r="N231" s="13" t="s">
        <v>43</v>
      </c>
    </row>
    <row r="232" ht="15.75" customHeight="1">
      <c r="A232" s="6">
        <v>45427.6999999992</v>
      </c>
      <c r="B232" s="7">
        <v>45428.7499999992</v>
      </c>
      <c r="C232" s="8">
        <f t="shared" si="1"/>
        <v>1</v>
      </c>
      <c r="D232" s="8" t="s">
        <v>31</v>
      </c>
      <c r="E232" s="8">
        <v>1.0</v>
      </c>
      <c r="F232" s="8">
        <v>1.0</v>
      </c>
      <c r="G232" s="7">
        <v>45429.9499999992</v>
      </c>
      <c r="H232" s="7">
        <v>45431.2499999992</v>
      </c>
      <c r="I232" s="8">
        <v>7.4588533E9</v>
      </c>
      <c r="J232" s="8">
        <f t="shared" si="2"/>
        <v>2</v>
      </c>
      <c r="K232" s="10" t="s">
        <v>37</v>
      </c>
      <c r="L232" s="8" t="s">
        <v>38</v>
      </c>
      <c r="M232" s="11">
        <v>58.17</v>
      </c>
      <c r="N232" s="10" t="s">
        <v>17</v>
      </c>
    </row>
    <row r="233" ht="15.75" customHeight="1">
      <c r="A233" s="6">
        <v>45428.28999999919</v>
      </c>
      <c r="B233" s="7">
        <v>45429.339999999196</v>
      </c>
      <c r="C233" s="8">
        <f t="shared" si="1"/>
        <v>1</v>
      </c>
      <c r="D233" s="8" t="s">
        <v>21</v>
      </c>
      <c r="E233" s="8">
        <v>1.0</v>
      </c>
      <c r="F233" s="8">
        <v>1.0</v>
      </c>
      <c r="G233" s="7">
        <v>45430.839999999196</v>
      </c>
      <c r="H233" s="7">
        <v>45435.339999999196</v>
      </c>
      <c r="I233" s="8">
        <v>3.323928442E9</v>
      </c>
      <c r="J233" s="8">
        <f t="shared" si="2"/>
        <v>5</v>
      </c>
      <c r="K233" s="10" t="s">
        <v>39</v>
      </c>
      <c r="L233" s="8" t="s">
        <v>40</v>
      </c>
      <c r="M233" s="11">
        <v>86.47</v>
      </c>
      <c r="N233" s="10" t="s">
        <v>25</v>
      </c>
    </row>
    <row r="234" ht="15.75" customHeight="1">
      <c r="A234" s="6">
        <v>45428.87999999919</v>
      </c>
      <c r="B234" s="7">
        <v>45429.92999999919</v>
      </c>
      <c r="C234" s="8">
        <f t="shared" si="1"/>
        <v>1</v>
      </c>
      <c r="D234" s="8" t="s">
        <v>42</v>
      </c>
      <c r="E234" s="8">
        <v>2.0</v>
      </c>
      <c r="F234" s="8">
        <v>4.0</v>
      </c>
      <c r="G234" s="7">
        <v>45430.829999999194</v>
      </c>
      <c r="H234" s="7">
        <v>45433.729999999196</v>
      </c>
      <c r="I234" s="8">
        <v>3.391597569E9</v>
      </c>
      <c r="J234" s="8">
        <f t="shared" si="2"/>
        <v>3</v>
      </c>
      <c r="K234" s="10" t="s">
        <v>39</v>
      </c>
      <c r="L234" s="8" t="s">
        <v>40</v>
      </c>
      <c r="M234" s="11">
        <v>67.77</v>
      </c>
      <c r="N234" s="13" t="s">
        <v>43</v>
      </c>
    </row>
    <row r="235" ht="15.75" customHeight="1">
      <c r="A235" s="6">
        <v>45429.469999999186</v>
      </c>
      <c r="B235" s="7">
        <v>45430.51999999919</v>
      </c>
      <c r="C235" s="8">
        <f t="shared" si="1"/>
        <v>1</v>
      </c>
      <c r="D235" s="8" t="s">
        <v>24</v>
      </c>
      <c r="E235" s="8">
        <v>1.0</v>
      </c>
      <c r="F235" s="8">
        <v>2.0</v>
      </c>
      <c r="G235" s="7">
        <v>45431.51999999919</v>
      </c>
      <c r="H235" s="7">
        <v>45434.219999999186</v>
      </c>
      <c r="I235" s="8">
        <v>2.078377162E9</v>
      </c>
      <c r="J235" s="8">
        <f t="shared" si="2"/>
        <v>3</v>
      </c>
      <c r="K235" s="10" t="s">
        <v>39</v>
      </c>
      <c r="L235" s="8" t="s">
        <v>40</v>
      </c>
      <c r="M235" s="11">
        <v>39.83</v>
      </c>
      <c r="N235" s="10" t="s">
        <v>17</v>
      </c>
    </row>
    <row r="236" ht="15.75" customHeight="1">
      <c r="A236" s="6">
        <v>45430.05999999918</v>
      </c>
      <c r="B236" s="7">
        <v>45430.07299999918</v>
      </c>
      <c r="C236" s="8">
        <f t="shared" si="1"/>
        <v>0</v>
      </c>
      <c r="D236" s="8" t="s">
        <v>44</v>
      </c>
      <c r="E236" s="8">
        <v>3.0</v>
      </c>
      <c r="F236" s="8">
        <v>3.0</v>
      </c>
      <c r="G236" s="7">
        <v>45430.97299999918</v>
      </c>
      <c r="H236" s="7">
        <v>45434.17299999918</v>
      </c>
      <c r="I236" s="8">
        <v>6.156217953E9</v>
      </c>
      <c r="J236" s="8">
        <f t="shared" si="2"/>
        <v>4</v>
      </c>
      <c r="K236" s="10" t="s">
        <v>39</v>
      </c>
      <c r="L236" s="8" t="s">
        <v>40</v>
      </c>
      <c r="M236" s="11">
        <v>87.72</v>
      </c>
      <c r="N236" s="10" t="s">
        <v>25</v>
      </c>
    </row>
    <row r="237" ht="15.75" customHeight="1">
      <c r="A237" s="6">
        <v>45430.64999999918</v>
      </c>
      <c r="B237" s="7">
        <v>45430.66299999918</v>
      </c>
      <c r="C237" s="8">
        <f t="shared" si="1"/>
        <v>0</v>
      </c>
      <c r="D237" s="8" t="s">
        <v>36</v>
      </c>
      <c r="E237" s="8">
        <v>1.0</v>
      </c>
      <c r="F237" s="8">
        <v>1.0</v>
      </c>
      <c r="G237" s="7">
        <v>45431.46299999918</v>
      </c>
      <c r="H237" s="7">
        <v>45434.66299999918</v>
      </c>
      <c r="I237" s="8">
        <v>7.5329933E9</v>
      </c>
      <c r="J237" s="8">
        <f t="shared" si="2"/>
        <v>3</v>
      </c>
      <c r="K237" s="10" t="s">
        <v>39</v>
      </c>
      <c r="L237" s="8" t="s">
        <v>40</v>
      </c>
      <c r="M237" s="11">
        <v>88.65</v>
      </c>
      <c r="N237" s="13" t="s">
        <v>43</v>
      </c>
    </row>
    <row r="238" ht="15.75" customHeight="1">
      <c r="A238" s="6">
        <v>45431.239999999176</v>
      </c>
      <c r="B238" s="7">
        <v>45431.252999999175</v>
      </c>
      <c r="C238" s="8">
        <f t="shared" si="1"/>
        <v>0</v>
      </c>
      <c r="D238" s="8" t="s">
        <v>51</v>
      </c>
      <c r="E238" s="8">
        <v>1.0</v>
      </c>
      <c r="F238" s="8">
        <v>1.0</v>
      </c>
      <c r="G238" s="7">
        <v>45432.152999999176</v>
      </c>
      <c r="H238" s="7">
        <v>45435.35299999917</v>
      </c>
      <c r="I238" s="8">
        <v>8.963502089E9</v>
      </c>
      <c r="J238" s="8">
        <f t="shared" si="2"/>
        <v>3</v>
      </c>
      <c r="K238" s="10" t="s">
        <v>39</v>
      </c>
      <c r="L238" s="8" t="s">
        <v>40</v>
      </c>
      <c r="M238" s="11">
        <v>74.5</v>
      </c>
      <c r="N238" s="10" t="s">
        <v>17</v>
      </c>
    </row>
    <row r="239" ht="15.75" customHeight="1">
      <c r="A239" s="6">
        <v>45431.82999999917</v>
      </c>
      <c r="B239" s="7">
        <v>45431.84299999917</v>
      </c>
      <c r="C239" s="8">
        <f t="shared" si="1"/>
        <v>0</v>
      </c>
      <c r="D239" s="8" t="s">
        <v>14</v>
      </c>
      <c r="E239" s="8">
        <v>1.0</v>
      </c>
      <c r="F239" s="8">
        <v>1.0</v>
      </c>
      <c r="G239" s="7">
        <v>45433.74299999917</v>
      </c>
      <c r="H239" s="7">
        <v>45435.34299999917</v>
      </c>
      <c r="I239" s="8">
        <v>2.186993017E9</v>
      </c>
      <c r="J239" s="8">
        <f t="shared" si="2"/>
        <v>2</v>
      </c>
      <c r="K239" s="10" t="s">
        <v>26</v>
      </c>
      <c r="L239" s="8" t="s">
        <v>27</v>
      </c>
      <c r="M239" s="11">
        <v>57.94</v>
      </c>
      <c r="N239" s="13" t="s">
        <v>43</v>
      </c>
    </row>
    <row r="240" ht="15.75" customHeight="1">
      <c r="A240" s="6">
        <v>45432.41999999917</v>
      </c>
      <c r="B240" s="7">
        <v>45432.43299999917</v>
      </c>
      <c r="C240" s="8">
        <f t="shared" si="1"/>
        <v>0</v>
      </c>
      <c r="D240" s="8" t="s">
        <v>49</v>
      </c>
      <c r="E240" s="8">
        <v>1.0</v>
      </c>
      <c r="F240" s="8">
        <v>1.0</v>
      </c>
      <c r="G240" s="7">
        <v>45434.132999999165</v>
      </c>
      <c r="H240" s="7">
        <v>45434.632999999165</v>
      </c>
      <c r="I240" s="8">
        <v>2.238613927E9</v>
      </c>
      <c r="J240" s="8">
        <f t="shared" si="2"/>
        <v>0</v>
      </c>
      <c r="K240" s="10" t="s">
        <v>26</v>
      </c>
      <c r="L240" s="8" t="s">
        <v>27</v>
      </c>
      <c r="M240" s="11">
        <v>59.63</v>
      </c>
      <c r="N240" s="10" t="s">
        <v>17</v>
      </c>
    </row>
    <row r="241" ht="15.75" customHeight="1">
      <c r="A241" s="6">
        <v>45433.009999999165</v>
      </c>
      <c r="B241" s="7">
        <v>45433.022999999164</v>
      </c>
      <c r="C241" s="8">
        <f t="shared" si="1"/>
        <v>0</v>
      </c>
      <c r="D241" s="8" t="s">
        <v>45</v>
      </c>
      <c r="E241" s="8">
        <v>1.0</v>
      </c>
      <c r="F241" s="8">
        <v>1.0</v>
      </c>
      <c r="G241" s="7">
        <v>45433.922999999166</v>
      </c>
      <c r="H241" s="7">
        <v>45436.72299999916</v>
      </c>
      <c r="I241" s="8">
        <v>7.803913797E9</v>
      </c>
      <c r="J241" s="8">
        <f t="shared" si="2"/>
        <v>3</v>
      </c>
      <c r="K241" s="10" t="s">
        <v>26</v>
      </c>
      <c r="L241" s="8" t="s">
        <v>27</v>
      </c>
      <c r="M241" s="11">
        <v>55.14</v>
      </c>
      <c r="N241" s="10" t="s">
        <v>25</v>
      </c>
    </row>
    <row r="242" ht="15.75" customHeight="1">
      <c r="A242" s="6">
        <v>45433.59999999916</v>
      </c>
      <c r="B242" s="7">
        <v>45433.61299999916</v>
      </c>
      <c r="C242" s="8">
        <f t="shared" si="1"/>
        <v>0</v>
      </c>
      <c r="D242" s="8" t="s">
        <v>47</v>
      </c>
      <c r="E242" s="8">
        <v>1.0</v>
      </c>
      <c r="F242" s="8">
        <v>3.0</v>
      </c>
      <c r="G242" s="7">
        <v>45434.912999999164</v>
      </c>
      <c r="H242" s="7">
        <v>45437.81299999916</v>
      </c>
      <c r="I242" s="8">
        <v>8.828078471E9</v>
      </c>
      <c r="J242" s="8">
        <f t="shared" si="2"/>
        <v>3</v>
      </c>
      <c r="K242" s="10" t="s">
        <v>32</v>
      </c>
      <c r="L242" s="8" t="s">
        <v>33</v>
      </c>
      <c r="M242" s="11">
        <v>89.3</v>
      </c>
      <c r="N242" s="10" t="s">
        <v>25</v>
      </c>
    </row>
    <row r="243" ht="15.75" customHeight="1">
      <c r="A243" s="6">
        <v>45434.18999999916</v>
      </c>
      <c r="B243" s="7">
        <v>45434.20299999916</v>
      </c>
      <c r="C243" s="8">
        <f t="shared" si="1"/>
        <v>0</v>
      </c>
      <c r="D243" s="8" t="s">
        <v>21</v>
      </c>
      <c r="E243" s="8">
        <v>1.0</v>
      </c>
      <c r="F243" s="8">
        <v>1.0</v>
      </c>
      <c r="G243" s="7">
        <v>45435.60299999916</v>
      </c>
      <c r="H243" s="7">
        <v>45438.302999999156</v>
      </c>
      <c r="I243" s="8">
        <v>6.017929595E9</v>
      </c>
      <c r="J243" s="8">
        <f t="shared" si="2"/>
        <v>3</v>
      </c>
      <c r="K243" s="10" t="s">
        <v>32</v>
      </c>
      <c r="L243" s="8" t="s">
        <v>33</v>
      </c>
      <c r="M243" s="11">
        <v>65.58</v>
      </c>
      <c r="N243" s="13" t="s">
        <v>43</v>
      </c>
    </row>
    <row r="244" ht="15.75" customHeight="1">
      <c r="A244" s="6">
        <v>45434.779999999155</v>
      </c>
      <c r="B244" s="7">
        <v>45434.792999999154</v>
      </c>
      <c r="C244" s="8">
        <f t="shared" si="1"/>
        <v>0</v>
      </c>
      <c r="D244" s="8" t="s">
        <v>24</v>
      </c>
      <c r="E244" s="8">
        <v>1.0</v>
      </c>
      <c r="F244" s="8">
        <v>2.0</v>
      </c>
      <c r="G244" s="7">
        <v>45436.39299999915</v>
      </c>
      <c r="H244" s="7">
        <v>45437.09299999916</v>
      </c>
      <c r="I244" s="8">
        <v>8.121424369E9</v>
      </c>
      <c r="J244" s="8">
        <f t="shared" si="2"/>
        <v>1</v>
      </c>
      <c r="K244" s="10" t="s">
        <v>32</v>
      </c>
      <c r="L244" s="8" t="s">
        <v>33</v>
      </c>
      <c r="M244" s="11">
        <v>37.94</v>
      </c>
      <c r="N244" s="10" t="s">
        <v>17</v>
      </c>
    </row>
    <row r="245" ht="15.75" customHeight="1">
      <c r="A245" s="6">
        <v>45435.36999999915</v>
      </c>
      <c r="B245" s="7">
        <v>45435.37999999915</v>
      </c>
      <c r="C245" s="8">
        <f t="shared" si="1"/>
        <v>0</v>
      </c>
      <c r="D245" s="8" t="s">
        <v>14</v>
      </c>
      <c r="E245" s="8">
        <v>1.0</v>
      </c>
      <c r="F245" s="8">
        <v>1.0</v>
      </c>
      <c r="G245" s="7">
        <v>45436.87999999915</v>
      </c>
      <c r="H245" s="7">
        <v>45439.97999999915</v>
      </c>
      <c r="I245" s="8">
        <v>2.569283836E9</v>
      </c>
      <c r="J245" s="8">
        <f t="shared" si="2"/>
        <v>3</v>
      </c>
      <c r="K245" s="10" t="s">
        <v>32</v>
      </c>
      <c r="L245" s="8" t="s">
        <v>33</v>
      </c>
      <c r="M245" s="11">
        <v>86.31</v>
      </c>
      <c r="N245" s="10" t="s">
        <v>25</v>
      </c>
    </row>
    <row r="246" ht="15.75" customHeight="1">
      <c r="A246" s="6">
        <v>45435.95999999915</v>
      </c>
      <c r="B246" s="7">
        <v>45435.96999999915</v>
      </c>
      <c r="C246" s="8">
        <f t="shared" si="1"/>
        <v>0</v>
      </c>
      <c r="D246" s="8" t="s">
        <v>31</v>
      </c>
      <c r="E246" s="8">
        <v>1.0</v>
      </c>
      <c r="F246" s="8">
        <v>1.0</v>
      </c>
      <c r="G246" s="7">
        <v>45437.96999999915</v>
      </c>
      <c r="H246" s="7">
        <v>45440.06999999915</v>
      </c>
      <c r="I246" s="8">
        <v>4.310263364E9</v>
      </c>
      <c r="J246" s="8">
        <f t="shared" si="2"/>
        <v>3</v>
      </c>
      <c r="K246" s="10" t="s">
        <v>29</v>
      </c>
      <c r="L246" s="8" t="s">
        <v>30</v>
      </c>
      <c r="M246" s="11">
        <v>85.21</v>
      </c>
      <c r="N246" s="10" t="s">
        <v>17</v>
      </c>
    </row>
    <row r="247" ht="15.75" customHeight="1">
      <c r="A247" s="6">
        <v>45436.549999999144</v>
      </c>
      <c r="B247" s="7">
        <v>45436.55999999915</v>
      </c>
      <c r="C247" s="8">
        <f t="shared" si="1"/>
        <v>0</v>
      </c>
      <c r="D247" s="8" t="s">
        <v>14</v>
      </c>
      <c r="E247" s="8">
        <v>1.0</v>
      </c>
      <c r="F247" s="8">
        <v>1.0</v>
      </c>
      <c r="G247" s="7">
        <v>45437.659999999145</v>
      </c>
      <c r="H247" s="7">
        <v>45440.95999999915</v>
      </c>
      <c r="I247" s="8">
        <v>3.886931689E9</v>
      </c>
      <c r="J247" s="8">
        <f t="shared" si="2"/>
        <v>3</v>
      </c>
      <c r="K247" s="10" t="s">
        <v>29</v>
      </c>
      <c r="L247" s="8" t="s">
        <v>30</v>
      </c>
      <c r="M247" s="11">
        <v>71.81</v>
      </c>
      <c r="N247" s="10" t="s">
        <v>25</v>
      </c>
    </row>
    <row r="248" ht="15.75" customHeight="1">
      <c r="A248" s="6">
        <v>45437.13999999914</v>
      </c>
      <c r="B248" s="7">
        <v>45437.14999999914</v>
      </c>
      <c r="C248" s="8">
        <f t="shared" si="1"/>
        <v>0</v>
      </c>
      <c r="D248" s="8" t="s">
        <v>45</v>
      </c>
      <c r="E248" s="8">
        <v>1.0</v>
      </c>
      <c r="F248" s="8">
        <v>1.0</v>
      </c>
      <c r="G248" s="7">
        <v>45437.84999999914</v>
      </c>
      <c r="H248" s="7">
        <v>45440.549999999144</v>
      </c>
      <c r="I248" s="8">
        <v>1.321141504E9</v>
      </c>
      <c r="J248" s="8">
        <f t="shared" si="2"/>
        <v>3</v>
      </c>
      <c r="K248" s="10" t="s">
        <v>29</v>
      </c>
      <c r="L248" s="8" t="s">
        <v>30</v>
      </c>
      <c r="M248" s="11">
        <v>55.54</v>
      </c>
      <c r="N248" s="13" t="s">
        <v>43</v>
      </c>
    </row>
    <row r="249" ht="15.75" customHeight="1">
      <c r="A249" s="6">
        <v>45437.72999999914</v>
      </c>
      <c r="B249" s="7">
        <v>45437.73999999914</v>
      </c>
      <c r="C249" s="8">
        <f t="shared" si="1"/>
        <v>0</v>
      </c>
      <c r="D249" s="8" t="s">
        <v>24</v>
      </c>
      <c r="E249" s="8">
        <v>1.0</v>
      </c>
      <c r="F249" s="8">
        <v>2.0</v>
      </c>
      <c r="G249" s="7">
        <v>45439.03999999914</v>
      </c>
      <c r="H249" s="7">
        <v>45440.13999999914</v>
      </c>
      <c r="I249" s="8">
        <v>5.247722517E9</v>
      </c>
      <c r="J249" s="8">
        <f t="shared" si="2"/>
        <v>1</v>
      </c>
      <c r="K249" s="10" t="s">
        <v>29</v>
      </c>
      <c r="L249" s="8" t="s">
        <v>30</v>
      </c>
      <c r="M249" s="11">
        <v>57.62</v>
      </c>
      <c r="N249" s="10" t="s">
        <v>17</v>
      </c>
    </row>
    <row r="250" ht="15.75" customHeight="1">
      <c r="A250" s="6">
        <v>45438.319999999134</v>
      </c>
      <c r="B250" s="7">
        <v>45438.329999999136</v>
      </c>
      <c r="C250" s="8">
        <f t="shared" si="1"/>
        <v>0</v>
      </c>
      <c r="D250" s="8" t="s">
        <v>48</v>
      </c>
      <c r="E250" s="8">
        <v>1.0</v>
      </c>
      <c r="F250" s="8">
        <v>1.0</v>
      </c>
      <c r="G250" s="7">
        <v>45439.22999999914</v>
      </c>
      <c r="H250" s="7">
        <v>45440.829999999136</v>
      </c>
      <c r="I250" s="8">
        <v>4.882038615E9</v>
      </c>
      <c r="J250" s="8">
        <f t="shared" si="2"/>
        <v>1</v>
      </c>
      <c r="K250" s="10" t="s">
        <v>32</v>
      </c>
      <c r="L250" s="8" t="s">
        <v>33</v>
      </c>
      <c r="M250" s="11">
        <v>59.63</v>
      </c>
      <c r="N250" s="13" t="s">
        <v>43</v>
      </c>
    </row>
    <row r="251" ht="15.75" customHeight="1">
      <c r="A251" s="6">
        <v>45438.90999999913</v>
      </c>
      <c r="B251" s="7">
        <v>45438.91999999913</v>
      </c>
      <c r="C251" s="8">
        <f t="shared" si="1"/>
        <v>0</v>
      </c>
      <c r="D251" s="8" t="s">
        <v>49</v>
      </c>
      <c r="E251" s="8">
        <v>1.0</v>
      </c>
      <c r="F251" s="8">
        <v>1.0</v>
      </c>
      <c r="G251" s="7">
        <v>45440.11999999913</v>
      </c>
      <c r="H251" s="7">
        <v>45443.01999999913</v>
      </c>
      <c r="I251" s="8">
        <v>4.109359973E9</v>
      </c>
      <c r="J251" s="8">
        <f t="shared" si="2"/>
        <v>3</v>
      </c>
      <c r="K251" s="10" t="s">
        <v>39</v>
      </c>
      <c r="L251" s="8" t="s">
        <v>40</v>
      </c>
      <c r="M251" s="11">
        <v>89.64</v>
      </c>
      <c r="N251" s="10" t="s">
        <v>25</v>
      </c>
    </row>
    <row r="252" ht="15.75" customHeight="1">
      <c r="A252" s="6">
        <v>45439.49999999913</v>
      </c>
      <c r="B252" s="7">
        <v>45439.50999999913</v>
      </c>
      <c r="C252" s="8">
        <f t="shared" si="1"/>
        <v>0</v>
      </c>
      <c r="D252" s="8" t="s">
        <v>18</v>
      </c>
      <c r="E252" s="8">
        <v>3.0</v>
      </c>
      <c r="F252" s="8">
        <v>3.0</v>
      </c>
      <c r="G252" s="7">
        <v>45441.00999999913</v>
      </c>
      <c r="H252" s="7">
        <v>45444.40999999913</v>
      </c>
      <c r="I252" s="8">
        <v>6.809316485E9</v>
      </c>
      <c r="J252" s="8">
        <f t="shared" si="2"/>
        <v>2</v>
      </c>
      <c r="K252" s="10" t="s">
        <v>37</v>
      </c>
      <c r="L252" s="8" t="s">
        <v>38</v>
      </c>
      <c r="M252" s="11">
        <v>65.75</v>
      </c>
      <c r="N252" s="10" t="s">
        <v>25</v>
      </c>
    </row>
    <row r="253" ht="15.75" customHeight="1">
      <c r="A253" s="6">
        <v>45440.08999999912</v>
      </c>
      <c r="B253" s="7">
        <v>45440.099999999125</v>
      </c>
      <c r="C253" s="8">
        <f t="shared" si="1"/>
        <v>0</v>
      </c>
      <c r="D253" s="8" t="s">
        <v>50</v>
      </c>
      <c r="E253" s="8">
        <v>2.0</v>
      </c>
      <c r="F253" s="8">
        <v>2.0</v>
      </c>
      <c r="G253" s="7">
        <v>45441.599999999125</v>
      </c>
      <c r="H253" s="7">
        <v>45442.49999999913</v>
      </c>
      <c r="I253" s="8">
        <v>1.015372531E9</v>
      </c>
      <c r="J253" s="8">
        <f t="shared" si="2"/>
        <v>1</v>
      </c>
      <c r="K253" s="10" t="s">
        <v>37</v>
      </c>
      <c r="L253" s="8" t="s">
        <v>38</v>
      </c>
      <c r="M253" s="11">
        <v>38.51</v>
      </c>
      <c r="N253" s="13" t="s">
        <v>43</v>
      </c>
    </row>
    <row r="254" ht="15.75" customHeight="1">
      <c r="A254" s="6">
        <v>45440.67999999912</v>
      </c>
      <c r="B254" s="7">
        <v>45441.72999999912</v>
      </c>
      <c r="C254" s="8">
        <f t="shared" si="1"/>
        <v>1</v>
      </c>
      <c r="D254" s="8" t="s">
        <v>21</v>
      </c>
      <c r="E254" s="8">
        <v>1.0</v>
      </c>
      <c r="F254" s="8">
        <v>1.0</v>
      </c>
      <c r="G254" s="7">
        <v>45443.029999999126</v>
      </c>
      <c r="H254" s="7">
        <v>45447.629999999124</v>
      </c>
      <c r="I254" s="8">
        <v>2.88021149E9</v>
      </c>
      <c r="J254" s="8">
        <f t="shared" si="2"/>
        <v>4</v>
      </c>
      <c r="K254" s="10" t="s">
        <v>34</v>
      </c>
      <c r="L254" s="8" t="s">
        <v>35</v>
      </c>
      <c r="M254" s="11">
        <v>88.16</v>
      </c>
      <c r="N254" s="10" t="s">
        <v>17</v>
      </c>
    </row>
    <row r="255" ht="15.75" customHeight="1">
      <c r="A255" s="6">
        <v>45441.26999999912</v>
      </c>
      <c r="B255" s="7">
        <v>45442.31999999912</v>
      </c>
      <c r="C255" s="8">
        <f t="shared" si="1"/>
        <v>1</v>
      </c>
      <c r="D255" s="8" t="s">
        <v>51</v>
      </c>
      <c r="E255" s="8">
        <v>5.0</v>
      </c>
      <c r="F255" s="8">
        <v>5.0</v>
      </c>
      <c r="G255" s="7">
        <v>45443.31999999912</v>
      </c>
      <c r="H255" s="7">
        <v>45447.01999999912</v>
      </c>
      <c r="I255" s="8">
        <v>8.0774986E9</v>
      </c>
      <c r="J255" s="8">
        <f t="shared" si="2"/>
        <v>4</v>
      </c>
      <c r="K255" s="10" t="s">
        <v>19</v>
      </c>
      <c r="L255" s="8" t="s">
        <v>20</v>
      </c>
      <c r="M255" s="11">
        <v>89.21000000000001</v>
      </c>
      <c r="N255" s="13" t="s">
        <v>43</v>
      </c>
    </row>
    <row r="256" ht="15.75" customHeight="1">
      <c r="A256" s="6">
        <v>45441.85999999911</v>
      </c>
      <c r="B256" s="7">
        <v>45442.909999999116</v>
      </c>
      <c r="C256" s="8">
        <f t="shared" si="1"/>
        <v>1</v>
      </c>
      <c r="D256" s="8" t="s">
        <v>21</v>
      </c>
      <c r="E256" s="8">
        <v>1.0</v>
      </c>
      <c r="F256" s="8">
        <v>1.0</v>
      </c>
      <c r="G256" s="7">
        <v>45444.60999999911</v>
      </c>
      <c r="H256" s="7">
        <v>45447.009999999114</v>
      </c>
      <c r="I256" s="8">
        <v>8.751859606E9</v>
      </c>
      <c r="J256" s="8">
        <f t="shared" si="2"/>
        <v>3</v>
      </c>
      <c r="K256" s="10" t="s">
        <v>19</v>
      </c>
      <c r="L256" s="8" t="s">
        <v>20</v>
      </c>
      <c r="M256" s="11">
        <v>74.94</v>
      </c>
      <c r="N256" s="10" t="s">
        <v>17</v>
      </c>
    </row>
    <row r="257" ht="15.75" customHeight="1">
      <c r="A257" s="6">
        <v>45442.44999999911</v>
      </c>
      <c r="B257" s="7">
        <v>45443.49999999911</v>
      </c>
      <c r="C257" s="8">
        <f t="shared" si="1"/>
        <v>0</v>
      </c>
      <c r="D257" s="8" t="s">
        <v>41</v>
      </c>
      <c r="E257" s="8">
        <v>1.0</v>
      </c>
      <c r="F257" s="8">
        <v>1.0</v>
      </c>
      <c r="G257" s="7">
        <v>45445.399999999114</v>
      </c>
      <c r="H257" s="7">
        <v>45447.19999999911</v>
      </c>
      <c r="I257" s="8">
        <v>2.645811558E9</v>
      </c>
      <c r="J257" s="8">
        <f t="shared" si="2"/>
        <v>2</v>
      </c>
      <c r="K257" s="10" t="s">
        <v>34</v>
      </c>
      <c r="L257" s="8" t="s">
        <v>35</v>
      </c>
      <c r="M257" s="11">
        <v>57.22</v>
      </c>
      <c r="N257" s="10" t="s">
        <v>25</v>
      </c>
    </row>
    <row r="258" ht="15.75" customHeight="1">
      <c r="A258" s="6">
        <v>45443.039999999106</v>
      </c>
      <c r="B258" s="7">
        <v>45444.08999999911</v>
      </c>
      <c r="C258" s="8">
        <f t="shared" si="1"/>
        <v>1</v>
      </c>
      <c r="D258" s="8" t="s">
        <v>42</v>
      </c>
      <c r="E258" s="8">
        <v>1.0</v>
      </c>
      <c r="F258" s="8">
        <v>2.0</v>
      </c>
      <c r="G258" s="7">
        <v>45445.98999999911</v>
      </c>
      <c r="H258" s="7">
        <v>45446.88999999911</v>
      </c>
      <c r="I258" s="8">
        <v>7.565250923E9</v>
      </c>
      <c r="J258" s="8">
        <f t="shared" si="2"/>
        <v>1</v>
      </c>
      <c r="K258" s="10" t="s">
        <v>15</v>
      </c>
      <c r="L258" s="8" t="s">
        <v>16</v>
      </c>
      <c r="M258" s="11">
        <v>58.980000000000004</v>
      </c>
      <c r="N258" s="10" t="s">
        <v>17</v>
      </c>
    </row>
    <row r="259" ht="15.75" customHeight="1">
      <c r="A259" s="6">
        <v>45443.6299999991</v>
      </c>
      <c r="B259" s="7">
        <v>45444.679999999105</v>
      </c>
      <c r="C259" s="8">
        <f t="shared" si="1"/>
        <v>1</v>
      </c>
      <c r="D259" s="8" t="s">
        <v>36</v>
      </c>
      <c r="E259" s="8">
        <v>1.0</v>
      </c>
      <c r="F259" s="8">
        <v>1.0</v>
      </c>
      <c r="G259" s="7">
        <v>45446.07999999911</v>
      </c>
      <c r="H259" s="7">
        <v>45448.279999999104</v>
      </c>
      <c r="I259" s="8">
        <v>4.767777458E9</v>
      </c>
      <c r="J259" s="8">
        <f t="shared" si="2"/>
        <v>2</v>
      </c>
      <c r="K259" s="10" t="s">
        <v>19</v>
      </c>
      <c r="L259" s="8" t="s">
        <v>20</v>
      </c>
      <c r="M259" s="11">
        <v>55.51</v>
      </c>
      <c r="N259" s="10" t="s">
        <v>25</v>
      </c>
    </row>
    <row r="260" ht="15.75" customHeight="1">
      <c r="A260" s="6">
        <v>45444.2199999991</v>
      </c>
      <c r="B260" s="7">
        <v>45445.2699999991</v>
      </c>
      <c r="C260" s="8">
        <f t="shared" si="1"/>
        <v>1</v>
      </c>
      <c r="D260" s="8" t="s">
        <v>18</v>
      </c>
      <c r="E260" s="8">
        <v>1.0</v>
      </c>
      <c r="F260" s="8">
        <v>1.0</v>
      </c>
      <c r="G260" s="7">
        <v>45446.2699999991</v>
      </c>
      <c r="H260" s="7">
        <v>45450.8699999991</v>
      </c>
      <c r="I260" s="8">
        <v>9.804320745E9</v>
      </c>
      <c r="J260" s="8">
        <f t="shared" si="2"/>
        <v>4</v>
      </c>
      <c r="K260" s="10" t="s">
        <v>22</v>
      </c>
      <c r="L260" s="8" t="s">
        <v>23</v>
      </c>
      <c r="M260" s="11">
        <v>89.92</v>
      </c>
      <c r="N260" s="13" t="s">
        <v>43</v>
      </c>
    </row>
    <row r="261" ht="15.75" customHeight="1">
      <c r="A261" s="6">
        <v>45444.809999999095</v>
      </c>
      <c r="B261" s="7">
        <v>45445.8599999991</v>
      </c>
      <c r="C261" s="8">
        <f t="shared" si="1"/>
        <v>1</v>
      </c>
      <c r="D261" s="8" t="s">
        <v>31</v>
      </c>
      <c r="E261" s="8">
        <v>1.0</v>
      </c>
      <c r="F261" s="8">
        <v>1.0</v>
      </c>
      <c r="G261" s="7">
        <v>45446.9599999991</v>
      </c>
      <c r="H261" s="7">
        <v>45448.9599999991</v>
      </c>
      <c r="I261" s="8">
        <v>7.953264706E9</v>
      </c>
      <c r="J261" s="8">
        <f t="shared" si="2"/>
        <v>2</v>
      </c>
      <c r="K261" s="10" t="s">
        <v>15</v>
      </c>
      <c r="L261" s="8" t="s">
        <v>16</v>
      </c>
      <c r="M261" s="11">
        <v>66.93</v>
      </c>
      <c r="N261" s="10" t="s">
        <v>25</v>
      </c>
    </row>
    <row r="262" ht="15.75" customHeight="1">
      <c r="A262" s="6">
        <v>45445.39999999909</v>
      </c>
      <c r="B262" s="7">
        <v>45446.449999999095</v>
      </c>
      <c r="C262" s="8">
        <f t="shared" si="1"/>
        <v>1</v>
      </c>
      <c r="D262" s="8" t="s">
        <v>51</v>
      </c>
      <c r="E262" s="8">
        <v>1.0</v>
      </c>
      <c r="F262" s="8">
        <v>1.0</v>
      </c>
      <c r="G262" s="7">
        <v>45447.04999999909</v>
      </c>
      <c r="H262" s="7">
        <v>45449.949999999095</v>
      </c>
      <c r="I262" s="8">
        <v>3.272099077E9</v>
      </c>
      <c r="J262" s="8">
        <f t="shared" si="2"/>
        <v>2</v>
      </c>
      <c r="K262" s="10" t="s">
        <v>26</v>
      </c>
      <c r="L262" s="8" t="s">
        <v>27</v>
      </c>
      <c r="M262" s="11">
        <v>38.42</v>
      </c>
      <c r="N262" s="13" t="s">
        <v>43</v>
      </c>
    </row>
    <row r="263" ht="15.75" customHeight="1">
      <c r="A263" s="6">
        <v>45445.98999999909</v>
      </c>
      <c r="B263" s="7">
        <v>45446.00299999909</v>
      </c>
      <c r="C263" s="8">
        <f t="shared" si="1"/>
        <v>1</v>
      </c>
      <c r="D263" s="8" t="s">
        <v>50</v>
      </c>
      <c r="E263" s="8">
        <v>1.0</v>
      </c>
      <c r="F263" s="8">
        <v>1.0</v>
      </c>
      <c r="G263" s="7">
        <v>45446.702999999085</v>
      </c>
      <c r="H263" s="7">
        <v>45451.602999999086</v>
      </c>
      <c r="I263" s="8">
        <v>5.480211122E9</v>
      </c>
      <c r="J263" s="8">
        <f t="shared" si="2"/>
        <v>5</v>
      </c>
      <c r="K263" s="10" t="s">
        <v>29</v>
      </c>
      <c r="L263" s="8" t="s">
        <v>30</v>
      </c>
      <c r="M263" s="11">
        <v>85.35</v>
      </c>
      <c r="N263" s="10" t="s">
        <v>25</v>
      </c>
    </row>
    <row r="264" ht="15.75" customHeight="1">
      <c r="A264" s="6">
        <v>45446.579999999085</v>
      </c>
      <c r="B264" s="7">
        <v>45446.592999999084</v>
      </c>
      <c r="C264" s="8">
        <f t="shared" si="1"/>
        <v>0</v>
      </c>
      <c r="D264" s="8" t="s">
        <v>36</v>
      </c>
      <c r="E264" s="8">
        <v>3.0</v>
      </c>
      <c r="F264" s="8">
        <v>3.0</v>
      </c>
      <c r="G264" s="7">
        <v>45448.492999999085</v>
      </c>
      <c r="H264" s="7">
        <v>45450.592999999084</v>
      </c>
      <c r="I264" s="8">
        <v>2.247114695E9</v>
      </c>
      <c r="J264" s="8">
        <f t="shared" si="2"/>
        <v>2</v>
      </c>
      <c r="K264" s="10" t="s">
        <v>32</v>
      </c>
      <c r="L264" s="8" t="s">
        <v>33</v>
      </c>
      <c r="M264" s="11">
        <v>89.25</v>
      </c>
      <c r="N264" s="10" t="s">
        <v>17</v>
      </c>
    </row>
    <row r="265" ht="15.75" customHeight="1">
      <c r="A265" s="6">
        <v>45447.16999999908</v>
      </c>
      <c r="B265" s="7">
        <v>45447.18299999908</v>
      </c>
      <c r="C265" s="8">
        <f t="shared" si="1"/>
        <v>0</v>
      </c>
      <c r="D265" s="8" t="s">
        <v>50</v>
      </c>
      <c r="E265" s="8">
        <v>2.0</v>
      </c>
      <c r="F265" s="8">
        <v>2.0</v>
      </c>
      <c r="G265" s="7">
        <v>45448.38299999908</v>
      </c>
      <c r="H265" s="7">
        <v>45451.88299999908</v>
      </c>
      <c r="I265" s="8">
        <v>4.119725775E9</v>
      </c>
      <c r="J265" s="8">
        <f t="shared" si="2"/>
        <v>3</v>
      </c>
      <c r="K265" s="10" t="s">
        <v>34</v>
      </c>
      <c r="L265" s="8" t="s">
        <v>35</v>
      </c>
      <c r="M265" s="11">
        <v>72.67</v>
      </c>
      <c r="N265" s="13" t="s">
        <v>43</v>
      </c>
    </row>
    <row r="266" ht="15.75" customHeight="1">
      <c r="A266" s="6">
        <v>45447.75999999908</v>
      </c>
      <c r="B266" s="7">
        <v>45447.77299999908</v>
      </c>
      <c r="C266" s="8">
        <f t="shared" si="1"/>
        <v>0</v>
      </c>
      <c r="D266" s="8" t="s">
        <v>31</v>
      </c>
      <c r="E266" s="8">
        <v>1.0</v>
      </c>
      <c r="F266" s="8">
        <v>1.0</v>
      </c>
      <c r="G266" s="7">
        <v>45448.77299999908</v>
      </c>
      <c r="H266" s="7">
        <v>45449.77299999908</v>
      </c>
      <c r="I266" s="8">
        <v>5.848198658E9</v>
      </c>
      <c r="J266" s="8">
        <f t="shared" si="2"/>
        <v>1</v>
      </c>
      <c r="K266" s="10" t="s">
        <v>37</v>
      </c>
      <c r="L266" s="8" t="s">
        <v>38</v>
      </c>
      <c r="M266" s="11">
        <v>55.06</v>
      </c>
      <c r="N266" s="10" t="s">
        <v>17</v>
      </c>
    </row>
    <row r="267" ht="15.75" customHeight="1">
      <c r="A267" s="6">
        <v>45448.349999999074</v>
      </c>
      <c r="B267" s="7">
        <v>45448.36299999907</v>
      </c>
      <c r="C267" s="8">
        <f t="shared" si="1"/>
        <v>0</v>
      </c>
      <c r="D267" s="8" t="s">
        <v>51</v>
      </c>
      <c r="E267" s="8">
        <v>1.0</v>
      </c>
      <c r="F267" s="8">
        <v>1.0</v>
      </c>
      <c r="G267" s="7">
        <v>45450.06299999907</v>
      </c>
      <c r="H267" s="7">
        <v>45452.16299999908</v>
      </c>
      <c r="I267" s="8">
        <v>3.235079916E9</v>
      </c>
      <c r="J267" s="8">
        <f t="shared" si="2"/>
        <v>2</v>
      </c>
      <c r="K267" s="10" t="s">
        <v>39</v>
      </c>
      <c r="L267" s="8" t="s">
        <v>40</v>
      </c>
      <c r="M267" s="11">
        <v>57.09</v>
      </c>
      <c r="N267" s="13" t="s">
        <v>43</v>
      </c>
    </row>
    <row r="268" ht="15.75" customHeight="1">
      <c r="A268" s="6">
        <v>45448.93999999907</v>
      </c>
      <c r="B268" s="7">
        <v>45448.95299999907</v>
      </c>
      <c r="C268" s="8">
        <f t="shared" si="1"/>
        <v>0</v>
      </c>
      <c r="D268" s="8" t="s">
        <v>49</v>
      </c>
      <c r="E268" s="8">
        <v>1.0</v>
      </c>
      <c r="F268" s="8">
        <v>1.0</v>
      </c>
      <c r="G268" s="7">
        <v>45450.15299999907</v>
      </c>
      <c r="H268" s="7">
        <v>45452.35299999907</v>
      </c>
      <c r="I268" s="8">
        <v>8.012462657E9</v>
      </c>
      <c r="J268" s="8">
        <f t="shared" si="2"/>
        <v>2</v>
      </c>
      <c r="K268" s="10" t="s">
        <v>39</v>
      </c>
      <c r="L268" s="8" t="s">
        <v>40</v>
      </c>
      <c r="M268" s="11">
        <v>59.72</v>
      </c>
      <c r="N268" s="10" t="s">
        <v>17</v>
      </c>
    </row>
    <row r="269" ht="15.75" customHeight="1">
      <c r="A269" s="6">
        <v>45449.52999999907</v>
      </c>
      <c r="B269" s="7">
        <v>45449.54299999907</v>
      </c>
      <c r="C269" s="8">
        <f t="shared" si="1"/>
        <v>0</v>
      </c>
      <c r="D269" s="8" t="s">
        <v>42</v>
      </c>
      <c r="E269" s="8">
        <v>1.0</v>
      </c>
      <c r="F269" s="8">
        <v>2.0</v>
      </c>
      <c r="G269" s="7">
        <v>45450.34299999907</v>
      </c>
      <c r="H269" s="7">
        <v>45454.24299999906</v>
      </c>
      <c r="I269" s="8">
        <v>6.687173822E9</v>
      </c>
      <c r="J269" s="8">
        <f t="shared" si="2"/>
        <v>4</v>
      </c>
      <c r="K269" s="10" t="s">
        <v>39</v>
      </c>
      <c r="L269" s="8" t="s">
        <v>40</v>
      </c>
      <c r="M269" s="11">
        <v>85.72</v>
      </c>
      <c r="N269" s="10" t="s">
        <v>25</v>
      </c>
    </row>
    <row r="270" ht="15.75" customHeight="1">
      <c r="A270" s="6">
        <v>45450.119999999064</v>
      </c>
      <c r="B270" s="7">
        <v>45450.13299999906</v>
      </c>
      <c r="C270" s="8">
        <f t="shared" si="1"/>
        <v>0</v>
      </c>
      <c r="D270" s="8" t="s">
        <v>48</v>
      </c>
      <c r="E270" s="8">
        <v>1.0</v>
      </c>
      <c r="F270" s="8">
        <v>1.0</v>
      </c>
      <c r="G270" s="7">
        <v>45451.63299999906</v>
      </c>
      <c r="H270" s="7">
        <v>45454.23299999906</v>
      </c>
      <c r="I270" s="8">
        <v>3.319177694E9</v>
      </c>
      <c r="J270" s="8">
        <f t="shared" si="2"/>
        <v>3</v>
      </c>
      <c r="K270" s="10" t="s">
        <v>39</v>
      </c>
      <c r="L270" s="8" t="s">
        <v>40</v>
      </c>
      <c r="M270" s="11">
        <v>67.51</v>
      </c>
      <c r="N270" s="13" t="s">
        <v>43</v>
      </c>
    </row>
    <row r="271" ht="15.75" customHeight="1">
      <c r="A271" s="6">
        <v>45450.70999999906</v>
      </c>
      <c r="B271" s="7">
        <v>45450.72299999906</v>
      </c>
      <c r="C271" s="8">
        <f t="shared" si="1"/>
        <v>0</v>
      </c>
      <c r="D271" s="8" t="s">
        <v>47</v>
      </c>
      <c r="E271" s="8">
        <v>1.0</v>
      </c>
      <c r="F271" s="8">
        <v>3.0</v>
      </c>
      <c r="G271" s="7">
        <v>45451.42299999906</v>
      </c>
      <c r="H271" s="7">
        <v>45454.72299999906</v>
      </c>
      <c r="I271" s="8">
        <v>6.214380816E9</v>
      </c>
      <c r="J271" s="8">
        <f t="shared" si="2"/>
        <v>3</v>
      </c>
      <c r="K271" s="10" t="s">
        <v>39</v>
      </c>
      <c r="L271" s="8" t="s">
        <v>40</v>
      </c>
      <c r="M271" s="11">
        <v>35.09</v>
      </c>
      <c r="N271" s="10" t="s">
        <v>17</v>
      </c>
    </row>
    <row r="272" ht="15.75" customHeight="1">
      <c r="A272" s="6">
        <v>45451.29999999906</v>
      </c>
      <c r="B272" s="7">
        <v>45451.30999999906</v>
      </c>
      <c r="C272" s="8">
        <f t="shared" si="1"/>
        <v>0</v>
      </c>
      <c r="D272" s="8" t="s">
        <v>45</v>
      </c>
      <c r="E272" s="8">
        <v>1.0</v>
      </c>
      <c r="F272" s="8">
        <v>1.0</v>
      </c>
      <c r="G272" s="7">
        <v>45453.30999999906</v>
      </c>
      <c r="H272" s="7">
        <v>45456.10999999906</v>
      </c>
      <c r="I272" s="8">
        <v>3.779729233E9</v>
      </c>
      <c r="J272" s="8">
        <f t="shared" si="2"/>
        <v>3</v>
      </c>
      <c r="K272" s="10" t="s">
        <v>39</v>
      </c>
      <c r="L272" s="8" t="s">
        <v>40</v>
      </c>
      <c r="M272" s="11">
        <v>87.85</v>
      </c>
      <c r="N272" s="10" t="s">
        <v>25</v>
      </c>
    </row>
    <row r="273" ht="15.75" customHeight="1">
      <c r="A273" s="6">
        <v>45451.88999999905</v>
      </c>
      <c r="B273" s="7">
        <v>45451.899999999056</v>
      </c>
      <c r="C273" s="8">
        <f t="shared" si="1"/>
        <v>0</v>
      </c>
      <c r="D273" s="8" t="s">
        <v>45</v>
      </c>
      <c r="E273" s="8">
        <v>2.0</v>
      </c>
      <c r="F273" s="8">
        <v>2.0</v>
      </c>
      <c r="G273" s="7">
        <v>45453.59999999905</v>
      </c>
      <c r="H273" s="7">
        <v>45456.09999999905</v>
      </c>
      <c r="I273" s="8">
        <v>6.613926141E9</v>
      </c>
      <c r="J273" s="8">
        <f t="shared" si="2"/>
        <v>3</v>
      </c>
      <c r="K273" s="10" t="s">
        <v>26</v>
      </c>
      <c r="L273" s="8" t="s">
        <v>27</v>
      </c>
      <c r="M273" s="11">
        <v>89.31</v>
      </c>
      <c r="N273" s="10" t="s">
        <v>17</v>
      </c>
    </row>
    <row r="274" ht="15.75" customHeight="1">
      <c r="A274" s="6">
        <v>45452.47999999905</v>
      </c>
      <c r="B274" s="7">
        <v>45452.48999999905</v>
      </c>
      <c r="C274" s="8">
        <f t="shared" si="1"/>
        <v>0</v>
      </c>
      <c r="D274" s="8" t="s">
        <v>21</v>
      </c>
      <c r="E274" s="8">
        <v>1.0</v>
      </c>
      <c r="F274" s="8">
        <v>1.0</v>
      </c>
      <c r="G274" s="7">
        <v>45453.38999999905</v>
      </c>
      <c r="H274" s="7">
        <v>45457.38999999905</v>
      </c>
      <c r="I274" s="8">
        <v>3.52588086E9</v>
      </c>
      <c r="J274" s="8">
        <f t="shared" si="2"/>
        <v>4</v>
      </c>
      <c r="K274" s="10" t="s">
        <v>26</v>
      </c>
      <c r="L274" s="8" t="s">
        <v>27</v>
      </c>
      <c r="M274" s="11">
        <v>74.72</v>
      </c>
      <c r="N274" s="10" t="s">
        <v>25</v>
      </c>
    </row>
    <row r="275" ht="15.75" customHeight="1">
      <c r="A275" s="6">
        <v>45453.06999999905</v>
      </c>
      <c r="B275" s="7">
        <v>45453.07999999905</v>
      </c>
      <c r="C275" s="8">
        <f t="shared" si="1"/>
        <v>0</v>
      </c>
      <c r="D275" s="8" t="s">
        <v>41</v>
      </c>
      <c r="E275" s="8">
        <v>1.0</v>
      </c>
      <c r="F275" s="8">
        <v>1.0</v>
      </c>
      <c r="G275" s="7">
        <v>45453.97999999905</v>
      </c>
      <c r="H275" s="7">
        <v>45455.37999999905</v>
      </c>
      <c r="I275" s="8">
        <v>6.465817605E9</v>
      </c>
      <c r="J275" s="8">
        <f t="shared" si="2"/>
        <v>2</v>
      </c>
      <c r="K275" s="10" t="s">
        <v>26</v>
      </c>
      <c r="L275" s="8" t="s">
        <v>27</v>
      </c>
      <c r="M275" s="11">
        <v>59.04</v>
      </c>
      <c r="N275" s="13" t="s">
        <v>43</v>
      </c>
    </row>
    <row r="276" ht="15.75" customHeight="1">
      <c r="A276" s="6">
        <v>45453.65999999904</v>
      </c>
      <c r="B276" s="7">
        <v>45453.669999999045</v>
      </c>
      <c r="C276" s="8">
        <f t="shared" si="1"/>
        <v>0</v>
      </c>
      <c r="D276" s="8" t="s">
        <v>31</v>
      </c>
      <c r="E276" s="8">
        <v>1.0</v>
      </c>
      <c r="F276" s="8">
        <v>1.0</v>
      </c>
      <c r="G276" s="7">
        <v>45454.56999999905</v>
      </c>
      <c r="H276" s="7">
        <v>45456.56999999905</v>
      </c>
      <c r="I276" s="8">
        <v>4.579721494E9</v>
      </c>
      <c r="J276" s="8">
        <f t="shared" si="2"/>
        <v>2</v>
      </c>
      <c r="K276" s="10" t="s">
        <v>32</v>
      </c>
      <c r="L276" s="8" t="s">
        <v>33</v>
      </c>
      <c r="M276" s="11">
        <v>56.31</v>
      </c>
      <c r="N276" s="10" t="s">
        <v>25</v>
      </c>
    </row>
    <row r="277" ht="15.75" customHeight="1">
      <c r="A277" s="6">
        <v>45454.24999999904</v>
      </c>
      <c r="B277" s="7">
        <v>45454.25999999904</v>
      </c>
      <c r="C277" s="8">
        <f t="shared" si="1"/>
        <v>0</v>
      </c>
      <c r="D277" s="8" t="s">
        <v>49</v>
      </c>
      <c r="E277" s="8">
        <v>1.0</v>
      </c>
      <c r="F277" s="8">
        <v>1.0</v>
      </c>
      <c r="G277" s="7">
        <v>45456.25999999904</v>
      </c>
      <c r="H277" s="7">
        <v>45457.45999999904</v>
      </c>
      <c r="I277" s="8">
        <v>7.547783515E9</v>
      </c>
      <c r="J277" s="8">
        <f t="shared" si="2"/>
        <v>1</v>
      </c>
      <c r="K277" s="10" t="s">
        <v>32</v>
      </c>
      <c r="L277" s="8" t="s">
        <v>33</v>
      </c>
      <c r="M277" s="11">
        <v>58.4</v>
      </c>
      <c r="N277" s="13" t="s">
        <v>43</v>
      </c>
    </row>
    <row r="278" ht="15.75" customHeight="1">
      <c r="A278" s="6">
        <v>45454.839999999036</v>
      </c>
      <c r="B278" s="7">
        <v>45454.84999999904</v>
      </c>
      <c r="C278" s="8">
        <f t="shared" si="1"/>
        <v>0</v>
      </c>
      <c r="D278" s="8" t="s">
        <v>46</v>
      </c>
      <c r="E278" s="8">
        <v>1.0</v>
      </c>
      <c r="F278" s="8">
        <v>1.0</v>
      </c>
      <c r="G278" s="7">
        <v>45456.14999999904</v>
      </c>
      <c r="H278" s="7">
        <v>45460.64999999904</v>
      </c>
      <c r="I278" s="8">
        <v>9.580865278E9</v>
      </c>
      <c r="J278" s="8">
        <f t="shared" si="2"/>
        <v>4</v>
      </c>
      <c r="K278" s="10" t="s">
        <v>32</v>
      </c>
      <c r="L278" s="8" t="s">
        <v>33</v>
      </c>
      <c r="M278" s="11">
        <v>85.4</v>
      </c>
      <c r="N278" s="10" t="s">
        <v>17</v>
      </c>
    </row>
    <row r="279" ht="15.75" customHeight="1">
      <c r="A279" s="6">
        <v>45455.42999999903</v>
      </c>
      <c r="B279" s="7">
        <v>45455.439999999035</v>
      </c>
      <c r="C279" s="8">
        <f t="shared" si="1"/>
        <v>0</v>
      </c>
      <c r="D279" s="8" t="s">
        <v>21</v>
      </c>
      <c r="E279" s="8">
        <v>1.0</v>
      </c>
      <c r="F279" s="8">
        <v>1.0</v>
      </c>
      <c r="G279" s="7">
        <v>45455.939999999035</v>
      </c>
      <c r="H279" s="7">
        <v>45458.839999999036</v>
      </c>
      <c r="I279" s="8">
        <v>8.060461902E9</v>
      </c>
      <c r="J279" s="8">
        <f t="shared" si="2"/>
        <v>3</v>
      </c>
      <c r="K279" s="10" t="s">
        <v>32</v>
      </c>
      <c r="L279" s="8" t="s">
        <v>33</v>
      </c>
      <c r="M279" s="11">
        <v>66.0</v>
      </c>
      <c r="N279" s="10" t="s">
        <v>25</v>
      </c>
    </row>
    <row r="280" ht="15.75" customHeight="1">
      <c r="A280" s="6">
        <v>45456.01999999903</v>
      </c>
      <c r="B280" s="7">
        <v>45456.02999999903</v>
      </c>
      <c r="C280" s="8">
        <f t="shared" si="1"/>
        <v>0</v>
      </c>
      <c r="D280" s="8" t="s">
        <v>51</v>
      </c>
      <c r="E280" s="8">
        <v>5.0</v>
      </c>
      <c r="F280" s="8">
        <v>5.0</v>
      </c>
      <c r="G280" s="7">
        <v>45457.42999999903</v>
      </c>
      <c r="H280" s="7">
        <v>45458.13</v>
      </c>
      <c r="I280" s="8">
        <v>6.618831502E9</v>
      </c>
      <c r="J280" s="8">
        <f t="shared" si="2"/>
        <v>1</v>
      </c>
      <c r="K280" s="10" t="s">
        <v>29</v>
      </c>
      <c r="L280" s="8" t="s">
        <v>30</v>
      </c>
      <c r="M280" s="11">
        <v>39.91</v>
      </c>
      <c r="N280" s="13" t="s">
        <v>43</v>
      </c>
    </row>
    <row r="281" ht="15.75" customHeight="1">
      <c r="A281" s="6">
        <v>45456.609999999026</v>
      </c>
      <c r="B281" s="7">
        <v>45457.65999999903</v>
      </c>
      <c r="C281" s="8">
        <f t="shared" si="1"/>
        <v>1</v>
      </c>
      <c r="D281" s="8" t="s">
        <v>42</v>
      </c>
      <c r="E281" s="8">
        <v>1.0</v>
      </c>
      <c r="F281" s="8">
        <v>2.0</v>
      </c>
      <c r="G281" s="7">
        <v>45459.25999999903</v>
      </c>
      <c r="H281" s="7">
        <v>45462.15999999903</v>
      </c>
      <c r="I281" s="8">
        <v>3.15201088E9</v>
      </c>
      <c r="J281" s="8">
        <f t="shared" si="2"/>
        <v>3</v>
      </c>
      <c r="K281" s="10" t="s">
        <v>29</v>
      </c>
      <c r="L281" s="8" t="s">
        <v>30</v>
      </c>
      <c r="M281" s="11">
        <v>86.75</v>
      </c>
      <c r="N281" s="10" t="s">
        <v>17</v>
      </c>
    </row>
    <row r="282" ht="15.75" customHeight="1">
      <c r="A282" s="6">
        <v>45457.19999999902</v>
      </c>
      <c r="B282" s="7">
        <v>45458.249999999025</v>
      </c>
      <c r="C282" s="8">
        <f t="shared" si="1"/>
        <v>1</v>
      </c>
      <c r="D282" s="8" t="s">
        <v>44</v>
      </c>
      <c r="E282" s="8">
        <v>5.0</v>
      </c>
      <c r="F282" s="8">
        <v>5.0</v>
      </c>
      <c r="G282" s="7">
        <v>45459.14999999903</v>
      </c>
      <c r="H282" s="7">
        <v>45462.04999999903</v>
      </c>
      <c r="I282" s="8">
        <v>5.396205336E9</v>
      </c>
      <c r="J282" s="8">
        <f t="shared" si="2"/>
        <v>3</v>
      </c>
      <c r="K282" s="10" t="s">
        <v>29</v>
      </c>
      <c r="L282" s="8" t="s">
        <v>30</v>
      </c>
      <c r="M282" s="11">
        <v>89.99</v>
      </c>
      <c r="N282" s="10" t="s">
        <v>25</v>
      </c>
    </row>
    <row r="283" ht="15.75" customHeight="1">
      <c r="A283" s="6">
        <v>45457.78999999902</v>
      </c>
      <c r="B283" s="7">
        <v>45458.83999999902</v>
      </c>
      <c r="C283" s="8">
        <f t="shared" si="1"/>
        <v>1</v>
      </c>
      <c r="D283" s="8" t="s">
        <v>31</v>
      </c>
      <c r="E283" s="8">
        <v>4.0</v>
      </c>
      <c r="F283" s="8">
        <v>4.0</v>
      </c>
      <c r="G283" s="7">
        <v>45460.73999999902</v>
      </c>
      <c r="H283" s="7">
        <v>45463.33999999902</v>
      </c>
      <c r="I283" s="8">
        <v>7.665984825E9</v>
      </c>
      <c r="J283" s="8">
        <f t="shared" si="2"/>
        <v>3</v>
      </c>
      <c r="K283" s="10" t="s">
        <v>29</v>
      </c>
      <c r="L283" s="8" t="s">
        <v>30</v>
      </c>
      <c r="M283" s="11">
        <v>74.0</v>
      </c>
      <c r="N283" s="13" t="s">
        <v>43</v>
      </c>
    </row>
    <row r="284" ht="15.75" customHeight="1">
      <c r="A284" s="6">
        <v>45458.379999999015</v>
      </c>
      <c r="B284" s="7">
        <v>45459.42999999902</v>
      </c>
      <c r="C284" s="8">
        <f t="shared" si="1"/>
        <v>1</v>
      </c>
      <c r="D284" s="8" t="s">
        <v>36</v>
      </c>
      <c r="E284" s="8">
        <v>5.0</v>
      </c>
      <c r="F284" s="8">
        <v>5.0</v>
      </c>
      <c r="G284" s="7">
        <v>45460.92999999902</v>
      </c>
      <c r="H284" s="7">
        <v>45463.129999999015</v>
      </c>
      <c r="I284" s="8">
        <v>9.972866973E9</v>
      </c>
      <c r="J284" s="8">
        <f t="shared" si="2"/>
        <v>3</v>
      </c>
      <c r="K284" s="10" t="s">
        <v>32</v>
      </c>
      <c r="L284" s="8" t="s">
        <v>33</v>
      </c>
      <c r="M284" s="11">
        <v>55.59</v>
      </c>
      <c r="N284" s="13" t="s">
        <v>43</v>
      </c>
    </row>
    <row r="285" ht="15.75" customHeight="1">
      <c r="A285" s="6">
        <v>45458.96999999901</v>
      </c>
      <c r="B285" s="7">
        <v>45460.019999999015</v>
      </c>
      <c r="C285" s="8">
        <f t="shared" si="1"/>
        <v>2</v>
      </c>
      <c r="D285" s="8" t="s">
        <v>51</v>
      </c>
      <c r="E285" s="8">
        <v>1.0</v>
      </c>
      <c r="F285" s="8">
        <v>1.0</v>
      </c>
      <c r="G285" s="7">
        <v>45461.11999999901</v>
      </c>
      <c r="H285" s="7">
        <v>45462.21999999901</v>
      </c>
      <c r="I285" s="8">
        <v>5.070364241E9</v>
      </c>
      <c r="J285" s="8">
        <f t="shared" si="2"/>
        <v>1</v>
      </c>
      <c r="K285" s="10" t="s">
        <v>39</v>
      </c>
      <c r="L285" s="8" t="s">
        <v>40</v>
      </c>
      <c r="M285" s="11">
        <v>59.88</v>
      </c>
      <c r="N285" s="13" t="s">
        <v>43</v>
      </c>
    </row>
    <row r="286" ht="15.75" customHeight="1">
      <c r="A286" s="6">
        <v>45459.55999999901</v>
      </c>
      <c r="B286" s="7">
        <v>45460.60999999901</v>
      </c>
      <c r="C286" s="8">
        <f t="shared" si="1"/>
        <v>1</v>
      </c>
      <c r="D286" s="8" t="s">
        <v>47</v>
      </c>
      <c r="E286" s="8">
        <v>1.0</v>
      </c>
      <c r="F286" s="8">
        <v>3.0</v>
      </c>
      <c r="G286" s="7">
        <v>45462.50999999901</v>
      </c>
      <c r="H286" s="7">
        <v>45463.50999999901</v>
      </c>
      <c r="I286" s="8">
        <v>2.438755503E9</v>
      </c>
      <c r="J286" s="8">
        <f t="shared" si="2"/>
        <v>1</v>
      </c>
      <c r="K286" s="10" t="s">
        <v>37</v>
      </c>
      <c r="L286" s="8" t="s">
        <v>38</v>
      </c>
      <c r="M286" s="11">
        <v>55.08</v>
      </c>
      <c r="N286" s="10" t="s">
        <v>25</v>
      </c>
    </row>
    <row r="287" ht="15.75" customHeight="1">
      <c r="A287" s="6">
        <v>45460.149999999005</v>
      </c>
      <c r="B287" s="7">
        <v>45461.19999999901</v>
      </c>
      <c r="C287" s="8">
        <f t="shared" si="1"/>
        <v>1</v>
      </c>
      <c r="D287" s="8" t="s">
        <v>49</v>
      </c>
      <c r="E287" s="8">
        <v>1.0</v>
      </c>
      <c r="F287" s="8">
        <v>1.0</v>
      </c>
      <c r="G287" s="7">
        <v>45462.399999999005</v>
      </c>
      <c r="H287" s="7">
        <v>45465.299999999006</v>
      </c>
      <c r="I287" s="8">
        <v>9.273207012E9</v>
      </c>
      <c r="J287" s="8">
        <f t="shared" si="2"/>
        <v>3</v>
      </c>
      <c r="K287" s="10" t="s">
        <v>37</v>
      </c>
      <c r="L287" s="8" t="s">
        <v>38</v>
      </c>
      <c r="M287" s="11">
        <v>85.22</v>
      </c>
      <c r="N287" s="13" t="s">
        <v>43</v>
      </c>
    </row>
    <row r="288" ht="15.75" customHeight="1">
      <c r="A288" s="6">
        <v>45460.739999999</v>
      </c>
      <c r="B288" s="7">
        <v>45461.789999999004</v>
      </c>
      <c r="C288" s="8">
        <f t="shared" si="1"/>
        <v>1</v>
      </c>
      <c r="D288" s="8" t="s">
        <v>50</v>
      </c>
      <c r="E288" s="8">
        <v>1.0</v>
      </c>
      <c r="F288" s="8">
        <v>1.0</v>
      </c>
      <c r="G288" s="7">
        <v>45462.58999999901</v>
      </c>
      <c r="H288" s="7">
        <v>45466.389999999</v>
      </c>
      <c r="I288" s="8">
        <v>5.330826817E9</v>
      </c>
      <c r="J288" s="8">
        <f t="shared" si="2"/>
        <v>4</v>
      </c>
      <c r="K288" s="10" t="s">
        <v>34</v>
      </c>
      <c r="L288" s="8" t="s">
        <v>35</v>
      </c>
      <c r="M288" s="11">
        <v>67.83</v>
      </c>
      <c r="N288" s="10" t="s">
        <v>17</v>
      </c>
    </row>
    <row r="289" ht="15.75" customHeight="1">
      <c r="A289" s="6">
        <v>45461.329999999</v>
      </c>
      <c r="B289" s="7">
        <v>45462.379999999</v>
      </c>
      <c r="C289" s="8">
        <f t="shared" si="1"/>
        <v>1</v>
      </c>
      <c r="D289" s="8" t="s">
        <v>24</v>
      </c>
      <c r="E289" s="8">
        <v>1.0</v>
      </c>
      <c r="F289" s="8">
        <v>2.0</v>
      </c>
      <c r="G289" s="7">
        <v>45463.279999999</v>
      </c>
      <c r="H289" s="7">
        <v>45465.479999999</v>
      </c>
      <c r="I289" s="8">
        <v>3.801915372E9</v>
      </c>
      <c r="J289" s="8">
        <f t="shared" si="2"/>
        <v>2</v>
      </c>
      <c r="K289" s="10" t="s">
        <v>19</v>
      </c>
      <c r="L289" s="8" t="s">
        <v>20</v>
      </c>
      <c r="M289" s="11">
        <v>35.14</v>
      </c>
      <c r="N289" s="13" t="s">
        <v>43</v>
      </c>
    </row>
    <row r="290" ht="15.75" customHeight="1">
      <c r="A290" s="6">
        <v>45461.919999998994</v>
      </c>
      <c r="B290" s="7">
        <v>45461.93299999899</v>
      </c>
      <c r="C290" s="8">
        <f t="shared" si="1"/>
        <v>0</v>
      </c>
      <c r="D290" s="8" t="s">
        <v>48</v>
      </c>
      <c r="E290" s="8">
        <v>1.0</v>
      </c>
      <c r="F290" s="8">
        <v>1.0</v>
      </c>
      <c r="G290" s="7">
        <v>45462.63299999899</v>
      </c>
      <c r="H290" s="7">
        <v>45466.732999998996</v>
      </c>
      <c r="I290" s="8">
        <v>8.915231861E9</v>
      </c>
      <c r="J290" s="8">
        <f t="shared" si="2"/>
        <v>4</v>
      </c>
      <c r="K290" s="10" t="s">
        <v>22</v>
      </c>
      <c r="L290" s="8" t="s">
        <v>23</v>
      </c>
      <c r="M290" s="11">
        <v>88.94</v>
      </c>
      <c r="N290" s="10" t="s">
        <v>17</v>
      </c>
    </row>
    <row r="291" ht="15.75" customHeight="1">
      <c r="A291" s="6">
        <v>45462.50999999899</v>
      </c>
      <c r="B291" s="7">
        <v>45462.52299999899</v>
      </c>
      <c r="C291" s="8">
        <f t="shared" si="1"/>
        <v>0</v>
      </c>
      <c r="D291" s="8" t="s">
        <v>24</v>
      </c>
      <c r="E291" s="8">
        <v>4.0</v>
      </c>
      <c r="F291" s="8">
        <v>8.0</v>
      </c>
      <c r="G291" s="7">
        <v>45464.02299999899</v>
      </c>
      <c r="H291" s="7">
        <v>45466.02299999899</v>
      </c>
      <c r="I291" s="8">
        <v>9.084343941E9</v>
      </c>
      <c r="J291" s="8">
        <f t="shared" si="2"/>
        <v>2</v>
      </c>
      <c r="K291" s="10" t="s">
        <v>15</v>
      </c>
      <c r="L291" s="8" t="s">
        <v>16</v>
      </c>
      <c r="M291" s="11">
        <v>87.83</v>
      </c>
      <c r="N291" s="13" t="s">
        <v>43</v>
      </c>
    </row>
    <row r="292" ht="15.75" customHeight="1">
      <c r="A292" s="6">
        <v>45463.09999999899</v>
      </c>
      <c r="B292" s="7">
        <v>45463.112999998986</v>
      </c>
      <c r="C292" s="8">
        <f t="shared" si="1"/>
        <v>0</v>
      </c>
      <c r="D292" s="8" t="s">
        <v>51</v>
      </c>
      <c r="E292" s="8">
        <v>1.0</v>
      </c>
      <c r="F292" s="8">
        <v>1.0</v>
      </c>
      <c r="G292" s="7">
        <v>45464.212999998985</v>
      </c>
      <c r="H292" s="7">
        <v>45466.81299999898</v>
      </c>
      <c r="I292" s="8">
        <v>6.404652446E9</v>
      </c>
      <c r="J292" s="8">
        <f t="shared" si="2"/>
        <v>2</v>
      </c>
      <c r="K292" s="10" t="s">
        <v>26</v>
      </c>
      <c r="L292" s="8" t="s">
        <v>27</v>
      </c>
      <c r="M292" s="11">
        <v>71.71</v>
      </c>
      <c r="N292" s="10" t="s">
        <v>17</v>
      </c>
    </row>
    <row r="293" ht="15.75" customHeight="1">
      <c r="A293" s="6">
        <v>45463.689999998984</v>
      </c>
      <c r="B293" s="7">
        <v>45463.70299999898</v>
      </c>
      <c r="C293" s="8">
        <f t="shared" si="1"/>
        <v>0</v>
      </c>
      <c r="D293" s="8" t="s">
        <v>47</v>
      </c>
      <c r="E293" s="8">
        <v>1.0</v>
      </c>
      <c r="F293" s="8">
        <v>3.0</v>
      </c>
      <c r="G293" s="7">
        <v>45464.602999998984</v>
      </c>
      <c r="H293" s="7">
        <v>45465.80299999898</v>
      </c>
      <c r="I293" s="8">
        <v>4.755410288E9</v>
      </c>
      <c r="J293" s="8">
        <f t="shared" si="2"/>
        <v>1</v>
      </c>
      <c r="K293" s="10" t="s">
        <v>29</v>
      </c>
      <c r="L293" s="8" t="s">
        <v>30</v>
      </c>
      <c r="M293" s="11">
        <v>55.94</v>
      </c>
      <c r="N293" s="10" t="s">
        <v>17</v>
      </c>
    </row>
    <row r="294" ht="15.75" customHeight="1">
      <c r="A294" s="6">
        <v>45464.27999999898</v>
      </c>
      <c r="B294" s="7">
        <v>45464.29299999898</v>
      </c>
      <c r="C294" s="8">
        <f t="shared" si="1"/>
        <v>0</v>
      </c>
      <c r="D294" s="8" t="s">
        <v>47</v>
      </c>
      <c r="E294" s="8">
        <v>3.0</v>
      </c>
      <c r="F294" s="8">
        <v>9.0</v>
      </c>
      <c r="G294" s="7">
        <v>45465.09299999898</v>
      </c>
      <c r="H294" s="7">
        <v>45468.09299999898</v>
      </c>
      <c r="I294" s="8">
        <v>8.155576476E9</v>
      </c>
      <c r="J294" s="8">
        <f t="shared" si="2"/>
        <v>3</v>
      </c>
      <c r="K294" s="10" t="s">
        <v>32</v>
      </c>
      <c r="L294" s="8" t="s">
        <v>33</v>
      </c>
      <c r="M294" s="11">
        <v>57.71</v>
      </c>
      <c r="N294" s="10" t="s">
        <v>17</v>
      </c>
    </row>
    <row r="295" ht="15.75" customHeight="1">
      <c r="A295" s="6">
        <v>45464.86999999898</v>
      </c>
      <c r="B295" s="7">
        <v>45464.882999998976</v>
      </c>
      <c r="C295" s="8">
        <f t="shared" si="1"/>
        <v>0</v>
      </c>
      <c r="D295" s="8" t="s">
        <v>41</v>
      </c>
      <c r="E295" s="8">
        <v>5.0</v>
      </c>
      <c r="F295" s="8">
        <v>5.0</v>
      </c>
      <c r="G295" s="7">
        <v>45465.78299999898</v>
      </c>
      <c r="H295" s="7">
        <v>45467.982999998974</v>
      </c>
      <c r="I295" s="8">
        <v>3.590185241E9</v>
      </c>
      <c r="J295" s="8">
        <f t="shared" si="2"/>
        <v>2</v>
      </c>
      <c r="K295" s="10" t="s">
        <v>34</v>
      </c>
      <c r="L295" s="8" t="s">
        <v>35</v>
      </c>
      <c r="M295" s="11">
        <v>59.46</v>
      </c>
      <c r="N295" s="10" t="s">
        <v>25</v>
      </c>
    </row>
    <row r="296" ht="15.75" customHeight="1">
      <c r="A296" s="6">
        <v>45465.45999999897</v>
      </c>
      <c r="B296" s="7">
        <v>45465.47299999897</v>
      </c>
      <c r="C296" s="8">
        <f t="shared" si="1"/>
        <v>0</v>
      </c>
      <c r="D296" s="8" t="s">
        <v>41</v>
      </c>
      <c r="E296" s="8">
        <v>1.0</v>
      </c>
      <c r="F296" s="8">
        <v>1.0</v>
      </c>
      <c r="G296" s="7">
        <v>45467.07299999897</v>
      </c>
      <c r="H296" s="7">
        <v>45470.97299999897</v>
      </c>
      <c r="I296" s="8">
        <v>7.638917414E9</v>
      </c>
      <c r="J296" s="8">
        <f t="shared" si="2"/>
        <v>3</v>
      </c>
      <c r="K296" s="10" t="s">
        <v>37</v>
      </c>
      <c r="L296" s="8" t="s">
        <v>38</v>
      </c>
      <c r="M296" s="11">
        <v>88.2</v>
      </c>
      <c r="N296" s="10" t="s">
        <v>17</v>
      </c>
    </row>
    <row r="297" ht="15.75" customHeight="1">
      <c r="A297" s="6">
        <v>45466.04999999897</v>
      </c>
      <c r="B297" s="7">
        <v>45466.06299999897</v>
      </c>
      <c r="C297" s="8">
        <f t="shared" si="1"/>
        <v>0</v>
      </c>
      <c r="D297" s="8" t="s">
        <v>24</v>
      </c>
      <c r="E297" s="8">
        <v>1.0</v>
      </c>
      <c r="F297" s="8">
        <v>2.0</v>
      </c>
      <c r="G297" s="7">
        <v>45467.96299999897</v>
      </c>
      <c r="H297" s="7">
        <v>45470.16299999897</v>
      </c>
      <c r="I297" s="8">
        <v>3.586812072E9</v>
      </c>
      <c r="J297" s="8">
        <f t="shared" si="2"/>
        <v>3</v>
      </c>
      <c r="K297" s="10" t="s">
        <v>39</v>
      </c>
      <c r="L297" s="8" t="s">
        <v>40</v>
      </c>
      <c r="M297" s="11">
        <v>69.14</v>
      </c>
      <c r="N297" s="10" t="s">
        <v>17</v>
      </c>
    </row>
    <row r="298" ht="15.75" customHeight="1">
      <c r="A298" s="6">
        <v>45466.639999998966</v>
      </c>
      <c r="B298" s="7">
        <v>45466.652999998965</v>
      </c>
      <c r="C298" s="8">
        <f t="shared" si="1"/>
        <v>0</v>
      </c>
      <c r="D298" s="8" t="s">
        <v>48</v>
      </c>
      <c r="E298" s="8">
        <v>1.0</v>
      </c>
      <c r="F298" s="8">
        <v>1.0</v>
      </c>
      <c r="G298" s="7">
        <v>45467.55299999897</v>
      </c>
      <c r="H298" s="7">
        <v>45467.85299999896</v>
      </c>
      <c r="I298" s="8">
        <v>6.174196371E9</v>
      </c>
      <c r="J298" s="8">
        <f t="shared" si="2"/>
        <v>0</v>
      </c>
      <c r="K298" s="10" t="s">
        <v>39</v>
      </c>
      <c r="L298" s="8" t="s">
        <v>40</v>
      </c>
      <c r="M298" s="11">
        <v>38.730000000000004</v>
      </c>
      <c r="N298" s="10" t="s">
        <v>25</v>
      </c>
    </row>
    <row r="299" ht="15.75" customHeight="1">
      <c r="A299" s="6">
        <v>45467.22999999896</v>
      </c>
      <c r="B299" s="7">
        <v>45467.239999998965</v>
      </c>
      <c r="C299" s="8">
        <f t="shared" si="1"/>
        <v>0</v>
      </c>
      <c r="D299" s="8" t="s">
        <v>50</v>
      </c>
      <c r="E299" s="8">
        <v>1.0</v>
      </c>
      <c r="F299" s="8">
        <v>1.0</v>
      </c>
      <c r="G299" s="7">
        <v>45468.43999999896</v>
      </c>
      <c r="H299" s="7">
        <v>45472.139999998966</v>
      </c>
      <c r="I299" s="8">
        <v>6.955968857E9</v>
      </c>
      <c r="J299" s="8">
        <f t="shared" si="2"/>
        <v>4</v>
      </c>
      <c r="K299" s="10" t="s">
        <v>39</v>
      </c>
      <c r="L299" s="8" t="s">
        <v>40</v>
      </c>
      <c r="M299" s="11">
        <v>88.97</v>
      </c>
      <c r="N299" s="13" t="s">
        <v>43</v>
      </c>
    </row>
    <row r="300" ht="15.75" customHeight="1">
      <c r="A300" s="6">
        <v>45467.81999999896</v>
      </c>
      <c r="B300" s="7">
        <v>45467.82999999896</v>
      </c>
      <c r="C300" s="8">
        <f t="shared" si="1"/>
        <v>0</v>
      </c>
      <c r="D300" s="8" t="s">
        <v>45</v>
      </c>
      <c r="E300" s="8">
        <v>1.0</v>
      </c>
      <c r="F300" s="8">
        <v>1.0</v>
      </c>
      <c r="G300" s="7">
        <v>45468.42999999896</v>
      </c>
      <c r="H300" s="7">
        <v>45470.82999999896</v>
      </c>
      <c r="I300" s="8">
        <v>3.39000376E9</v>
      </c>
      <c r="J300" s="8">
        <f t="shared" si="2"/>
        <v>2</v>
      </c>
      <c r="K300" s="10" t="s">
        <v>39</v>
      </c>
      <c r="L300" s="8" t="s">
        <v>40</v>
      </c>
      <c r="M300" s="11">
        <v>87.27</v>
      </c>
      <c r="N300" s="10" t="s">
        <v>17</v>
      </c>
    </row>
    <row r="301" ht="15.75" customHeight="1">
      <c r="A301" s="6">
        <v>45468.409999998956</v>
      </c>
      <c r="B301" s="7">
        <v>45468.41999999896</v>
      </c>
      <c r="C301" s="8">
        <f t="shared" si="1"/>
        <v>0</v>
      </c>
      <c r="D301" s="8" t="s">
        <v>36</v>
      </c>
      <c r="E301" s="8">
        <v>1.0</v>
      </c>
      <c r="F301" s="8">
        <v>1.0</v>
      </c>
      <c r="G301" s="7">
        <v>45469.119999998955</v>
      </c>
      <c r="H301" s="7">
        <v>45472.81999999896</v>
      </c>
      <c r="I301" s="8">
        <v>1.094668496E9</v>
      </c>
      <c r="J301" s="8">
        <f t="shared" si="2"/>
        <v>3</v>
      </c>
      <c r="K301" s="10" t="s">
        <v>39</v>
      </c>
      <c r="L301" s="8" t="s">
        <v>40</v>
      </c>
      <c r="M301" s="11">
        <v>73.05</v>
      </c>
      <c r="N301" s="10" t="s">
        <v>25</v>
      </c>
    </row>
    <row r="302" ht="15.75" customHeight="1">
      <c r="A302" s="6">
        <v>45468.99999999895</v>
      </c>
      <c r="B302" s="7">
        <v>45469.009999998954</v>
      </c>
      <c r="C302" s="8">
        <f t="shared" si="1"/>
        <v>0</v>
      </c>
      <c r="D302" s="8" t="s">
        <v>18</v>
      </c>
      <c r="E302" s="8">
        <v>1.0</v>
      </c>
      <c r="F302" s="8">
        <v>1.0</v>
      </c>
      <c r="G302" s="7">
        <v>45470.30999999896</v>
      </c>
      <c r="H302" s="7">
        <v>45473.009999998954</v>
      </c>
      <c r="I302" s="8">
        <v>6.504978468E9</v>
      </c>
      <c r="J302" s="8">
        <f t="shared" si="2"/>
        <v>3</v>
      </c>
      <c r="K302" s="10" t="s">
        <v>39</v>
      </c>
      <c r="L302" s="8" t="s">
        <v>40</v>
      </c>
      <c r="M302" s="11">
        <v>59.86</v>
      </c>
      <c r="N302" s="13" t="s">
        <v>43</v>
      </c>
    </row>
    <row r="303" ht="15.75" customHeight="1">
      <c r="A303" s="6">
        <v>45469.58999999895</v>
      </c>
      <c r="B303" s="7">
        <v>45469.59999999895</v>
      </c>
      <c r="C303" s="8">
        <f t="shared" si="1"/>
        <v>0</v>
      </c>
      <c r="D303" s="8" t="s">
        <v>44</v>
      </c>
      <c r="E303" s="8">
        <v>4.0</v>
      </c>
      <c r="F303" s="8">
        <v>4.0</v>
      </c>
      <c r="G303" s="7">
        <v>45470.69999999895</v>
      </c>
      <c r="H303" s="7">
        <v>45471.79999999895</v>
      </c>
      <c r="I303" s="8">
        <v>3.238795023E9</v>
      </c>
      <c r="J303" s="8">
        <f t="shared" si="2"/>
        <v>1</v>
      </c>
      <c r="K303" s="10" t="s">
        <v>26</v>
      </c>
      <c r="L303" s="8" t="s">
        <v>27</v>
      </c>
      <c r="M303" s="11">
        <v>55.63</v>
      </c>
      <c r="N303" s="10" t="s">
        <v>25</v>
      </c>
    </row>
    <row r="304" ht="15.75" customHeight="1">
      <c r="A304" s="6">
        <v>45470.179999998945</v>
      </c>
      <c r="B304" s="7">
        <v>45470.18999999895</v>
      </c>
      <c r="C304" s="8">
        <f t="shared" si="1"/>
        <v>0</v>
      </c>
      <c r="D304" s="8" t="s">
        <v>14</v>
      </c>
      <c r="E304" s="8">
        <v>4.0</v>
      </c>
      <c r="F304" s="8">
        <v>4.0</v>
      </c>
      <c r="G304" s="7">
        <v>45471.389999998944</v>
      </c>
      <c r="H304" s="7">
        <v>45474.08999999895</v>
      </c>
      <c r="I304" s="8">
        <v>8.490675232E9</v>
      </c>
      <c r="J304" s="8">
        <f t="shared" si="2"/>
        <v>3</v>
      </c>
      <c r="K304" s="10" t="s">
        <v>26</v>
      </c>
      <c r="L304" s="8" t="s">
        <v>27</v>
      </c>
      <c r="M304" s="11">
        <v>56.89</v>
      </c>
      <c r="N304" s="13" t="s">
        <v>43</v>
      </c>
    </row>
    <row r="305" ht="15.75" customHeight="1">
      <c r="A305" s="6">
        <v>45470.76999999894</v>
      </c>
      <c r="B305" s="7">
        <v>45470.779999998944</v>
      </c>
      <c r="C305" s="8">
        <f t="shared" si="1"/>
        <v>0</v>
      </c>
      <c r="D305" s="8" t="s">
        <v>14</v>
      </c>
      <c r="E305" s="8">
        <v>1.0</v>
      </c>
      <c r="F305" s="8">
        <v>1.0</v>
      </c>
      <c r="G305" s="7">
        <v>45472.779999998944</v>
      </c>
      <c r="H305" s="7">
        <v>45475.779999998944</v>
      </c>
      <c r="I305" s="8">
        <v>6.660248321E9</v>
      </c>
      <c r="J305" s="8">
        <f t="shared" si="2"/>
        <v>3</v>
      </c>
      <c r="K305" s="10" t="s">
        <v>26</v>
      </c>
      <c r="L305" s="8" t="s">
        <v>27</v>
      </c>
      <c r="M305" s="11">
        <v>88.66</v>
      </c>
      <c r="N305" s="10" t="s">
        <v>17</v>
      </c>
    </row>
    <row r="306" ht="15.75" customHeight="1">
      <c r="A306" s="6">
        <v>45471.35999999894</v>
      </c>
      <c r="B306" s="7">
        <v>45471.36999999894</v>
      </c>
      <c r="C306" s="8">
        <f t="shared" si="1"/>
        <v>0</v>
      </c>
      <c r="D306" s="8" t="s">
        <v>49</v>
      </c>
      <c r="E306" s="8">
        <v>1.0</v>
      </c>
      <c r="F306" s="8">
        <v>1.0</v>
      </c>
      <c r="G306" s="7">
        <v>45472.76999999894</v>
      </c>
      <c r="H306" s="7">
        <v>45474.96999999894</v>
      </c>
      <c r="I306" s="8">
        <v>8.53749719E9</v>
      </c>
      <c r="J306" s="8">
        <f t="shared" si="2"/>
        <v>2</v>
      </c>
      <c r="K306" s="10" t="s">
        <v>32</v>
      </c>
      <c r="L306" s="8" t="s">
        <v>33</v>
      </c>
      <c r="M306" s="11">
        <v>66.44</v>
      </c>
      <c r="N306" s="10" t="s">
        <v>25</v>
      </c>
    </row>
    <row r="307" ht="15.75" customHeight="1">
      <c r="A307" s="6">
        <v>45471.949999998935</v>
      </c>
      <c r="B307" s="7">
        <v>45471.95999999894</v>
      </c>
      <c r="C307" s="8">
        <f t="shared" si="1"/>
        <v>0</v>
      </c>
      <c r="D307" s="8" t="s">
        <v>42</v>
      </c>
      <c r="E307" s="8">
        <v>1.0</v>
      </c>
      <c r="F307" s="8">
        <v>2.0</v>
      </c>
      <c r="G307" s="7">
        <v>45472.95999999894</v>
      </c>
      <c r="H307" s="7">
        <v>45473.25999999894</v>
      </c>
      <c r="I307" s="8">
        <v>5.244231104E9</v>
      </c>
      <c r="J307" s="8">
        <f t="shared" si="2"/>
        <v>1</v>
      </c>
      <c r="K307" s="10" t="s">
        <v>32</v>
      </c>
      <c r="L307" s="8" t="s">
        <v>33</v>
      </c>
      <c r="M307" s="11">
        <v>36.81</v>
      </c>
      <c r="N307" s="13" t="s">
        <v>43</v>
      </c>
    </row>
    <row r="308" ht="15.75" customHeight="1">
      <c r="A308" s="6">
        <v>45472.53999999893</v>
      </c>
      <c r="B308" s="7">
        <v>45473.589999998934</v>
      </c>
      <c r="C308" s="8">
        <f t="shared" si="1"/>
        <v>1</v>
      </c>
      <c r="D308" s="8" t="s">
        <v>24</v>
      </c>
      <c r="E308" s="8">
        <v>1.0</v>
      </c>
      <c r="F308" s="8">
        <v>2.0</v>
      </c>
      <c r="G308" s="7">
        <v>45474.28999999893</v>
      </c>
      <c r="H308" s="7">
        <v>45478.18999999893</v>
      </c>
      <c r="I308" s="8">
        <v>3.379980932E9</v>
      </c>
      <c r="J308" s="8">
        <f t="shared" si="2"/>
        <v>4</v>
      </c>
      <c r="K308" s="10" t="s">
        <v>32</v>
      </c>
      <c r="L308" s="8" t="s">
        <v>33</v>
      </c>
      <c r="M308" s="11">
        <v>86.04</v>
      </c>
      <c r="N308" s="10" t="s">
        <v>17</v>
      </c>
    </row>
    <row r="309" ht="15.75" customHeight="1">
      <c r="A309" s="6">
        <v>45473.12999999893</v>
      </c>
      <c r="B309" s="7">
        <v>45474.17999999893</v>
      </c>
      <c r="C309" s="8">
        <f t="shared" si="1"/>
        <v>1</v>
      </c>
      <c r="D309" s="8" t="s">
        <v>51</v>
      </c>
      <c r="E309" s="8">
        <v>4.0</v>
      </c>
      <c r="F309" s="8">
        <v>4.0</v>
      </c>
      <c r="G309" s="7">
        <v>45474.67999999893</v>
      </c>
      <c r="H309" s="7">
        <v>45479.07999999893</v>
      </c>
      <c r="I309" s="8">
        <v>2.082726766E9</v>
      </c>
      <c r="J309" s="8">
        <f t="shared" si="2"/>
        <v>5</v>
      </c>
      <c r="K309" s="10" t="s">
        <v>32</v>
      </c>
      <c r="L309" s="8" t="s">
        <v>33</v>
      </c>
      <c r="M309" s="11">
        <v>87.11</v>
      </c>
      <c r="N309" s="10" t="s">
        <v>25</v>
      </c>
    </row>
    <row r="310" ht="15.75" customHeight="1">
      <c r="A310" s="6">
        <v>45473.719999998924</v>
      </c>
      <c r="B310" s="7">
        <v>45474.76999999893</v>
      </c>
      <c r="C310" s="8">
        <f t="shared" si="1"/>
        <v>1</v>
      </c>
      <c r="D310" s="8" t="s">
        <v>18</v>
      </c>
      <c r="E310" s="8">
        <v>1.0</v>
      </c>
      <c r="F310" s="8">
        <v>1.0</v>
      </c>
      <c r="G310" s="7">
        <v>45476.66999999893</v>
      </c>
      <c r="H310" s="7">
        <v>45478.76999999893</v>
      </c>
      <c r="I310" s="8">
        <v>5.698407293E9</v>
      </c>
      <c r="J310" s="8">
        <f t="shared" si="2"/>
        <v>2</v>
      </c>
      <c r="K310" s="10" t="s">
        <v>29</v>
      </c>
      <c r="L310" s="8" t="s">
        <v>30</v>
      </c>
      <c r="M310" s="11">
        <v>73.81</v>
      </c>
      <c r="N310" s="10" t="s">
        <v>25</v>
      </c>
    </row>
    <row r="311" ht="15.75" customHeight="1">
      <c r="A311" s="6">
        <v>45474.30999999892</v>
      </c>
      <c r="B311" s="7">
        <v>45475.359999998924</v>
      </c>
      <c r="C311" s="8">
        <f t="shared" si="1"/>
        <v>1</v>
      </c>
      <c r="D311" s="8" t="s">
        <v>49</v>
      </c>
      <c r="E311" s="8">
        <v>1.0</v>
      </c>
      <c r="F311" s="8">
        <v>1.0</v>
      </c>
      <c r="G311" s="7">
        <v>45476.55999999892</v>
      </c>
      <c r="H311" s="7">
        <v>45479.359999998924</v>
      </c>
      <c r="I311" s="8">
        <v>7.52089827E9</v>
      </c>
      <c r="J311" s="8">
        <f t="shared" si="2"/>
        <v>3</v>
      </c>
      <c r="K311" s="10" t="s">
        <v>29</v>
      </c>
      <c r="L311" s="8" t="s">
        <v>30</v>
      </c>
      <c r="M311" s="11">
        <v>56.85</v>
      </c>
      <c r="N311" s="13" t="s">
        <v>43</v>
      </c>
    </row>
    <row r="312" ht="15.75" customHeight="1">
      <c r="A312" s="6">
        <v>45474.89999999892</v>
      </c>
      <c r="B312" s="7">
        <v>45475.94999999892</v>
      </c>
      <c r="C312" s="8">
        <f t="shared" si="1"/>
        <v>1</v>
      </c>
      <c r="D312" s="8" t="s">
        <v>28</v>
      </c>
      <c r="E312" s="8">
        <v>1.0</v>
      </c>
      <c r="F312" s="8">
        <v>1.0</v>
      </c>
      <c r="G312" s="7">
        <v>45476.44999999892</v>
      </c>
      <c r="H312" s="7">
        <v>45478.54999999892</v>
      </c>
      <c r="I312" s="8">
        <v>8.517218729E9</v>
      </c>
      <c r="J312" s="8">
        <f t="shared" si="2"/>
        <v>2</v>
      </c>
      <c r="K312" s="10" t="s">
        <v>29</v>
      </c>
      <c r="L312" s="8" t="s">
        <v>30</v>
      </c>
      <c r="M312" s="11">
        <v>57.55</v>
      </c>
      <c r="N312" s="10" t="s">
        <v>17</v>
      </c>
    </row>
    <row r="313" ht="15.75" customHeight="1">
      <c r="A313" s="6">
        <v>45475.489999998914</v>
      </c>
      <c r="B313" s="7">
        <v>45476.53999999892</v>
      </c>
      <c r="C313" s="8">
        <f t="shared" si="1"/>
        <v>1</v>
      </c>
      <c r="D313" s="8" t="s">
        <v>18</v>
      </c>
      <c r="E313" s="8">
        <v>1.0</v>
      </c>
      <c r="F313" s="8">
        <v>1.0</v>
      </c>
      <c r="G313" s="7">
        <v>45477.33999999892</v>
      </c>
      <c r="H313" s="7">
        <v>45479.33999999892</v>
      </c>
      <c r="I313" s="8">
        <v>2.855923E9</v>
      </c>
      <c r="J313" s="8">
        <f t="shared" si="2"/>
        <v>2</v>
      </c>
      <c r="K313" s="10" t="s">
        <v>29</v>
      </c>
      <c r="L313" s="8" t="s">
        <v>30</v>
      </c>
      <c r="M313" s="11">
        <v>59.980000000000004</v>
      </c>
      <c r="N313" s="10" t="s">
        <v>25</v>
      </c>
    </row>
    <row r="314" ht="15.75" customHeight="1">
      <c r="A314" s="6">
        <v>45476.07999999891</v>
      </c>
      <c r="B314" s="7">
        <v>45477.12999999891</v>
      </c>
      <c r="C314" s="8">
        <f t="shared" si="1"/>
        <v>1</v>
      </c>
      <c r="D314" s="8" t="s">
        <v>21</v>
      </c>
      <c r="E314" s="8">
        <v>1.0</v>
      </c>
      <c r="F314" s="8">
        <v>1.0</v>
      </c>
      <c r="G314" s="7">
        <v>45478.82999999891</v>
      </c>
      <c r="H314" s="7">
        <v>45482.029999998915</v>
      </c>
      <c r="I314" s="8">
        <v>7.294707034E9</v>
      </c>
      <c r="J314" s="8">
        <f t="shared" si="2"/>
        <v>4</v>
      </c>
      <c r="K314" s="10" t="s">
        <v>32</v>
      </c>
      <c r="L314" s="8" t="s">
        <v>33</v>
      </c>
      <c r="M314" s="11">
        <v>89.32</v>
      </c>
      <c r="N314" s="13" t="s">
        <v>43</v>
      </c>
    </row>
    <row r="315" ht="15.75" customHeight="1">
      <c r="A315" s="6">
        <v>45476.66999999891</v>
      </c>
      <c r="B315" s="7">
        <v>45477.71999999891</v>
      </c>
      <c r="C315" s="8">
        <f t="shared" si="1"/>
        <v>1</v>
      </c>
      <c r="D315" s="8" t="s">
        <v>47</v>
      </c>
      <c r="E315" s="8">
        <v>1.0</v>
      </c>
      <c r="F315" s="8">
        <v>3.0</v>
      </c>
      <c r="G315" s="7">
        <v>45478.81999999891</v>
      </c>
      <c r="H315" s="7">
        <v>45482.41999999891</v>
      </c>
      <c r="I315" s="8">
        <v>2.063910942E9</v>
      </c>
      <c r="J315" s="8">
        <f t="shared" si="2"/>
        <v>4</v>
      </c>
      <c r="K315" s="10" t="s">
        <v>39</v>
      </c>
      <c r="L315" s="8" t="s">
        <v>40</v>
      </c>
      <c r="M315" s="11">
        <v>68.05</v>
      </c>
      <c r="N315" s="10" t="s">
        <v>17</v>
      </c>
    </row>
    <row r="316" ht="15.75" customHeight="1">
      <c r="A316" s="6">
        <v>45477.2599999989</v>
      </c>
      <c r="B316" s="7">
        <v>45478.309999998906</v>
      </c>
      <c r="C316" s="8">
        <f t="shared" si="1"/>
        <v>1</v>
      </c>
      <c r="D316" s="8" t="s">
        <v>41</v>
      </c>
      <c r="E316" s="8">
        <v>1.0</v>
      </c>
      <c r="F316" s="8">
        <v>1.0</v>
      </c>
      <c r="G316" s="7">
        <v>45479.01</v>
      </c>
      <c r="H316" s="7">
        <v>45480.31</v>
      </c>
      <c r="I316" s="8">
        <v>1.460878569E9</v>
      </c>
      <c r="J316" s="8">
        <f t="shared" si="2"/>
        <v>1</v>
      </c>
      <c r="K316" s="10" t="s">
        <v>37</v>
      </c>
      <c r="L316" s="8" t="s">
        <v>38</v>
      </c>
      <c r="M316" s="11">
        <v>38.31</v>
      </c>
      <c r="N316" s="10" t="s">
        <v>25</v>
      </c>
    </row>
    <row r="317" ht="15.75" customHeight="1">
      <c r="A317" s="6">
        <v>45477.8499999989</v>
      </c>
      <c r="B317" s="7">
        <v>45477.8629999989</v>
      </c>
      <c r="C317" s="8">
        <f t="shared" si="1"/>
        <v>0</v>
      </c>
      <c r="D317" s="8" t="s">
        <v>44</v>
      </c>
      <c r="E317" s="8">
        <v>3.0</v>
      </c>
      <c r="F317" s="8">
        <v>3.0</v>
      </c>
      <c r="G317" s="7">
        <v>45479.6629999989</v>
      </c>
      <c r="H317" s="7">
        <v>45482.6629999989</v>
      </c>
      <c r="I317" s="8">
        <v>7.010831611E9</v>
      </c>
      <c r="J317" s="8">
        <f t="shared" si="2"/>
        <v>3</v>
      </c>
      <c r="K317" s="10" t="s">
        <v>37</v>
      </c>
      <c r="L317" s="8" t="s">
        <v>38</v>
      </c>
      <c r="M317" s="11">
        <v>89.23</v>
      </c>
      <c r="N317" s="13" t="s">
        <v>43</v>
      </c>
    </row>
    <row r="318" ht="15.75" customHeight="1">
      <c r="A318" s="6">
        <v>45478.4399999989</v>
      </c>
      <c r="B318" s="7">
        <v>45478.452999998895</v>
      </c>
      <c r="C318" s="8">
        <f t="shared" si="1"/>
        <v>0</v>
      </c>
      <c r="D318" s="8" t="s">
        <v>48</v>
      </c>
      <c r="E318" s="8">
        <v>3.0</v>
      </c>
      <c r="F318" s="8">
        <v>3.0</v>
      </c>
      <c r="G318" s="7">
        <v>45479.3529999989</v>
      </c>
      <c r="H318" s="7">
        <v>45483.452999998895</v>
      </c>
      <c r="I318" s="8">
        <v>8.228982437E9</v>
      </c>
      <c r="J318" s="8">
        <f t="shared" si="2"/>
        <v>4</v>
      </c>
      <c r="K318" s="10" t="s">
        <v>34</v>
      </c>
      <c r="L318" s="8" t="s">
        <v>35</v>
      </c>
      <c r="M318" s="11">
        <v>88.53999999999999</v>
      </c>
      <c r="N318" s="13" t="s">
        <v>43</v>
      </c>
    </row>
    <row r="319" ht="15.75" customHeight="1">
      <c r="A319" s="6">
        <v>45479.02999999889</v>
      </c>
      <c r="B319" s="7">
        <v>45479.04299999889</v>
      </c>
      <c r="C319" s="8">
        <f t="shared" si="1"/>
        <v>0</v>
      </c>
      <c r="D319" s="8" t="s">
        <v>48</v>
      </c>
      <c r="E319" s="8">
        <v>4.0</v>
      </c>
      <c r="F319" s="8">
        <v>4.0</v>
      </c>
      <c r="G319" s="7">
        <v>45480.342999998895</v>
      </c>
      <c r="H319" s="7">
        <v>45483.94299999889</v>
      </c>
      <c r="I319" s="8">
        <v>2.459391951E9</v>
      </c>
      <c r="J319" s="8">
        <f t="shared" si="2"/>
        <v>3</v>
      </c>
      <c r="K319" s="10" t="s">
        <v>19</v>
      </c>
      <c r="L319" s="8" t="s">
        <v>20</v>
      </c>
      <c r="M319" s="11">
        <v>70.18</v>
      </c>
      <c r="N319" s="10" t="s">
        <v>17</v>
      </c>
    </row>
    <row r="320" ht="15.75" customHeight="1">
      <c r="A320" s="6">
        <v>45479.61999999889</v>
      </c>
      <c r="B320" s="7">
        <v>45479.63299999889</v>
      </c>
      <c r="C320" s="8">
        <f t="shared" si="1"/>
        <v>0</v>
      </c>
      <c r="D320" s="8" t="s">
        <v>18</v>
      </c>
      <c r="E320" s="8">
        <v>1.0</v>
      </c>
      <c r="F320" s="8">
        <v>1.0</v>
      </c>
      <c r="G320" s="7">
        <v>45480.832999998885</v>
      </c>
      <c r="H320" s="7">
        <v>45481.93299999889</v>
      </c>
      <c r="I320" s="8">
        <v>7.397210863E9</v>
      </c>
      <c r="J320" s="8">
        <f t="shared" si="2"/>
        <v>1</v>
      </c>
      <c r="K320" s="10" t="s">
        <v>19</v>
      </c>
      <c r="L320" s="8" t="s">
        <v>20</v>
      </c>
      <c r="M320" s="11">
        <v>58.07</v>
      </c>
      <c r="N320" s="10" t="s">
        <v>25</v>
      </c>
    </row>
    <row r="321" ht="15.75" customHeight="1">
      <c r="A321" s="6">
        <v>45480.209999998886</v>
      </c>
      <c r="B321" s="7">
        <v>45480.222999998885</v>
      </c>
      <c r="C321" s="8">
        <f t="shared" si="1"/>
        <v>0</v>
      </c>
      <c r="D321" s="8" t="s">
        <v>51</v>
      </c>
      <c r="E321" s="8">
        <v>1.0</v>
      </c>
      <c r="F321" s="8">
        <v>1.0</v>
      </c>
      <c r="G321" s="7">
        <v>45481.92299999888</v>
      </c>
      <c r="H321" s="7">
        <v>45483.32299999888</v>
      </c>
      <c r="I321" s="8">
        <v>9.577653667E9</v>
      </c>
      <c r="J321" s="8">
        <f t="shared" si="2"/>
        <v>2</v>
      </c>
      <c r="K321" s="10" t="s">
        <v>34</v>
      </c>
      <c r="L321" s="8" t="s">
        <v>35</v>
      </c>
      <c r="M321" s="11">
        <v>55.92</v>
      </c>
      <c r="N321" s="10" t="s">
        <v>17</v>
      </c>
    </row>
    <row r="322" ht="15.75" customHeight="1">
      <c r="A322" s="6">
        <v>45480.79999999888</v>
      </c>
      <c r="B322" s="7">
        <v>45480.81299999888</v>
      </c>
      <c r="C322" s="8">
        <f t="shared" si="1"/>
        <v>0</v>
      </c>
      <c r="D322" s="8" t="s">
        <v>46</v>
      </c>
      <c r="E322" s="8">
        <v>1.0</v>
      </c>
      <c r="F322" s="8">
        <v>1.0</v>
      </c>
      <c r="G322" s="7">
        <v>45482.01299999888</v>
      </c>
      <c r="H322" s="7">
        <v>45483.51299999888</v>
      </c>
      <c r="I322" s="8">
        <v>4.365524253E9</v>
      </c>
      <c r="J322" s="8">
        <f t="shared" si="2"/>
        <v>1</v>
      </c>
      <c r="K322" s="10" t="s">
        <v>15</v>
      </c>
      <c r="L322" s="8" t="s">
        <v>16</v>
      </c>
      <c r="M322" s="11">
        <v>59.480000000000004</v>
      </c>
      <c r="N322" s="10" t="s">
        <v>17</v>
      </c>
    </row>
    <row r="323" ht="15.75" customHeight="1">
      <c r="A323" s="6">
        <v>45481.38999999888</v>
      </c>
      <c r="B323" s="7">
        <v>45481.40299999888</v>
      </c>
      <c r="C323" s="8">
        <f t="shared" si="1"/>
        <v>0</v>
      </c>
      <c r="D323" s="8" t="s">
        <v>50</v>
      </c>
      <c r="E323" s="8">
        <v>1.0</v>
      </c>
      <c r="F323" s="8">
        <v>1.0</v>
      </c>
      <c r="G323" s="7">
        <v>45482.30299999888</v>
      </c>
      <c r="H323" s="7">
        <v>45486.90299999888</v>
      </c>
      <c r="I323" s="8">
        <v>7.444102267E9</v>
      </c>
      <c r="J323" s="8">
        <f t="shared" si="2"/>
        <v>4</v>
      </c>
      <c r="K323" s="10" t="s">
        <v>19</v>
      </c>
      <c r="L323" s="8" t="s">
        <v>20</v>
      </c>
      <c r="M323" s="11">
        <v>88.77</v>
      </c>
      <c r="N323" s="13" t="s">
        <v>43</v>
      </c>
    </row>
    <row r="324" ht="15.75" customHeight="1">
      <c r="A324" s="6">
        <v>45481.979999998875</v>
      </c>
      <c r="B324" s="7">
        <v>45481.992999998874</v>
      </c>
      <c r="C324" s="8">
        <f t="shared" si="1"/>
        <v>0</v>
      </c>
      <c r="D324" s="8" t="s">
        <v>41</v>
      </c>
      <c r="E324" s="8">
        <v>2.0</v>
      </c>
      <c r="F324" s="8">
        <v>2.0</v>
      </c>
      <c r="G324" s="7">
        <v>45483.19299999887</v>
      </c>
      <c r="H324" s="7">
        <v>45486.992999998874</v>
      </c>
      <c r="I324" s="8">
        <v>4.981936264E9</v>
      </c>
      <c r="J324" s="8">
        <f t="shared" si="2"/>
        <v>3</v>
      </c>
      <c r="K324" s="10" t="s">
        <v>22</v>
      </c>
      <c r="L324" s="8" t="s">
        <v>23</v>
      </c>
      <c r="M324" s="11">
        <v>69.31</v>
      </c>
      <c r="N324" s="10" t="s">
        <v>25</v>
      </c>
    </row>
    <row r="325" ht="15.75" customHeight="1">
      <c r="A325" s="6">
        <v>45482.56999999887</v>
      </c>
      <c r="B325" s="7">
        <v>45482.58299999887</v>
      </c>
      <c r="C325" s="8">
        <f t="shared" si="1"/>
        <v>0</v>
      </c>
      <c r="D325" s="8" t="s">
        <v>44</v>
      </c>
      <c r="E325" s="8">
        <v>1.0</v>
      </c>
      <c r="F325" s="8">
        <v>1.0</v>
      </c>
      <c r="G325" s="7">
        <v>45483.28299999887</v>
      </c>
      <c r="H325" s="7">
        <v>45484.882999998874</v>
      </c>
      <c r="I325" s="8">
        <v>6.135285885E9</v>
      </c>
      <c r="J325" s="8">
        <f t="shared" si="2"/>
        <v>1</v>
      </c>
      <c r="K325" s="10" t="s">
        <v>15</v>
      </c>
      <c r="L325" s="8" t="s">
        <v>16</v>
      </c>
      <c r="M325" s="11">
        <v>37.65</v>
      </c>
      <c r="N325" s="10" t="s">
        <v>25</v>
      </c>
    </row>
    <row r="326" ht="15.75" customHeight="1">
      <c r="A326" s="6">
        <v>45483.15999999887</v>
      </c>
      <c r="B326" s="7">
        <v>45483.16999999887</v>
      </c>
      <c r="C326" s="8">
        <f t="shared" si="1"/>
        <v>0</v>
      </c>
      <c r="D326" s="8" t="s">
        <v>48</v>
      </c>
      <c r="E326" s="8">
        <v>4.0</v>
      </c>
      <c r="F326" s="8">
        <v>4.0</v>
      </c>
      <c r="G326" s="7">
        <v>45484.96999999887</v>
      </c>
      <c r="H326" s="7">
        <v>45487.66999999887</v>
      </c>
      <c r="I326" s="8">
        <v>5.989190396E9</v>
      </c>
      <c r="J326" s="8">
        <f t="shared" si="2"/>
        <v>3</v>
      </c>
      <c r="K326" s="10" t="s">
        <v>26</v>
      </c>
      <c r="L326" s="8" t="s">
        <v>27</v>
      </c>
      <c r="M326" s="11">
        <v>86.04</v>
      </c>
      <c r="N326" s="10" t="s">
        <v>25</v>
      </c>
    </row>
    <row r="327" ht="15.75" customHeight="1">
      <c r="A327" s="6">
        <v>45483.749999998865</v>
      </c>
      <c r="B327" s="7">
        <v>45483.75999999887</v>
      </c>
      <c r="C327" s="8">
        <f t="shared" si="1"/>
        <v>0</v>
      </c>
      <c r="D327" s="8" t="s">
        <v>24</v>
      </c>
      <c r="E327" s="8">
        <v>3.0</v>
      </c>
      <c r="F327" s="8">
        <v>6.0</v>
      </c>
      <c r="G327" s="7">
        <v>45485.55999999887</v>
      </c>
      <c r="H327" s="7">
        <v>45487.25999999887</v>
      </c>
      <c r="I327" s="8">
        <v>6.869497991E9</v>
      </c>
      <c r="J327" s="8">
        <f t="shared" si="2"/>
        <v>2</v>
      </c>
      <c r="K327" s="10" t="s">
        <v>29</v>
      </c>
      <c r="L327" s="8" t="s">
        <v>30</v>
      </c>
      <c r="M327" s="11">
        <v>85.2</v>
      </c>
      <c r="N327" s="13" t="s">
        <v>43</v>
      </c>
    </row>
    <row r="328" ht="15.75" customHeight="1">
      <c r="A328" s="6">
        <v>45484.33999999886</v>
      </c>
      <c r="B328" s="7">
        <v>45484.34999999886</v>
      </c>
      <c r="C328" s="8">
        <f t="shared" si="1"/>
        <v>0</v>
      </c>
      <c r="D328" s="8" t="s">
        <v>42</v>
      </c>
      <c r="E328" s="8">
        <v>3.0</v>
      </c>
      <c r="F328" s="8">
        <v>6.0</v>
      </c>
      <c r="G328" s="7">
        <v>45486.34999999886</v>
      </c>
      <c r="H328" s="7">
        <v>45488.64999999887</v>
      </c>
      <c r="I328" s="8">
        <v>2.530133203E9</v>
      </c>
      <c r="J328" s="8">
        <f t="shared" si="2"/>
        <v>2</v>
      </c>
      <c r="K328" s="10" t="s">
        <v>32</v>
      </c>
      <c r="L328" s="8" t="s">
        <v>33</v>
      </c>
      <c r="M328" s="11">
        <v>72.84</v>
      </c>
      <c r="N328" s="10" t="s">
        <v>17</v>
      </c>
    </row>
    <row r="329" ht="15.75" customHeight="1">
      <c r="A329" s="6">
        <v>45484.92999999886</v>
      </c>
      <c r="B329" s="7">
        <v>45484.93999999886</v>
      </c>
      <c r="C329" s="8">
        <f t="shared" si="1"/>
        <v>0</v>
      </c>
      <c r="D329" s="8" t="s">
        <v>42</v>
      </c>
      <c r="E329" s="8">
        <v>1.0</v>
      </c>
      <c r="F329" s="8">
        <v>2.0</v>
      </c>
      <c r="G329" s="7">
        <v>45486.83999999886</v>
      </c>
      <c r="H329" s="7">
        <v>45487.13999999886</v>
      </c>
      <c r="I329" s="8">
        <v>3.108170186E9</v>
      </c>
      <c r="J329" s="8">
        <f t="shared" si="2"/>
        <v>1</v>
      </c>
      <c r="K329" s="10" t="s">
        <v>34</v>
      </c>
      <c r="L329" s="8" t="s">
        <v>35</v>
      </c>
      <c r="M329" s="11">
        <v>59.35</v>
      </c>
      <c r="N329" s="10" t="s">
        <v>25</v>
      </c>
    </row>
    <row r="330" ht="15.75" customHeight="1">
      <c r="A330" s="6">
        <v>45485.519999998854</v>
      </c>
      <c r="B330" s="7">
        <v>45485.52999999886</v>
      </c>
      <c r="C330" s="8">
        <f t="shared" si="1"/>
        <v>0</v>
      </c>
      <c r="D330" s="8" t="s">
        <v>24</v>
      </c>
      <c r="E330" s="8">
        <v>1.0</v>
      </c>
      <c r="F330" s="8">
        <v>2.0</v>
      </c>
      <c r="G330" s="7">
        <v>45486.52999999886</v>
      </c>
      <c r="H330" s="7">
        <v>45487.72999999885</v>
      </c>
      <c r="I330" s="8">
        <v>1.118858364E9</v>
      </c>
      <c r="J330" s="8">
        <f t="shared" si="2"/>
        <v>1</v>
      </c>
      <c r="K330" s="10" t="s">
        <v>37</v>
      </c>
      <c r="L330" s="8" t="s">
        <v>38</v>
      </c>
      <c r="M330" s="11">
        <v>57.19</v>
      </c>
      <c r="N330" s="10" t="s">
        <v>17</v>
      </c>
    </row>
    <row r="331" ht="15.75" customHeight="1">
      <c r="A331" s="6">
        <v>45486.10999999885</v>
      </c>
      <c r="B331" s="7">
        <v>45486.11999999885</v>
      </c>
      <c r="C331" s="8">
        <f t="shared" si="1"/>
        <v>0</v>
      </c>
      <c r="D331" s="8" t="s">
        <v>28</v>
      </c>
      <c r="E331" s="8">
        <v>1.0</v>
      </c>
      <c r="F331" s="8">
        <v>1.0</v>
      </c>
      <c r="G331" s="7">
        <v>45486.919999998856</v>
      </c>
      <c r="H331" s="7">
        <v>45489.71999999885</v>
      </c>
      <c r="I331" s="8">
        <v>5.060267249E9</v>
      </c>
      <c r="J331" s="8">
        <f t="shared" si="2"/>
        <v>3</v>
      </c>
      <c r="K331" s="10" t="s">
        <v>39</v>
      </c>
      <c r="L331" s="8" t="s">
        <v>40</v>
      </c>
      <c r="M331" s="11">
        <v>58.36</v>
      </c>
      <c r="N331" s="10" t="s">
        <v>25</v>
      </c>
    </row>
    <row r="332" ht="15.75" customHeight="1">
      <c r="A332" s="6">
        <v>45486.69999999885</v>
      </c>
      <c r="B332" s="7">
        <v>45486.70999999885</v>
      </c>
      <c r="C332" s="8">
        <f t="shared" si="1"/>
        <v>0</v>
      </c>
      <c r="D332" s="8" t="s">
        <v>49</v>
      </c>
      <c r="E332" s="8">
        <v>4.0</v>
      </c>
      <c r="F332" s="8">
        <v>4.0</v>
      </c>
      <c r="G332" s="7">
        <v>45488.60999999885</v>
      </c>
      <c r="H332" s="7">
        <v>45492.30999999885</v>
      </c>
      <c r="I332" s="8">
        <v>3.800926705E9</v>
      </c>
      <c r="J332" s="8">
        <f t="shared" si="2"/>
        <v>4</v>
      </c>
      <c r="K332" s="10" t="s">
        <v>39</v>
      </c>
      <c r="L332" s="8" t="s">
        <v>40</v>
      </c>
      <c r="M332" s="11">
        <v>89.01</v>
      </c>
      <c r="N332" s="13" t="s">
        <v>43</v>
      </c>
    </row>
    <row r="333" ht="15.75" customHeight="1">
      <c r="A333" s="6">
        <v>45487.289999998844</v>
      </c>
      <c r="B333" s="7">
        <v>45487.299999998846</v>
      </c>
      <c r="C333" s="8">
        <f t="shared" si="1"/>
        <v>0</v>
      </c>
      <c r="D333" s="8" t="s">
        <v>21</v>
      </c>
      <c r="E333" s="8">
        <v>4.0</v>
      </c>
      <c r="F333" s="8">
        <v>4.0</v>
      </c>
      <c r="G333" s="7">
        <v>45489.299999998846</v>
      </c>
      <c r="H333" s="7">
        <v>45491.69999999885</v>
      </c>
      <c r="I333" s="8">
        <v>1.171722821E9</v>
      </c>
      <c r="J333" s="8">
        <f t="shared" si="2"/>
        <v>2</v>
      </c>
      <c r="K333" s="10" t="s">
        <v>39</v>
      </c>
      <c r="L333" s="8" t="s">
        <v>40</v>
      </c>
      <c r="M333" s="11">
        <v>69.32</v>
      </c>
      <c r="N333" s="10" t="s">
        <v>17</v>
      </c>
    </row>
    <row r="334" ht="15.75" customHeight="1">
      <c r="A334" s="6">
        <v>45487.87999999884</v>
      </c>
      <c r="B334" s="7">
        <v>45487.88999999884</v>
      </c>
      <c r="C334" s="8">
        <f t="shared" si="1"/>
        <v>0</v>
      </c>
      <c r="D334" s="8" t="s">
        <v>45</v>
      </c>
      <c r="E334" s="8">
        <v>1.0</v>
      </c>
      <c r="F334" s="8">
        <v>1.0</v>
      </c>
      <c r="G334" s="7">
        <v>45488.88999999884</v>
      </c>
      <c r="H334" s="7">
        <v>45489.189999998845</v>
      </c>
      <c r="I334" s="8">
        <v>7.279393508E9</v>
      </c>
      <c r="J334" s="8">
        <f t="shared" si="2"/>
        <v>1</v>
      </c>
      <c r="K334" s="10" t="s">
        <v>39</v>
      </c>
      <c r="L334" s="8" t="s">
        <v>40</v>
      </c>
      <c r="M334" s="11">
        <v>36.66</v>
      </c>
      <c r="N334" s="10" t="s">
        <v>25</v>
      </c>
    </row>
    <row r="335" ht="15.75" customHeight="1">
      <c r="A335" s="6">
        <v>45488.46999999884</v>
      </c>
      <c r="B335" s="7">
        <v>45489.51999999884</v>
      </c>
      <c r="C335" s="8">
        <f t="shared" si="1"/>
        <v>1</v>
      </c>
      <c r="D335" s="8" t="s">
        <v>48</v>
      </c>
      <c r="E335" s="8">
        <v>1.0</v>
      </c>
      <c r="F335" s="8">
        <v>1.0</v>
      </c>
      <c r="G335" s="7">
        <v>45491.21999999884</v>
      </c>
      <c r="H335" s="7">
        <v>45493.61999999884</v>
      </c>
      <c r="I335" s="8">
        <v>4.314116713E9</v>
      </c>
      <c r="J335" s="8">
        <f t="shared" si="2"/>
        <v>2</v>
      </c>
      <c r="K335" s="10" t="s">
        <v>39</v>
      </c>
      <c r="L335" s="8" t="s">
        <v>40</v>
      </c>
      <c r="M335" s="11">
        <v>85.95</v>
      </c>
      <c r="N335" s="13" t="s">
        <v>43</v>
      </c>
    </row>
    <row r="336" ht="15.75" customHeight="1">
      <c r="A336" s="6">
        <v>45489.05999999883</v>
      </c>
      <c r="B336" s="7">
        <v>45490.10999999884</v>
      </c>
      <c r="C336" s="8">
        <f t="shared" si="1"/>
        <v>1</v>
      </c>
      <c r="D336" s="8" t="s">
        <v>48</v>
      </c>
      <c r="E336" s="8">
        <v>1.0</v>
      </c>
      <c r="F336" s="8">
        <v>1.0</v>
      </c>
      <c r="G336" s="7">
        <v>45491.80999999883</v>
      </c>
      <c r="H336" s="7">
        <v>45494.60999999884</v>
      </c>
      <c r="I336" s="8">
        <v>4.675680743E9</v>
      </c>
      <c r="J336" s="8">
        <f t="shared" si="2"/>
        <v>3</v>
      </c>
      <c r="K336" s="10" t="s">
        <v>39</v>
      </c>
      <c r="L336" s="8" t="s">
        <v>40</v>
      </c>
      <c r="M336" s="11">
        <v>85.9</v>
      </c>
      <c r="N336" s="10" t="s">
        <v>17</v>
      </c>
    </row>
    <row r="337" ht="15.75" customHeight="1">
      <c r="A337" s="6">
        <v>45489.64999999883</v>
      </c>
      <c r="B337" s="7">
        <v>45490.69999999883</v>
      </c>
      <c r="C337" s="8">
        <f t="shared" si="1"/>
        <v>1</v>
      </c>
      <c r="D337" s="8" t="s">
        <v>44</v>
      </c>
      <c r="E337" s="8">
        <v>4.0</v>
      </c>
      <c r="F337" s="8">
        <v>4.0</v>
      </c>
      <c r="G337" s="7">
        <v>45492.39999999883</v>
      </c>
      <c r="H337" s="7">
        <v>45494.599999998834</v>
      </c>
      <c r="I337" s="8">
        <v>5.770364585E9</v>
      </c>
      <c r="J337" s="8">
        <f t="shared" si="2"/>
        <v>2</v>
      </c>
      <c r="K337" s="10" t="s">
        <v>26</v>
      </c>
      <c r="L337" s="8" t="s">
        <v>27</v>
      </c>
      <c r="M337" s="11">
        <v>74.31</v>
      </c>
      <c r="N337" s="13" t="s">
        <v>43</v>
      </c>
    </row>
    <row r="338" ht="15.75" customHeight="1">
      <c r="A338" s="6">
        <v>45490.23999999883</v>
      </c>
      <c r="B338" s="7">
        <v>45491.28999999883</v>
      </c>
      <c r="C338" s="8">
        <f t="shared" si="1"/>
        <v>1</v>
      </c>
      <c r="D338" s="8" t="s">
        <v>46</v>
      </c>
      <c r="E338" s="8">
        <v>1.0</v>
      </c>
      <c r="F338" s="8">
        <v>1.0</v>
      </c>
      <c r="G338" s="7">
        <v>45492.18999999883</v>
      </c>
      <c r="H338" s="7">
        <v>45494.88999999883</v>
      </c>
      <c r="I338" s="8">
        <v>9.619153676E9</v>
      </c>
      <c r="J338" s="8">
        <f t="shared" si="2"/>
        <v>2</v>
      </c>
      <c r="K338" s="10" t="s">
        <v>26</v>
      </c>
      <c r="L338" s="8" t="s">
        <v>27</v>
      </c>
      <c r="M338" s="11">
        <v>56.79</v>
      </c>
      <c r="N338" s="10" t="s">
        <v>17</v>
      </c>
    </row>
    <row r="339" ht="15.75" customHeight="1">
      <c r="A339" s="6">
        <v>45490.82999999882</v>
      </c>
      <c r="B339" s="7">
        <v>45491.879999998826</v>
      </c>
      <c r="C339" s="8">
        <f t="shared" si="1"/>
        <v>1</v>
      </c>
      <c r="D339" s="8" t="s">
        <v>45</v>
      </c>
      <c r="E339" s="8">
        <v>1.0</v>
      </c>
      <c r="F339" s="8">
        <v>1.0</v>
      </c>
      <c r="G339" s="7">
        <v>45492.67999999883</v>
      </c>
      <c r="H339" s="7">
        <v>45494.27999999883</v>
      </c>
      <c r="I339" s="8">
        <v>2.859116931E9</v>
      </c>
      <c r="J339" s="8">
        <f t="shared" si="2"/>
        <v>2</v>
      </c>
      <c r="K339" s="10" t="s">
        <v>26</v>
      </c>
      <c r="L339" s="8" t="s">
        <v>27</v>
      </c>
      <c r="M339" s="11">
        <v>56.29</v>
      </c>
      <c r="N339" s="10" t="s">
        <v>25</v>
      </c>
    </row>
    <row r="340" ht="15.75" customHeight="1">
      <c r="A340" s="6">
        <v>45491.41999999882</v>
      </c>
      <c r="B340" s="7">
        <v>45492.46999999882</v>
      </c>
      <c r="C340" s="8">
        <f t="shared" si="1"/>
        <v>1</v>
      </c>
      <c r="D340" s="8" t="s">
        <v>49</v>
      </c>
      <c r="E340" s="8">
        <v>1.0</v>
      </c>
      <c r="F340" s="8">
        <v>1.0</v>
      </c>
      <c r="G340" s="7">
        <v>45494.369999998824</v>
      </c>
      <c r="H340" s="7">
        <v>45496.46999999882</v>
      </c>
      <c r="I340" s="8">
        <v>9.868546809E9</v>
      </c>
      <c r="J340" s="8">
        <f t="shared" si="2"/>
        <v>2</v>
      </c>
      <c r="K340" s="10" t="s">
        <v>32</v>
      </c>
      <c r="L340" s="8" t="s">
        <v>33</v>
      </c>
      <c r="M340" s="11">
        <v>58.64</v>
      </c>
      <c r="N340" s="10" t="s">
        <v>25</v>
      </c>
    </row>
    <row r="341" ht="15.75" customHeight="1">
      <c r="A341" s="6">
        <v>45492.009999998816</v>
      </c>
      <c r="B341" s="7">
        <v>45493.05999999882</v>
      </c>
      <c r="C341" s="8">
        <f t="shared" si="1"/>
        <v>1</v>
      </c>
      <c r="D341" s="8" t="s">
        <v>36</v>
      </c>
      <c r="E341" s="8">
        <v>1.0</v>
      </c>
      <c r="F341" s="8">
        <v>1.0</v>
      </c>
      <c r="G341" s="7">
        <v>45495.05999999882</v>
      </c>
      <c r="H341" s="7">
        <v>45498.35999999882</v>
      </c>
      <c r="I341" s="8">
        <v>8.038525556E9</v>
      </c>
      <c r="J341" s="8">
        <f t="shared" si="2"/>
        <v>3</v>
      </c>
      <c r="K341" s="10" t="s">
        <v>32</v>
      </c>
      <c r="L341" s="8" t="s">
        <v>33</v>
      </c>
      <c r="M341" s="11">
        <v>88.4</v>
      </c>
      <c r="N341" s="13" t="s">
        <v>43</v>
      </c>
    </row>
    <row r="342" ht="15.75" customHeight="1">
      <c r="A342" s="6">
        <v>45492.59999999881</v>
      </c>
      <c r="B342" s="7">
        <v>45493.649999998815</v>
      </c>
      <c r="C342" s="8">
        <f t="shared" si="1"/>
        <v>1</v>
      </c>
      <c r="D342" s="8" t="s">
        <v>45</v>
      </c>
      <c r="E342" s="8">
        <v>1.0</v>
      </c>
      <c r="F342" s="8">
        <v>1.0</v>
      </c>
      <c r="G342" s="7">
        <v>45494.249999998814</v>
      </c>
      <c r="H342" s="7">
        <v>45498.54999999882</v>
      </c>
      <c r="I342" s="8">
        <v>7.521812662E9</v>
      </c>
      <c r="J342" s="8">
        <f t="shared" si="2"/>
        <v>4</v>
      </c>
      <c r="K342" s="10" t="s">
        <v>32</v>
      </c>
      <c r="L342" s="8" t="s">
        <v>33</v>
      </c>
      <c r="M342" s="11">
        <v>65.67</v>
      </c>
      <c r="N342" s="10" t="s">
        <v>17</v>
      </c>
    </row>
    <row r="343" ht="15.75" customHeight="1">
      <c r="A343" s="6">
        <v>45493.18999999881</v>
      </c>
      <c r="B343" s="7">
        <v>45494.23999999881</v>
      </c>
      <c r="C343" s="8">
        <f t="shared" si="1"/>
        <v>1</v>
      </c>
      <c r="D343" s="8" t="s">
        <v>48</v>
      </c>
      <c r="E343" s="8">
        <v>5.0</v>
      </c>
      <c r="F343" s="8">
        <v>5.0</v>
      </c>
      <c r="G343" s="7">
        <v>45496.039999998815</v>
      </c>
      <c r="H343" s="7">
        <v>45498.039999998815</v>
      </c>
      <c r="I343" s="8">
        <v>6.669715067E9</v>
      </c>
      <c r="J343" s="8">
        <f t="shared" si="2"/>
        <v>2</v>
      </c>
      <c r="K343" s="10" t="s">
        <v>32</v>
      </c>
      <c r="L343" s="8" t="s">
        <v>33</v>
      </c>
      <c r="M343" s="11">
        <v>39.84</v>
      </c>
      <c r="N343" s="10" t="s">
        <v>25</v>
      </c>
    </row>
    <row r="344" ht="15.75" customHeight="1">
      <c r="A344" s="6">
        <v>45493.779999998806</v>
      </c>
      <c r="B344" s="7">
        <v>45493.792999998805</v>
      </c>
      <c r="C344" s="8">
        <f t="shared" si="1"/>
        <v>0</v>
      </c>
      <c r="D344" s="8" t="s">
        <v>46</v>
      </c>
      <c r="E344" s="8">
        <v>1.0</v>
      </c>
      <c r="F344" s="8">
        <v>1.0</v>
      </c>
      <c r="G344" s="7">
        <v>45494.292999998805</v>
      </c>
      <c r="H344" s="7">
        <v>45499.692999998806</v>
      </c>
      <c r="I344" s="8">
        <v>4.776494176E9</v>
      </c>
      <c r="J344" s="8">
        <f t="shared" si="2"/>
        <v>5</v>
      </c>
      <c r="K344" s="10" t="s">
        <v>29</v>
      </c>
      <c r="L344" s="8" t="s">
        <v>30</v>
      </c>
      <c r="M344" s="11">
        <v>86.93</v>
      </c>
      <c r="N344" s="10" t="s">
        <v>17</v>
      </c>
    </row>
    <row r="345" ht="15.75" customHeight="1">
      <c r="A345" s="6">
        <v>45494.3699999988</v>
      </c>
      <c r="B345" s="7">
        <v>45494.3829999988</v>
      </c>
      <c r="C345" s="8">
        <f t="shared" si="1"/>
        <v>0</v>
      </c>
      <c r="D345" s="8" t="s">
        <v>24</v>
      </c>
      <c r="E345" s="8">
        <v>1.0</v>
      </c>
      <c r="F345" s="8">
        <v>2.0</v>
      </c>
      <c r="G345" s="7">
        <v>45495.8829999988</v>
      </c>
      <c r="H345" s="7">
        <v>45499.2829999988</v>
      </c>
      <c r="I345" s="8">
        <v>6.367767247E9</v>
      </c>
      <c r="J345" s="8">
        <f t="shared" si="2"/>
        <v>4</v>
      </c>
      <c r="K345" s="10" t="s">
        <v>29</v>
      </c>
      <c r="L345" s="8" t="s">
        <v>30</v>
      </c>
      <c r="M345" s="11">
        <v>87.97</v>
      </c>
      <c r="N345" s="10" t="s">
        <v>25</v>
      </c>
    </row>
    <row r="346" ht="15.75" customHeight="1">
      <c r="A346" s="6">
        <v>45494.9599999988</v>
      </c>
      <c r="B346" s="7">
        <v>45494.9729999988</v>
      </c>
      <c r="C346" s="8">
        <f t="shared" si="1"/>
        <v>0</v>
      </c>
      <c r="D346" s="8" t="s">
        <v>48</v>
      </c>
      <c r="E346" s="8">
        <v>2.0</v>
      </c>
      <c r="F346" s="8">
        <v>2.0</v>
      </c>
      <c r="G346" s="7">
        <v>45496.072999998796</v>
      </c>
      <c r="H346" s="7">
        <v>45499.7729999988</v>
      </c>
      <c r="I346" s="8">
        <v>2.16779374E9</v>
      </c>
      <c r="J346" s="8">
        <f t="shared" si="2"/>
        <v>3</v>
      </c>
      <c r="K346" s="10" t="s">
        <v>29</v>
      </c>
      <c r="L346" s="8" t="s">
        <v>30</v>
      </c>
      <c r="M346" s="11">
        <v>72.01</v>
      </c>
      <c r="N346" s="13" t="s">
        <v>43</v>
      </c>
    </row>
    <row r="347" ht="15.75" customHeight="1">
      <c r="A347" s="6">
        <v>45495.549999998795</v>
      </c>
      <c r="B347" s="7">
        <v>45495.562999998794</v>
      </c>
      <c r="C347" s="8">
        <f t="shared" si="1"/>
        <v>0</v>
      </c>
      <c r="D347" s="8" t="s">
        <v>51</v>
      </c>
      <c r="E347" s="8">
        <v>1.0</v>
      </c>
      <c r="F347" s="8">
        <v>1.0</v>
      </c>
      <c r="G347" s="7">
        <v>45496.8629999988</v>
      </c>
      <c r="H347" s="7">
        <v>45498.962999998796</v>
      </c>
      <c r="I347" s="8">
        <v>4.272769088E9</v>
      </c>
      <c r="J347" s="8">
        <f t="shared" si="2"/>
        <v>2</v>
      </c>
      <c r="K347" s="10" t="s">
        <v>29</v>
      </c>
      <c r="L347" s="8" t="s">
        <v>30</v>
      </c>
      <c r="M347" s="11">
        <v>57.18</v>
      </c>
      <c r="N347" s="10" t="s">
        <v>17</v>
      </c>
    </row>
    <row r="348" ht="15.75" customHeight="1">
      <c r="A348" s="6">
        <v>45496.13999999879</v>
      </c>
      <c r="B348" s="7">
        <v>45496.15299999879</v>
      </c>
      <c r="C348" s="8">
        <f t="shared" si="1"/>
        <v>0</v>
      </c>
      <c r="D348" s="8" t="s">
        <v>47</v>
      </c>
      <c r="E348" s="8">
        <v>1.0</v>
      </c>
      <c r="F348" s="8">
        <v>3.0</v>
      </c>
      <c r="G348" s="7">
        <v>45496.65299999879</v>
      </c>
      <c r="H348" s="7">
        <v>45498.15299999879</v>
      </c>
      <c r="I348" s="8">
        <v>9.492066815E9</v>
      </c>
      <c r="J348" s="8">
        <f t="shared" si="2"/>
        <v>2</v>
      </c>
      <c r="K348" s="10" t="s">
        <v>32</v>
      </c>
      <c r="L348" s="8" t="s">
        <v>33</v>
      </c>
      <c r="M348" s="11">
        <v>58.43</v>
      </c>
      <c r="N348" s="13" t="s">
        <v>43</v>
      </c>
    </row>
    <row r="349" ht="15.75" customHeight="1">
      <c r="A349" s="6">
        <v>45496.72999999879</v>
      </c>
      <c r="B349" s="7">
        <v>45496.74299999879</v>
      </c>
      <c r="C349" s="8">
        <f t="shared" si="1"/>
        <v>0</v>
      </c>
      <c r="D349" s="8" t="s">
        <v>18</v>
      </c>
      <c r="E349" s="8">
        <v>1.0</v>
      </c>
      <c r="F349" s="8">
        <v>1.0</v>
      </c>
      <c r="G349" s="7">
        <v>45497.342999998786</v>
      </c>
      <c r="H349" s="7">
        <v>45499.04299999879</v>
      </c>
      <c r="I349" s="8">
        <v>2.299261339E9</v>
      </c>
      <c r="J349" s="8">
        <f t="shared" si="2"/>
        <v>2</v>
      </c>
      <c r="K349" s="10" t="s">
        <v>39</v>
      </c>
      <c r="L349" s="8" t="s">
        <v>40</v>
      </c>
      <c r="M349" s="11">
        <v>55.5</v>
      </c>
      <c r="N349" s="10" t="s">
        <v>25</v>
      </c>
    </row>
    <row r="350" ht="15.75" customHeight="1">
      <c r="A350" s="6">
        <v>45497.319999998785</v>
      </c>
      <c r="B350" s="7">
        <v>45497.33299999878</v>
      </c>
      <c r="C350" s="8">
        <f t="shared" si="1"/>
        <v>0</v>
      </c>
      <c r="D350" s="8" t="s">
        <v>31</v>
      </c>
      <c r="E350" s="8">
        <v>1.0</v>
      </c>
      <c r="F350" s="8">
        <v>1.0</v>
      </c>
      <c r="G350" s="7">
        <v>45499.13299999879</v>
      </c>
      <c r="H350" s="7">
        <v>45501.732999998785</v>
      </c>
      <c r="I350" s="8">
        <v>1.710488138E9</v>
      </c>
      <c r="J350" s="8">
        <f t="shared" si="2"/>
        <v>2</v>
      </c>
      <c r="K350" s="10" t="s">
        <v>37</v>
      </c>
      <c r="L350" s="8" t="s">
        <v>38</v>
      </c>
      <c r="M350" s="11">
        <v>87.49</v>
      </c>
      <c r="N350" s="10" t="s">
        <v>25</v>
      </c>
    </row>
    <row r="351" ht="15.75" customHeight="1">
      <c r="A351" s="6">
        <v>45497.90999999878</v>
      </c>
      <c r="B351" s="7">
        <v>45497.92299999878</v>
      </c>
      <c r="C351" s="8">
        <f t="shared" si="1"/>
        <v>0</v>
      </c>
      <c r="D351" s="8" t="s">
        <v>48</v>
      </c>
      <c r="E351" s="8">
        <v>1.0</v>
      </c>
      <c r="F351" s="8">
        <v>1.0</v>
      </c>
      <c r="G351" s="7">
        <v>45499.32299999878</v>
      </c>
      <c r="H351" s="7">
        <v>45502.82299999878</v>
      </c>
      <c r="I351" s="8">
        <v>4.039451186E9</v>
      </c>
      <c r="J351" s="8">
        <f t="shared" si="2"/>
        <v>3</v>
      </c>
      <c r="K351" s="10" t="s">
        <v>37</v>
      </c>
      <c r="L351" s="8" t="s">
        <v>38</v>
      </c>
      <c r="M351" s="11">
        <v>68.48</v>
      </c>
      <c r="N351" s="13" t="s">
        <v>43</v>
      </c>
    </row>
    <row r="352" ht="15.75" customHeight="1">
      <c r="A352" s="6">
        <v>45498.49999999878</v>
      </c>
      <c r="B352" s="7">
        <v>45498.51299999878</v>
      </c>
      <c r="C352" s="8">
        <f t="shared" si="1"/>
        <v>0</v>
      </c>
      <c r="D352" s="8" t="s">
        <v>44</v>
      </c>
      <c r="E352" s="8">
        <v>1.0</v>
      </c>
      <c r="F352" s="8">
        <v>1.0</v>
      </c>
      <c r="G352" s="7">
        <v>45499.91299999878</v>
      </c>
      <c r="H352" s="7">
        <v>45501.212999998774</v>
      </c>
      <c r="I352" s="8">
        <v>8.133161493E9</v>
      </c>
      <c r="J352" s="8">
        <f t="shared" si="2"/>
        <v>2</v>
      </c>
      <c r="K352" s="10" t="s">
        <v>34</v>
      </c>
      <c r="L352" s="8" t="s">
        <v>35</v>
      </c>
      <c r="M352" s="11">
        <v>35.9</v>
      </c>
      <c r="N352" s="13" t="s">
        <v>43</v>
      </c>
    </row>
    <row r="353" ht="15.75" customHeight="1">
      <c r="A353" s="15"/>
      <c r="C353" s="16"/>
      <c r="G353" s="17"/>
      <c r="H353" s="17"/>
      <c r="M353" s="1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0.0"/>
    <col customWidth="1" min="3" max="3" width="25.43"/>
    <col customWidth="1" min="4" max="4" width="19.29"/>
    <col customWidth="1" min="5" max="5" width="19.86"/>
    <col customWidth="1" min="7" max="7" width="16.71"/>
  </cols>
  <sheetData>
    <row r="1">
      <c r="A1" s="19" t="s">
        <v>52</v>
      </c>
    </row>
    <row r="2">
      <c r="A2" s="20" t="s">
        <v>53</v>
      </c>
      <c r="C2" s="21" t="s">
        <v>54</v>
      </c>
      <c r="D2" s="22" t="s">
        <v>55</v>
      </c>
    </row>
    <row r="3">
      <c r="A3" s="23" t="s">
        <v>56</v>
      </c>
      <c r="C3" s="24">
        <f>COUNTA('Planilha formatada e limpada'!A:A) -1</f>
        <v>351</v>
      </c>
      <c r="D3" s="16" t="s">
        <v>57</v>
      </c>
    </row>
    <row r="4">
      <c r="A4" s="20" t="s">
        <v>58</v>
      </c>
    </row>
    <row r="5">
      <c r="A5" s="20" t="s">
        <v>59</v>
      </c>
      <c r="C5" s="25" t="s">
        <v>60</v>
      </c>
      <c r="D5" s="25" t="s">
        <v>61</v>
      </c>
      <c r="E5" s="22" t="s">
        <v>62</v>
      </c>
    </row>
    <row r="6">
      <c r="A6" s="20" t="s">
        <v>63</v>
      </c>
      <c r="C6" s="26">
        <f>SUM('Planilha formatada e limpada'!C:C) /C3</f>
        <v>0.3418803419</v>
      </c>
      <c r="D6" s="26">
        <f>C6*24</f>
        <v>8.205128205</v>
      </c>
      <c r="E6" s="16" t="s">
        <v>64</v>
      </c>
    </row>
    <row r="7">
      <c r="A7" s="20" t="s">
        <v>65</v>
      </c>
    </row>
    <row r="8">
      <c r="A8" s="20" t="s">
        <v>66</v>
      </c>
      <c r="C8" s="27" t="str">
        <f>IFERROR(__xludf.DUMMYFUNCTION("UNIQUE('Planilha formatada e limpada'!C:C)"),"TEMPO_COMPRA(DIAS)")</f>
        <v>TEMPO_COMPRA(DIAS)</v>
      </c>
      <c r="D8" s="25" t="s">
        <v>67</v>
      </c>
      <c r="E8" s="28" t="s">
        <v>68</v>
      </c>
    </row>
    <row r="9">
      <c r="A9" s="20" t="s">
        <v>69</v>
      </c>
      <c r="C9" s="24">
        <f>IFERROR(__xludf.DUMMYFUNCTION("""COMPUTED_VALUE"""),0.0)</f>
        <v>0</v>
      </c>
      <c r="D9" s="24">
        <f>COUNTIF('Planilha formatada e limpada'!C:C,C9)</f>
        <v>232</v>
      </c>
      <c r="E9" s="29">
        <f t="shared" ref="E9:E12" si="1">D9/$C$3</f>
        <v>0.660968661</v>
      </c>
      <c r="F9" s="16"/>
    </row>
    <row r="10">
      <c r="A10" s="20" t="s">
        <v>70</v>
      </c>
      <c r="C10" s="24">
        <f>IFERROR(__xludf.DUMMYFUNCTION("""COMPUTED_VALUE"""),1.0)</f>
        <v>1</v>
      </c>
      <c r="D10" s="24">
        <f>COUNTIF('Planilha formatada e limpada'!C:C,C10)</f>
        <v>112</v>
      </c>
      <c r="E10" s="29">
        <f t="shared" si="1"/>
        <v>0.3190883191</v>
      </c>
    </row>
    <row r="11">
      <c r="A11" s="20" t="s">
        <v>71</v>
      </c>
      <c r="C11" s="24">
        <f>IFERROR(__xludf.DUMMYFUNCTION("""COMPUTED_VALUE"""),2.0)</f>
        <v>2</v>
      </c>
      <c r="D11" s="24">
        <f>COUNTIF('Planilha formatada e limpada'!C:C,C11)</f>
        <v>5</v>
      </c>
      <c r="E11" s="29">
        <f t="shared" si="1"/>
        <v>0.01424501425</v>
      </c>
    </row>
    <row r="12">
      <c r="A12" s="30" t="s">
        <v>72</v>
      </c>
      <c r="C12" s="24">
        <f>IFERROR(__xludf.DUMMYFUNCTION("""COMPUTED_VALUE"""),-1.0)</f>
        <v>-1</v>
      </c>
      <c r="D12" s="24">
        <f>COUNTIF('Planilha formatada e limpada'!C:C,C12)</f>
        <v>2</v>
      </c>
      <c r="E12" s="29">
        <f t="shared" si="1"/>
        <v>0.005698005698</v>
      </c>
    </row>
    <row r="13">
      <c r="A13" s="16" t="s">
        <v>73</v>
      </c>
      <c r="C13" s="31"/>
    </row>
    <row r="14">
      <c r="A14" s="16" t="s">
        <v>74</v>
      </c>
    </row>
    <row r="15">
      <c r="A15" s="16" t="s">
        <v>75</v>
      </c>
      <c r="C15" s="28" t="s">
        <v>76</v>
      </c>
      <c r="D15" s="28" t="s">
        <v>77</v>
      </c>
      <c r="E15" s="22" t="s">
        <v>78</v>
      </c>
    </row>
    <row r="16">
      <c r="A16" s="16" t="s">
        <v>79</v>
      </c>
      <c r="C16" s="24">
        <f>SUM('Planilha formatada e limpada'!F:F)</f>
        <v>708</v>
      </c>
      <c r="D16" s="32">
        <f>C16/C3</f>
        <v>2.017094017</v>
      </c>
      <c r="E16" s="16" t="s">
        <v>80</v>
      </c>
    </row>
    <row r="17">
      <c r="A17" s="16" t="s">
        <v>81</v>
      </c>
    </row>
    <row r="18">
      <c r="A18" s="16" t="s">
        <v>82</v>
      </c>
      <c r="C18" s="28" t="s">
        <v>83</v>
      </c>
      <c r="D18" s="22" t="s">
        <v>84</v>
      </c>
    </row>
    <row r="19">
      <c r="A19" s="16" t="s">
        <v>85</v>
      </c>
      <c r="C19" s="32">
        <f>SUM('Planilha formatada e limpada'!J:J) / C3</f>
        <v>2.498575499</v>
      </c>
      <c r="D19" s="16" t="s">
        <v>86</v>
      </c>
    </row>
    <row r="20">
      <c r="A20" s="16" t="s">
        <v>87</v>
      </c>
    </row>
    <row r="21">
      <c r="A21" s="16" t="s">
        <v>88</v>
      </c>
      <c r="C21" s="33" t="s">
        <v>89</v>
      </c>
      <c r="D21" s="34"/>
    </row>
    <row r="22">
      <c r="A22" s="16" t="s">
        <v>90</v>
      </c>
      <c r="C22" s="35" t="s">
        <v>91</v>
      </c>
      <c r="D22" s="35" t="s">
        <v>92</v>
      </c>
    </row>
    <row r="23">
      <c r="A23" s="16" t="s">
        <v>93</v>
      </c>
      <c r="C23" s="36" t="str">
        <f>IFERROR(__xludf.DUMMYFUNCTION("UNIQUE('Planilha formatada e limpada'!K2:K352)"),"Mato Grosso do Sul")</f>
        <v>Mato Grosso do Sul</v>
      </c>
      <c r="D23" s="24">
        <f>COUNTIF('Planilha formatada e limpada'!$K:$K,C23)</f>
        <v>17</v>
      </c>
      <c r="F23" s="28" t="s">
        <v>94</v>
      </c>
      <c r="G23" s="28" t="s">
        <v>95</v>
      </c>
    </row>
    <row r="24">
      <c r="A24" s="16" t="s">
        <v>96</v>
      </c>
      <c r="C24" s="36" t="str">
        <f>IFERROR(__xludf.DUMMYFUNCTION("""COMPUTED_VALUE"""),"Espírito Santo")</f>
        <v>Espírito Santo</v>
      </c>
      <c r="D24" s="24">
        <f>COUNTIF('Planilha formatada e limpada'!$K:$K,C24)</f>
        <v>21</v>
      </c>
      <c r="F24" s="24" t="str">
        <f t="array" ref="F24">INDEX(C23:C31, MATCH(MAX(D23:D31),D23:D31))</f>
        <v>São Paulo</v>
      </c>
      <c r="G24" s="24" t="str">
        <f t="array" ref="G24">INDEX(C23:C31, MATCH(MIN(D23:D31),D23:D31))</f>
        <v>Goiás</v>
      </c>
    </row>
    <row r="25">
      <c r="A25" s="16" t="s">
        <v>97</v>
      </c>
      <c r="C25" s="36" t="str">
        <f>IFERROR(__xludf.DUMMYFUNCTION("""COMPUTED_VALUE"""),"Goiás")</f>
        <v>Goiás</v>
      </c>
      <c r="D25" s="24">
        <f>COUNTIF('Planilha formatada e limpada'!$K:$K,C25)</f>
        <v>11</v>
      </c>
    </row>
    <row r="26">
      <c r="A26" s="16" t="s">
        <v>98</v>
      </c>
      <c r="C26" s="36" t="str">
        <f>IFERROR(__xludf.DUMMYFUNCTION("""COMPUTED_VALUE"""),"Minas Gerais")</f>
        <v>Minas Gerais</v>
      </c>
      <c r="D26" s="24">
        <f>COUNTIF('Planilha formatada e limpada'!$K:$K,C26)</f>
        <v>44</v>
      </c>
    </row>
    <row r="27">
      <c r="A27" s="16" t="s">
        <v>99</v>
      </c>
      <c r="C27" s="36" t="str">
        <f>IFERROR(__xludf.DUMMYFUNCTION("""COMPUTED_VALUE"""),"Paraná")</f>
        <v>Paraná</v>
      </c>
      <c r="D27" s="24">
        <f>COUNTIF('Planilha formatada e limpada'!$K:$K,C27)</f>
        <v>55</v>
      </c>
    </row>
    <row r="28">
      <c r="A28" s="16" t="s">
        <v>100</v>
      </c>
      <c r="C28" s="36" t="str">
        <f>IFERROR(__xludf.DUMMYFUNCTION("""COMPUTED_VALUE"""),"Rio de Janeiro")</f>
        <v>Rio de Janeiro</v>
      </c>
      <c r="D28" s="24">
        <f>COUNTIF('Planilha formatada e limpada'!$K:$K,C28)</f>
        <v>66</v>
      </c>
    </row>
    <row r="29">
      <c r="A29" s="16" t="s">
        <v>101</v>
      </c>
      <c r="C29" s="36" t="str">
        <f>IFERROR(__xludf.DUMMYFUNCTION("""COMPUTED_VALUE"""),"Rio Grande do Sul")</f>
        <v>Rio Grande do Sul</v>
      </c>
      <c r="D29" s="24">
        <f>COUNTIF('Planilha formatada e limpada'!$K:$K,C29)</f>
        <v>27</v>
      </c>
    </row>
    <row r="30">
      <c r="A30" s="37" t="s">
        <v>102</v>
      </c>
      <c r="C30" s="36" t="str">
        <f>IFERROR(__xludf.DUMMYFUNCTION("""COMPUTED_VALUE"""),"Santa Catarina")</f>
        <v>Santa Catarina</v>
      </c>
      <c r="D30" s="24">
        <f>COUNTIF('Planilha formatada e limpada'!$K:$K,C30)</f>
        <v>33</v>
      </c>
    </row>
    <row r="31">
      <c r="A31" s="20"/>
      <c r="C31" s="36" t="str">
        <f>IFERROR(__xludf.DUMMYFUNCTION("""COMPUTED_VALUE"""),"São Paulo")</f>
        <v>São Paulo</v>
      </c>
      <c r="D31" s="24">
        <f>COUNTIF('Planilha formatada e limpada'!$K:$K,C31)</f>
        <v>77</v>
      </c>
    </row>
    <row r="32">
      <c r="A32" s="23"/>
      <c r="C32" s="35" t="s">
        <v>103</v>
      </c>
      <c r="D32" s="24">
        <f>SUM(D23:D31)</f>
        <v>351</v>
      </c>
    </row>
    <row r="33">
      <c r="A33" s="20"/>
    </row>
    <row r="34">
      <c r="A34" s="20"/>
      <c r="C34" s="38" t="s">
        <v>104</v>
      </c>
      <c r="D34" s="22" t="s">
        <v>105</v>
      </c>
    </row>
    <row r="35">
      <c r="A35" s="20"/>
      <c r="C35" s="39" t="str">
        <f t="array" ref="C35">INDEX(C23:C31,(MATCH(MAX(D23:D31),D23:D31,0)))</f>
        <v>São Paulo</v>
      </c>
      <c r="D35" s="16" t="s">
        <v>106</v>
      </c>
    </row>
    <row r="36">
      <c r="A36" s="20"/>
    </row>
    <row r="37">
      <c r="A37" s="20"/>
    </row>
    <row r="38">
      <c r="A38" s="20"/>
      <c r="C38" s="33" t="s">
        <v>107</v>
      </c>
      <c r="D38" s="40" t="s">
        <v>108</v>
      </c>
      <c r="E38" s="40" t="s">
        <v>109</v>
      </c>
      <c r="F38" s="40" t="s">
        <v>68</v>
      </c>
    </row>
    <row r="39">
      <c r="A39" s="20"/>
      <c r="C39" s="41" t="str">
        <f>IFERROR(__xludf.DUMMYFUNCTION("UNIQUE('Planilha formatada e limpada'!K2:K352)"),"Mato Grosso do Sul")</f>
        <v>Mato Grosso do Sul</v>
      </c>
      <c r="D39" s="42">
        <f>SUMIF('Planilha formatada e limpada'!$K:$K,C39,'Planilha formatada e limpada'!$M:$M)</f>
        <v>1156.43</v>
      </c>
      <c r="E39" s="42">
        <f t="shared" ref="E39:E47" si="2">D39/D23</f>
        <v>68.02529412</v>
      </c>
      <c r="F39" s="29">
        <f t="shared" ref="F39:F48" si="3">E39/$E$48</f>
        <v>0.111103222</v>
      </c>
      <c r="H39" s="28" t="s">
        <v>110</v>
      </c>
    </row>
    <row r="40">
      <c r="A40" s="20"/>
      <c r="C40" s="24" t="str">
        <f>IFERROR(__xludf.DUMMYFUNCTION("""COMPUTED_VALUE"""),"Espírito Santo")</f>
        <v>Espírito Santo</v>
      </c>
      <c r="D40" s="42">
        <f>SUMIF('Planilha formatada e limpada'!$K:$K,C40,'Planilha formatada e limpada'!$M:$M)</f>
        <v>1424.05</v>
      </c>
      <c r="E40" s="42">
        <f t="shared" si="2"/>
        <v>67.81190476</v>
      </c>
      <c r="F40" s="29">
        <f t="shared" si="3"/>
        <v>0.110754701</v>
      </c>
      <c r="H40" s="29">
        <f>MAX(F39:F47) - MIN(F39:F47)</f>
        <v>0.004586302567</v>
      </c>
    </row>
    <row r="41">
      <c r="C41" s="24" t="str">
        <f>IFERROR(__xludf.DUMMYFUNCTION("""COMPUTED_VALUE"""),"Goiás")</f>
        <v>Goiás</v>
      </c>
      <c r="D41" s="42">
        <f>SUMIF('Planilha formatada e limpada'!$K:$K,C41,'Planilha formatada e limpada'!$M:$M)</f>
        <v>748.54</v>
      </c>
      <c r="E41" s="42">
        <f t="shared" si="2"/>
        <v>68.04909091</v>
      </c>
      <c r="F41" s="29">
        <f t="shared" si="3"/>
        <v>0.1111420885</v>
      </c>
    </row>
    <row r="42">
      <c r="C42" s="24" t="str">
        <f>IFERROR(__xludf.DUMMYFUNCTION("""COMPUTED_VALUE"""),"Minas Gerais")</f>
        <v>Minas Gerais</v>
      </c>
      <c r="D42" s="42">
        <f>SUMIF('Planilha formatada e limpada'!$K:$K,C42,'Planilha formatada e limpada'!$M:$M)</f>
        <v>3029.39</v>
      </c>
      <c r="E42" s="42">
        <f t="shared" si="2"/>
        <v>68.84977273</v>
      </c>
      <c r="F42" s="29">
        <f t="shared" si="3"/>
        <v>0.1124498128</v>
      </c>
    </row>
    <row r="43">
      <c r="C43" s="24" t="str">
        <f>IFERROR(__xludf.DUMMYFUNCTION("""COMPUTED_VALUE"""),"Paraná")</f>
        <v>Paraná</v>
      </c>
      <c r="D43" s="42">
        <f>SUMIF('Planilha formatada e limpada'!$K:$K,C43,'Planilha formatada e limpada'!$M:$M)</f>
        <v>3808.91</v>
      </c>
      <c r="E43" s="42">
        <f t="shared" si="2"/>
        <v>69.25290909</v>
      </c>
      <c r="F43" s="29">
        <f t="shared" si="3"/>
        <v>0.1131082406</v>
      </c>
    </row>
    <row r="44">
      <c r="C44" s="24" t="str">
        <f>IFERROR(__xludf.DUMMYFUNCTION("""COMPUTED_VALUE"""),"Rio de Janeiro")</f>
        <v>Rio de Janeiro</v>
      </c>
      <c r="D44" s="42">
        <f>SUMIF('Planilha formatada e limpada'!$K:$K,C44,'Planilha formatada e limpada'!$M:$M)</f>
        <v>4484.53</v>
      </c>
      <c r="E44" s="42">
        <f t="shared" si="2"/>
        <v>67.94742424</v>
      </c>
      <c r="F44" s="29">
        <f t="shared" si="3"/>
        <v>0.11097604</v>
      </c>
    </row>
    <row r="45">
      <c r="C45" s="24" t="str">
        <f>IFERROR(__xludf.DUMMYFUNCTION("""COMPUTED_VALUE"""),"Rio Grande do Sul")</f>
        <v>Rio Grande do Sul</v>
      </c>
      <c r="D45" s="42">
        <f>SUMIF('Planilha formatada e limpada'!$K:$K,C45,'Planilha formatada e limpada'!$M:$M)</f>
        <v>1839.17</v>
      </c>
      <c r="E45" s="42">
        <f t="shared" si="2"/>
        <v>68.11740741</v>
      </c>
      <c r="F45" s="29">
        <f t="shared" si="3"/>
        <v>0.1112536673</v>
      </c>
    </row>
    <row r="46">
      <c r="C46" s="24" t="str">
        <f>IFERROR(__xludf.DUMMYFUNCTION("""COMPUTED_VALUE"""),"Santa Catarina")</f>
        <v>Santa Catarina</v>
      </c>
      <c r="D46" s="42">
        <f>SUMIF('Planilha formatada e limpada'!$K:$K,C46,'Planilha formatada e limpada'!$M:$M)</f>
        <v>2192.68</v>
      </c>
      <c r="E46" s="42">
        <f t="shared" si="2"/>
        <v>66.44484848</v>
      </c>
      <c r="F46" s="29">
        <f t="shared" si="3"/>
        <v>0.1085219381</v>
      </c>
    </row>
    <row r="47">
      <c r="C47" s="24" t="str">
        <f>IFERROR(__xludf.DUMMYFUNCTION("""COMPUTED_VALUE"""),"São Paulo")</f>
        <v>São Paulo</v>
      </c>
      <c r="D47" s="42">
        <f>SUMIF('Planilha formatada e limpada'!$K:$K,C47,'Planilha formatada e limpada'!$M:$M)</f>
        <v>5218.48</v>
      </c>
      <c r="E47" s="42">
        <f t="shared" si="2"/>
        <v>67.77246753</v>
      </c>
      <c r="F47" s="29">
        <f t="shared" si="3"/>
        <v>0.1106902896</v>
      </c>
    </row>
    <row r="48">
      <c r="C48" s="39" t="s">
        <v>103</v>
      </c>
      <c r="D48" s="42">
        <f t="shared" ref="D48:E48" si="4">SUM(D39:D47)</f>
        <v>23902.18</v>
      </c>
      <c r="E48" s="42">
        <f t="shared" si="4"/>
        <v>612.2711193</v>
      </c>
      <c r="F48" s="29">
        <f t="shared" si="3"/>
        <v>1</v>
      </c>
    </row>
    <row r="50">
      <c r="C50" s="43" t="s">
        <v>111</v>
      </c>
      <c r="D50" s="22" t="s">
        <v>112</v>
      </c>
    </row>
    <row r="51">
      <c r="C51" s="42">
        <f>SUM(D39:D47)</f>
        <v>23902.18</v>
      </c>
      <c r="D51" s="16" t="s">
        <v>113</v>
      </c>
    </row>
    <row r="52">
      <c r="C52" s="44"/>
    </row>
    <row r="53">
      <c r="C53" s="43" t="s">
        <v>114</v>
      </c>
      <c r="D53" s="22" t="s">
        <v>115</v>
      </c>
    </row>
    <row r="54">
      <c r="C54" s="42">
        <f>D48/D32</f>
        <v>68.09737892</v>
      </c>
      <c r="D54" s="16" t="s">
        <v>116</v>
      </c>
    </row>
    <row r="57">
      <c r="C57" s="33" t="s">
        <v>117</v>
      </c>
      <c r="D57" s="40" t="s">
        <v>118</v>
      </c>
      <c r="E57" s="40" t="s">
        <v>43</v>
      </c>
      <c r="F57" s="40" t="s">
        <v>25</v>
      </c>
      <c r="G57" s="40" t="s">
        <v>119</v>
      </c>
    </row>
    <row r="58">
      <c r="C58" s="41" t="str">
        <f>IFERROR(__xludf.DUMMYFUNCTION("UNIQUE('Planilha formatada e limpada'!K2:K352)"),"Mato Grosso do Sul")</f>
        <v>Mato Grosso do Sul</v>
      </c>
      <c r="D58" s="24">
        <f>COUNTIFS('Planilha formatada e limpada'!$K:$K,C58,'Planilha formatada e limpada'!$N:$N,D57)</f>
        <v>6</v>
      </c>
      <c r="E58" s="24">
        <f>COUNTIFS('Planilha formatada e limpada'!$K:$K,C58,'Planilha formatada e limpada'!$N:$N,$E$57)</f>
        <v>5</v>
      </c>
      <c r="F58" s="24">
        <f>COUNTIFS('Planilha formatada e limpada'!$K:$K,C58,'Planilha formatada e limpada'!$N:$N,$F$57)</f>
        <v>6</v>
      </c>
      <c r="G58" s="24" t="str">
        <f t="shared" ref="G58:G67" si="5">IF(D58&gt;F58,"PIX",IF(D58=F58,"PIX e Boleto",))</f>
        <v>PIX e Boleto</v>
      </c>
    </row>
    <row r="59">
      <c r="C59" s="24" t="str">
        <f>IFERROR(__xludf.DUMMYFUNCTION("""COMPUTED_VALUE"""),"Espírito Santo")</f>
        <v>Espírito Santo</v>
      </c>
      <c r="D59" s="24">
        <f>COUNTIFS('Planilha formatada e limpada'!$K:$K,C59,'Planilha formatada e limpada'!$N:$N,$D$57)</f>
        <v>7</v>
      </c>
      <c r="E59" s="24">
        <f>COUNTIFS('Planilha formatada e limpada'!$K:$K,C59,'Planilha formatada e limpada'!$N:$N,$E$57)</f>
        <v>7</v>
      </c>
      <c r="F59" s="24">
        <f>COUNTIFS('Planilha formatada e limpada'!$K:$K,C59,'Planilha formatada e limpada'!$N:$N,$F$57)</f>
        <v>7</v>
      </c>
      <c r="G59" s="24" t="str">
        <f t="shared" si="5"/>
        <v>PIX e Boleto</v>
      </c>
    </row>
    <row r="60">
      <c r="C60" s="24" t="str">
        <f>IFERROR(__xludf.DUMMYFUNCTION("""COMPUTED_VALUE"""),"Goiás")</f>
        <v>Goiás</v>
      </c>
      <c r="D60" s="24">
        <f>COUNTIFS('Planilha formatada e limpada'!$K:$K,C60,'Planilha formatada e limpada'!$N:$N,$D$57)</f>
        <v>4</v>
      </c>
      <c r="E60" s="24">
        <f>COUNTIFS('Planilha formatada e limpada'!$K:$K,C60,'Planilha formatada e limpada'!$N:$N,$E$57)</f>
        <v>3</v>
      </c>
      <c r="F60" s="24">
        <f>COUNTIFS('Planilha formatada e limpada'!$K:$K,C60,'Planilha formatada e limpada'!$N:$N,$F$57)</f>
        <v>4</v>
      </c>
      <c r="G60" s="24" t="str">
        <f t="shared" si="5"/>
        <v>PIX e Boleto</v>
      </c>
    </row>
    <row r="61">
      <c r="C61" s="24" t="str">
        <f>IFERROR(__xludf.DUMMYFUNCTION("""COMPUTED_VALUE"""),"Minas Gerais")</f>
        <v>Minas Gerais</v>
      </c>
      <c r="D61" s="24">
        <f>COUNTIFS('Planilha formatada e limpada'!$K:$K,C61,'Planilha formatada e limpada'!$N:$N,$D$57)</f>
        <v>15</v>
      </c>
      <c r="E61" s="24">
        <f>COUNTIFS('Planilha formatada e limpada'!$K:$K,C61,'Planilha formatada e limpada'!$N:$N,$E$57)</f>
        <v>14</v>
      </c>
      <c r="F61" s="24">
        <f>COUNTIFS('Planilha formatada e limpada'!$K:$K,C61,'Planilha formatada e limpada'!$N:$N,$F$57)</f>
        <v>15</v>
      </c>
      <c r="G61" s="24" t="str">
        <f t="shared" si="5"/>
        <v>PIX e Boleto</v>
      </c>
    </row>
    <row r="62">
      <c r="C62" s="24" t="str">
        <f>IFERROR(__xludf.DUMMYFUNCTION("""COMPUTED_VALUE"""),"Paraná")</f>
        <v>Paraná</v>
      </c>
      <c r="D62" s="24">
        <f>COUNTIFS('Planilha formatada e limpada'!$K:$K,C62,'Planilha formatada e limpada'!$N:$N,$D$57)</f>
        <v>19</v>
      </c>
      <c r="E62" s="24">
        <f>COUNTIFS('Planilha formatada e limpada'!$K:$K,C62,'Planilha formatada e limpada'!$N:$N,$E$57)</f>
        <v>18</v>
      </c>
      <c r="F62" s="24">
        <f>COUNTIFS('Planilha formatada e limpada'!$K:$K,C62,'Planilha formatada e limpada'!$N:$N,$F$57)</f>
        <v>18</v>
      </c>
      <c r="G62" s="24" t="str">
        <f t="shared" si="5"/>
        <v>PIX</v>
      </c>
    </row>
    <row r="63">
      <c r="C63" s="24" t="str">
        <f>IFERROR(__xludf.DUMMYFUNCTION("""COMPUTED_VALUE"""),"Rio de Janeiro")</f>
        <v>Rio de Janeiro</v>
      </c>
      <c r="D63" s="24">
        <f>COUNTIFS('Planilha formatada e limpada'!$K:$K,C63,'Planilha formatada e limpada'!$N:$N,$D$57)</f>
        <v>22</v>
      </c>
      <c r="E63" s="24">
        <f>COUNTIFS('Planilha formatada e limpada'!$K:$K,C63,'Planilha formatada e limpada'!$N:$N,$E$57)</f>
        <v>22</v>
      </c>
      <c r="F63" s="24">
        <f>COUNTIFS('Planilha formatada e limpada'!$K:$K,C63,'Planilha formatada e limpada'!$N:$N,$F$57)</f>
        <v>22</v>
      </c>
      <c r="G63" s="24" t="str">
        <f t="shared" si="5"/>
        <v>PIX e Boleto</v>
      </c>
    </row>
    <row r="64">
      <c r="C64" s="24" t="str">
        <f>IFERROR(__xludf.DUMMYFUNCTION("""COMPUTED_VALUE"""),"Rio Grande do Sul")</f>
        <v>Rio Grande do Sul</v>
      </c>
      <c r="D64" s="24">
        <f>COUNTIFS('Planilha formatada e limpada'!$K:$K,C64,'Planilha formatada e limpada'!$N:$N,$D$57)</f>
        <v>9</v>
      </c>
      <c r="E64" s="24">
        <f>COUNTIFS('Planilha formatada e limpada'!$K:$K,C64,'Planilha formatada e limpada'!$N:$N,$E$57)</f>
        <v>9</v>
      </c>
      <c r="F64" s="24">
        <f>COUNTIFS('Planilha formatada e limpada'!$K:$K,C64,'Planilha formatada e limpada'!$N:$N,$F$57)</f>
        <v>9</v>
      </c>
      <c r="G64" s="24" t="str">
        <f t="shared" si="5"/>
        <v>PIX e Boleto</v>
      </c>
    </row>
    <row r="65">
      <c r="C65" s="24" t="str">
        <f>IFERROR(__xludf.DUMMYFUNCTION("""COMPUTED_VALUE"""),"Santa Catarina")</f>
        <v>Santa Catarina</v>
      </c>
      <c r="D65" s="24">
        <f>COUNTIFS('Planilha formatada e limpada'!$K:$K,C65,'Planilha formatada e limpada'!$N:$N,$D$57)</f>
        <v>11</v>
      </c>
      <c r="E65" s="24">
        <f>COUNTIFS('Planilha formatada e limpada'!$K:$K,C65,'Planilha formatada e limpada'!$N:$N,$E$57)</f>
        <v>11</v>
      </c>
      <c r="F65" s="24">
        <f>COUNTIFS('Planilha formatada e limpada'!$K:$K,C65,'Planilha formatada e limpada'!$N:$N,$F$57)</f>
        <v>11</v>
      </c>
      <c r="G65" s="24" t="str">
        <f t="shared" si="5"/>
        <v>PIX e Boleto</v>
      </c>
    </row>
    <row r="66">
      <c r="C66" s="24" t="str">
        <f>IFERROR(__xludf.DUMMYFUNCTION("""COMPUTED_VALUE"""),"São Paulo")</f>
        <v>São Paulo</v>
      </c>
      <c r="D66" s="24">
        <f>COUNTIFS('Planilha formatada e limpada'!$K:$K,C66,'Planilha formatada e limpada'!$N:$N,$D$57)</f>
        <v>26</v>
      </c>
      <c r="E66" s="24">
        <f>COUNTIFS('Planilha formatada e limpada'!$K:$K,C66,'Planilha formatada e limpada'!$N:$N,$E$57)</f>
        <v>25</v>
      </c>
      <c r="F66" s="24">
        <f>COUNTIFS('Planilha formatada e limpada'!$K:$K,C66,'Planilha formatada e limpada'!$N:$N,$F$57)</f>
        <v>26</v>
      </c>
      <c r="G66" s="24" t="str">
        <f t="shared" si="5"/>
        <v>PIX e Boleto</v>
      </c>
    </row>
    <row r="67">
      <c r="C67" s="39" t="s">
        <v>120</v>
      </c>
      <c r="D67" s="24">
        <f t="shared" ref="D67:F67" si="6">SUM(D58:D66)</f>
        <v>119</v>
      </c>
      <c r="E67" s="24">
        <f t="shared" si="6"/>
        <v>114</v>
      </c>
      <c r="F67" s="24">
        <f t="shared" si="6"/>
        <v>118</v>
      </c>
      <c r="G67" s="24" t="str">
        <f t="shared" si="5"/>
        <v>PIX</v>
      </c>
    </row>
    <row r="69">
      <c r="C69" s="35" t="s">
        <v>118</v>
      </c>
      <c r="D69" s="24">
        <f>SUM(D58:D66)</f>
        <v>119</v>
      </c>
    </row>
    <row r="70">
      <c r="C70" s="35" t="s">
        <v>43</v>
      </c>
      <c r="D70" s="24">
        <f>SUM(E58:E66)</f>
        <v>114</v>
      </c>
    </row>
    <row r="71">
      <c r="C71" s="35" t="s">
        <v>25</v>
      </c>
      <c r="D71" s="24">
        <f>SUM(F58:F66)</f>
        <v>118</v>
      </c>
    </row>
  </sheetData>
  <conditionalFormatting sqref="E9:E12">
    <cfRule type="colorScale" priority="1">
      <colorScale>
        <cfvo type="min"/>
        <cfvo type="percent" val="50"/>
        <cfvo type="max"/>
        <color rgb="FFFF0000"/>
        <color rgb="FF70AD47"/>
        <color rgb="FF00FF00"/>
      </colorScale>
    </cfRule>
  </conditionalFormatting>
  <drawing r:id="rId1"/>
</worksheet>
</file>