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777"/>
  </bookViews>
  <sheets>
    <sheet name="Amor_Price_Mensal_SAC" sheetId="1" r:id="rId1"/>
    <sheet name="Amorti_Bullet_Juros_SUP" sheetId="7" r:id="rId2"/>
    <sheet name="FGV_transf_juros_aa_mes" sheetId="3" r:id="rId3"/>
    <sheet name="Am__Bullet_Juro_Compostos_Final" sheetId="5" r:id="rId4"/>
    <sheet name="SAC_FGV" sheetId="8" r:id="rId5"/>
  </sheets>
  <calcPr calcId="145621"/>
</workbook>
</file>

<file path=xl/calcChain.xml><?xml version="1.0" encoding="utf-8"?>
<calcChain xmlns="http://schemas.openxmlformats.org/spreadsheetml/2006/main">
  <c r="A3" i="8" l="1"/>
  <c r="D2" i="8"/>
  <c r="F2" i="8"/>
  <c r="C2" i="8"/>
  <c r="A8" i="3"/>
  <c r="A3" i="3"/>
  <c r="O2" i="7" l="1"/>
  <c r="N2" i="7"/>
  <c r="D15" i="7"/>
  <c r="C3" i="7"/>
  <c r="C4" i="7"/>
  <c r="B2" i="7"/>
  <c r="N2" i="1"/>
  <c r="I7" i="1"/>
  <c r="I8" i="1" s="1"/>
  <c r="I9" i="1" s="1"/>
  <c r="I10" i="1" s="1"/>
  <c r="I11" i="1" s="1"/>
  <c r="I12" i="1" s="1"/>
  <c r="I13" i="1" s="1"/>
  <c r="I14" i="1" s="1"/>
  <c r="I6" i="1"/>
  <c r="I5" i="1"/>
  <c r="I4" i="1"/>
  <c r="F15" i="1"/>
  <c r="G15" i="1"/>
  <c r="E15" i="1"/>
  <c r="D15" i="1"/>
  <c r="C15" i="1"/>
  <c r="H4" i="1"/>
  <c r="H5" i="1"/>
  <c r="H6" i="1"/>
  <c r="H7" i="1"/>
  <c r="H8" i="1"/>
  <c r="H9" i="1"/>
  <c r="H10" i="1"/>
  <c r="H11" i="1"/>
  <c r="H12" i="1"/>
  <c r="H13" i="1"/>
  <c r="H14" i="1"/>
  <c r="F4" i="1"/>
  <c r="F5" i="1"/>
  <c r="G5" i="1" s="1"/>
  <c r="F6" i="1"/>
  <c r="F7" i="1"/>
  <c r="G7" i="1" s="1"/>
  <c r="F8" i="1"/>
  <c r="F9" i="1"/>
  <c r="F10" i="1"/>
  <c r="F11" i="1"/>
  <c r="F12" i="1"/>
  <c r="F13" i="1"/>
  <c r="F14" i="1"/>
  <c r="E4" i="1"/>
  <c r="E5" i="1"/>
  <c r="E6" i="1"/>
  <c r="E7" i="1"/>
  <c r="E8" i="1"/>
  <c r="E9" i="1"/>
  <c r="E10" i="1"/>
  <c r="E11" i="1"/>
  <c r="E12" i="1"/>
  <c r="E13" i="1"/>
  <c r="E14" i="1"/>
  <c r="C4" i="1"/>
  <c r="C5" i="1"/>
  <c r="C6" i="1"/>
  <c r="C7" i="1"/>
  <c r="C8" i="1"/>
  <c r="C9" i="1"/>
  <c r="C10" i="1"/>
  <c r="C11" i="1"/>
  <c r="C12" i="1"/>
  <c r="C13" i="1"/>
  <c r="C14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G4" i="1"/>
  <c r="G6" i="1"/>
  <c r="G8" i="1"/>
  <c r="G10" i="1"/>
  <c r="G11" i="1"/>
  <c r="G12" i="1"/>
  <c r="G13" i="1"/>
  <c r="G14" i="1"/>
  <c r="G9" i="1"/>
  <c r="F3" i="1"/>
  <c r="G3" i="1" s="1"/>
  <c r="H3" i="1" s="1"/>
  <c r="I3" i="1" s="1"/>
  <c r="E3" i="1"/>
  <c r="B3" i="1"/>
  <c r="B2" i="1"/>
  <c r="E4" i="7" l="1"/>
  <c r="F4" i="7"/>
  <c r="G4" i="7" s="1"/>
  <c r="E3" i="7"/>
  <c r="F3" i="7"/>
  <c r="H15" i="1"/>
  <c r="C5" i="7" l="1"/>
  <c r="G3" i="7"/>
  <c r="H4" i="7"/>
  <c r="C6" i="7" l="1"/>
  <c r="F5" i="7"/>
  <c r="E5" i="7"/>
  <c r="H3" i="7"/>
  <c r="I3" i="7" s="1"/>
  <c r="I4" i="7" s="1"/>
  <c r="F6" i="7" l="1"/>
  <c r="G6" i="7" s="1"/>
  <c r="E6" i="7"/>
  <c r="H6" i="7" s="1"/>
  <c r="G5" i="7"/>
  <c r="C7" i="7"/>
  <c r="C8" i="7" l="1"/>
  <c r="F7" i="7"/>
  <c r="E7" i="7"/>
  <c r="H5" i="7"/>
  <c r="I5" i="7" s="1"/>
  <c r="I6" i="7" s="1"/>
  <c r="C9" i="7" l="1"/>
  <c r="G7" i="7"/>
  <c r="E8" i="7"/>
  <c r="F8" i="7"/>
  <c r="G8" i="7" s="1"/>
  <c r="H7" i="7" l="1"/>
  <c r="I7" i="7" s="1"/>
  <c r="H8" i="7"/>
  <c r="C10" i="7"/>
  <c r="F9" i="7"/>
  <c r="E9" i="7"/>
  <c r="C11" i="7" l="1"/>
  <c r="G9" i="7"/>
  <c r="H9" i="7" s="1"/>
  <c r="I8" i="7"/>
  <c r="F10" i="7"/>
  <c r="G10" i="7" s="1"/>
  <c r="E10" i="7"/>
  <c r="H10" i="7" l="1"/>
  <c r="C12" i="7"/>
  <c r="I9" i="7"/>
  <c r="F11" i="7"/>
  <c r="G11" i="7" s="1"/>
  <c r="E11" i="7"/>
  <c r="H11" i="7" s="1"/>
  <c r="I10" i="7" l="1"/>
  <c r="I11" i="7" s="1"/>
  <c r="C13" i="7"/>
  <c r="E12" i="7"/>
  <c r="F12" i="7"/>
  <c r="G12" i="7" s="1"/>
  <c r="H12" i="7" l="1"/>
  <c r="I12" i="7" s="1"/>
  <c r="C14" i="7"/>
  <c r="F13" i="7"/>
  <c r="G13" i="7" s="1"/>
  <c r="E13" i="7"/>
  <c r="F14" i="7" l="1"/>
  <c r="E14" i="7"/>
  <c r="C15" i="7"/>
  <c r="H13" i="7"/>
  <c r="I13" i="7" s="1"/>
  <c r="E15" i="7" l="1"/>
  <c r="G14" i="7"/>
  <c r="G15" i="7" s="1"/>
  <c r="F15" i="7"/>
  <c r="H15" i="7" l="1"/>
  <c r="H14" i="7"/>
  <c r="I14" i="7" s="1"/>
</calcChain>
</file>

<file path=xl/sharedStrings.xml><?xml version="1.0" encoding="utf-8"?>
<sst xmlns="http://schemas.openxmlformats.org/spreadsheetml/2006/main" count="48" uniqueCount="31">
  <si>
    <t>tempo</t>
  </si>
  <si>
    <t>saldo investimento principal R$</t>
  </si>
  <si>
    <t>valor liquido bruto R$</t>
  </si>
  <si>
    <t>valor liquido acumulado</t>
  </si>
  <si>
    <t>valor investido</t>
  </si>
  <si>
    <t>tempo meses</t>
  </si>
  <si>
    <t>taxa juros anual %</t>
  </si>
  <si>
    <t>taxa juros mensal %</t>
  </si>
  <si>
    <t>IR sobre os juros pagos R$</t>
  </si>
  <si>
    <t>rendimentos ou juros recebidos R$</t>
  </si>
  <si>
    <t>parcela bruta a receber R$</t>
  </si>
  <si>
    <t>amortizacao cte R$</t>
  </si>
  <si>
    <t>juros líquidos em 12 meses</t>
  </si>
  <si>
    <t>IR total % sobre 12 meses</t>
  </si>
  <si>
    <t>juros % brutos reais recebidos em 12 meses</t>
  </si>
  <si>
    <t>juros bruto decrescente R$</t>
  </si>
  <si>
    <t>vp</t>
  </si>
  <si>
    <t>amortizacao R$</t>
  </si>
  <si>
    <t>juros bruto cte R$</t>
  </si>
  <si>
    <t>valor liquido R$</t>
  </si>
  <si>
    <t>ia</t>
  </si>
  <si>
    <t>ib</t>
  </si>
  <si>
    <t>na</t>
  </si>
  <si>
    <t>nb</t>
  </si>
  <si>
    <t>sup_frances</t>
  </si>
  <si>
    <t>tabela_price</t>
  </si>
  <si>
    <t>periodo</t>
  </si>
  <si>
    <t>valor_prestacao_uniforme</t>
  </si>
  <si>
    <t>juros_%_SUP_aa</t>
  </si>
  <si>
    <t>valor_adicionado</t>
  </si>
  <si>
    <t>juros_uniforme_tabela_price_am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</si>
</sst>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3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0" xfId="0" applyNumberFormat="1"/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21" sqref="E21"/>
    </sheetView>
  </sheetViews>
  <sheetFormatPr defaultRowHeight="15" x14ac:dyDescent="0.25"/>
  <cols>
    <col min="1" max="1" width="6.85546875" bestFit="1" customWidth="1"/>
    <col min="2" max="2" width="29.28515625" bestFit="1" customWidth="1"/>
    <col min="3" max="3" width="25" bestFit="1" customWidth="1"/>
    <col min="4" max="4" width="17.7109375" bestFit="1" customWidth="1"/>
    <col min="5" max="5" width="24.28515625" bestFit="1" customWidth="1"/>
    <col min="6" max="6" width="32.42578125" bestFit="1" customWidth="1"/>
    <col min="7" max="7" width="24" bestFit="1" customWidth="1"/>
    <col min="8" max="8" width="20.28515625" bestFit="1" customWidth="1"/>
    <col min="9" max="9" width="22.7109375" bestFit="1" customWidth="1"/>
    <col min="10" max="10" width="14.28515625" bestFit="1" customWidth="1"/>
    <col min="11" max="11" width="17" bestFit="1" customWidth="1"/>
    <col min="12" max="12" width="18.7109375" bestFit="1" customWidth="1"/>
    <col min="13" max="13" width="13.140625" bestFit="1" customWidth="1"/>
    <col min="14" max="14" width="40.28515625" bestFit="1" customWidth="1"/>
    <col min="15" max="15" width="25.140625" bestFit="1" customWidth="1"/>
    <col min="16" max="16" width="23.7109375" bestFit="1" customWidth="1"/>
  </cols>
  <sheetData>
    <row r="1" spans="1:16" x14ac:dyDescent="0.25">
      <c r="A1" s="1" t="s">
        <v>0</v>
      </c>
      <c r="B1" s="1" t="s">
        <v>1</v>
      </c>
      <c r="C1" s="1" t="s">
        <v>15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2</v>
      </c>
      <c r="I1" s="1" t="s">
        <v>3</v>
      </c>
      <c r="J1" s="2" t="s">
        <v>4</v>
      </c>
      <c r="K1" s="2" t="s">
        <v>6</v>
      </c>
      <c r="L1" s="2" t="s">
        <v>7</v>
      </c>
      <c r="M1" s="2" t="s">
        <v>5</v>
      </c>
      <c r="N1" s="11" t="s">
        <v>14</v>
      </c>
      <c r="O1" s="11" t="s">
        <v>12</v>
      </c>
      <c r="P1" s="11" t="s">
        <v>13</v>
      </c>
    </row>
    <row r="2" spans="1:16" x14ac:dyDescent="0.25">
      <c r="A2">
        <v>0</v>
      </c>
      <c r="B2" s="5">
        <f>J2</f>
        <v>12000</v>
      </c>
      <c r="C2" s="4"/>
      <c r="D2" s="4"/>
      <c r="E2" s="4"/>
      <c r="F2" s="4"/>
      <c r="G2" s="4"/>
      <c r="H2" s="4"/>
      <c r="I2" s="4"/>
      <c r="J2" s="5">
        <v>12000</v>
      </c>
      <c r="K2" s="4">
        <v>24</v>
      </c>
      <c r="L2" s="4">
        <v>2</v>
      </c>
      <c r="M2" s="4">
        <v>12</v>
      </c>
      <c r="N2" s="8">
        <f>((B13-E15)/B13)*-1</f>
        <v>12.56</v>
      </c>
    </row>
    <row r="3" spans="1:16" x14ac:dyDescent="0.25">
      <c r="A3">
        <v>1</v>
      </c>
      <c r="B3" s="4">
        <f>B2-D3</f>
        <v>11000</v>
      </c>
      <c r="C3" s="3">
        <f>B2*($L$2/100)</f>
        <v>240</v>
      </c>
      <c r="D3" s="3">
        <v>1000</v>
      </c>
      <c r="E3" s="3">
        <f>D3+C3</f>
        <v>1240</v>
      </c>
      <c r="F3" s="4">
        <f>C3</f>
        <v>240</v>
      </c>
      <c r="G3" s="6">
        <f>(22.5/100)*F3</f>
        <v>54</v>
      </c>
      <c r="H3" s="4">
        <f>E3-G3</f>
        <v>1186</v>
      </c>
      <c r="I3" s="4">
        <f>H3</f>
        <v>1186</v>
      </c>
    </row>
    <row r="4" spans="1:16" x14ac:dyDescent="0.25">
      <c r="A4">
        <v>2</v>
      </c>
      <c r="B4" s="4">
        <f t="shared" ref="B4:B14" si="0">B3-D4</f>
        <v>10000</v>
      </c>
      <c r="C4" s="3">
        <f t="shared" ref="C4:C14" si="1">B3*($L$2/100)</f>
        <v>220</v>
      </c>
      <c r="D4" s="3">
        <v>1000</v>
      </c>
      <c r="E4" s="3">
        <f t="shared" ref="E4:E14" si="2">D4+C4</f>
        <v>1220</v>
      </c>
      <c r="F4" s="4">
        <f t="shared" ref="F4:F14" si="3">C4</f>
        <v>220</v>
      </c>
      <c r="G4" s="6">
        <f t="shared" ref="G4:G8" si="4">(22.5/100)*F4</f>
        <v>49.5</v>
      </c>
      <c r="H4" s="4">
        <f t="shared" ref="H4:H15" si="5">E4-G4</f>
        <v>1170.5</v>
      </c>
      <c r="I4" s="4">
        <f>I3+H4</f>
        <v>2356.5</v>
      </c>
    </row>
    <row r="5" spans="1:16" x14ac:dyDescent="0.25">
      <c r="A5">
        <v>3</v>
      </c>
      <c r="B5" s="4">
        <f t="shared" si="0"/>
        <v>9000</v>
      </c>
      <c r="C5" s="3">
        <f t="shared" si="1"/>
        <v>200</v>
      </c>
      <c r="D5" s="3">
        <v>1000</v>
      </c>
      <c r="E5" s="3">
        <f t="shared" si="2"/>
        <v>1200</v>
      </c>
      <c r="F5" s="4">
        <f t="shared" si="3"/>
        <v>200</v>
      </c>
      <c r="G5" s="6">
        <f t="shared" si="4"/>
        <v>45</v>
      </c>
      <c r="H5" s="4">
        <f t="shared" si="5"/>
        <v>1155</v>
      </c>
      <c r="I5" s="4">
        <f>I4+H5</f>
        <v>3511.5</v>
      </c>
    </row>
    <row r="6" spans="1:16" x14ac:dyDescent="0.25">
      <c r="A6">
        <v>4</v>
      </c>
      <c r="B6" s="4">
        <f t="shared" si="0"/>
        <v>8000</v>
      </c>
      <c r="C6" s="3">
        <f t="shared" si="1"/>
        <v>180</v>
      </c>
      <c r="D6" s="3">
        <v>1000</v>
      </c>
      <c r="E6" s="3">
        <f t="shared" si="2"/>
        <v>1180</v>
      </c>
      <c r="F6" s="4">
        <f t="shared" si="3"/>
        <v>180</v>
      </c>
      <c r="G6" s="6">
        <f t="shared" si="4"/>
        <v>40.5</v>
      </c>
      <c r="H6" s="4">
        <f t="shared" si="5"/>
        <v>1139.5</v>
      </c>
      <c r="I6" s="4">
        <f>I5+H6</f>
        <v>4651</v>
      </c>
    </row>
    <row r="7" spans="1:16" x14ac:dyDescent="0.25">
      <c r="A7">
        <v>5</v>
      </c>
      <c r="B7" s="4">
        <f t="shared" si="0"/>
        <v>7000</v>
      </c>
      <c r="C7" s="3">
        <f t="shared" si="1"/>
        <v>160</v>
      </c>
      <c r="D7" s="3">
        <v>1000</v>
      </c>
      <c r="E7" s="3">
        <f t="shared" si="2"/>
        <v>1160</v>
      </c>
      <c r="F7" s="4">
        <f t="shared" si="3"/>
        <v>160</v>
      </c>
      <c r="G7" s="6">
        <f t="shared" si="4"/>
        <v>36</v>
      </c>
      <c r="H7" s="4">
        <f t="shared" si="5"/>
        <v>1124</v>
      </c>
      <c r="I7" s="4">
        <f t="shared" ref="I7:I14" si="6">I6+H7</f>
        <v>5775</v>
      </c>
    </row>
    <row r="8" spans="1:16" x14ac:dyDescent="0.25">
      <c r="A8">
        <v>6</v>
      </c>
      <c r="B8" s="4">
        <f t="shared" si="0"/>
        <v>6000</v>
      </c>
      <c r="C8" s="3">
        <f t="shared" si="1"/>
        <v>140</v>
      </c>
      <c r="D8" s="3">
        <v>1000</v>
      </c>
      <c r="E8" s="3">
        <f t="shared" si="2"/>
        <v>1140</v>
      </c>
      <c r="F8" s="4">
        <f t="shared" si="3"/>
        <v>140</v>
      </c>
      <c r="G8" s="6">
        <f t="shared" si="4"/>
        <v>31.5</v>
      </c>
      <c r="H8" s="4">
        <f t="shared" si="5"/>
        <v>1108.5</v>
      </c>
      <c r="I8" s="4">
        <f t="shared" si="6"/>
        <v>6883.5</v>
      </c>
    </row>
    <row r="9" spans="1:16" x14ac:dyDescent="0.25">
      <c r="A9">
        <v>7</v>
      </c>
      <c r="B9" s="4">
        <f t="shared" si="0"/>
        <v>5000</v>
      </c>
      <c r="C9" s="3">
        <f t="shared" si="1"/>
        <v>120</v>
      </c>
      <c r="D9" s="3">
        <v>1000</v>
      </c>
      <c r="E9" s="3">
        <f t="shared" si="2"/>
        <v>1120</v>
      </c>
      <c r="F9" s="4">
        <f t="shared" si="3"/>
        <v>120</v>
      </c>
      <c r="G9" s="7">
        <f>(20/100)*F9</f>
        <v>24</v>
      </c>
      <c r="H9" s="4">
        <f t="shared" si="5"/>
        <v>1096</v>
      </c>
      <c r="I9" s="4">
        <f t="shared" si="6"/>
        <v>7979.5</v>
      </c>
    </row>
    <row r="10" spans="1:16" x14ac:dyDescent="0.25">
      <c r="A10">
        <v>8</v>
      </c>
      <c r="B10" s="4">
        <f t="shared" si="0"/>
        <v>4000</v>
      </c>
      <c r="C10" s="3">
        <f t="shared" si="1"/>
        <v>100</v>
      </c>
      <c r="D10" s="3">
        <v>1000</v>
      </c>
      <c r="E10" s="3">
        <f t="shared" si="2"/>
        <v>1100</v>
      </c>
      <c r="F10" s="4">
        <f t="shared" si="3"/>
        <v>100</v>
      </c>
      <c r="G10" s="7">
        <f t="shared" ref="G10:G14" si="7">(20/100)*F10</f>
        <v>20</v>
      </c>
      <c r="H10" s="4">
        <f t="shared" si="5"/>
        <v>1080</v>
      </c>
      <c r="I10" s="4">
        <f t="shared" si="6"/>
        <v>9059.5</v>
      </c>
    </row>
    <row r="11" spans="1:16" x14ac:dyDescent="0.25">
      <c r="A11">
        <v>9</v>
      </c>
      <c r="B11" s="4">
        <f t="shared" si="0"/>
        <v>3000</v>
      </c>
      <c r="C11" s="3">
        <f t="shared" si="1"/>
        <v>80</v>
      </c>
      <c r="D11" s="3">
        <v>1000</v>
      </c>
      <c r="E11" s="3">
        <f t="shared" si="2"/>
        <v>1080</v>
      </c>
      <c r="F11" s="4">
        <f t="shared" si="3"/>
        <v>80</v>
      </c>
      <c r="G11" s="7">
        <f t="shared" si="7"/>
        <v>16</v>
      </c>
      <c r="H11" s="4">
        <f t="shared" si="5"/>
        <v>1064</v>
      </c>
      <c r="I11" s="4">
        <f t="shared" si="6"/>
        <v>10123.5</v>
      </c>
    </row>
    <row r="12" spans="1:16" x14ac:dyDescent="0.25">
      <c r="A12">
        <v>10</v>
      </c>
      <c r="B12" s="4">
        <f t="shared" si="0"/>
        <v>2000</v>
      </c>
      <c r="C12" s="3">
        <f t="shared" si="1"/>
        <v>60</v>
      </c>
      <c r="D12" s="3">
        <v>1000</v>
      </c>
      <c r="E12" s="3">
        <f t="shared" si="2"/>
        <v>1060</v>
      </c>
      <c r="F12" s="4">
        <f t="shared" si="3"/>
        <v>60</v>
      </c>
      <c r="G12" s="7">
        <f t="shared" si="7"/>
        <v>12</v>
      </c>
      <c r="H12" s="4">
        <f t="shared" si="5"/>
        <v>1048</v>
      </c>
      <c r="I12" s="4">
        <f t="shared" si="6"/>
        <v>11171.5</v>
      </c>
    </row>
    <row r="13" spans="1:16" x14ac:dyDescent="0.25">
      <c r="A13">
        <v>11</v>
      </c>
      <c r="B13" s="4">
        <f t="shared" si="0"/>
        <v>1000</v>
      </c>
      <c r="C13" s="3">
        <f t="shared" si="1"/>
        <v>40</v>
      </c>
      <c r="D13" s="3">
        <v>1000</v>
      </c>
      <c r="E13" s="3">
        <f t="shared" si="2"/>
        <v>1040</v>
      </c>
      <c r="F13" s="4">
        <f t="shared" si="3"/>
        <v>40</v>
      </c>
      <c r="G13" s="7">
        <f t="shared" si="7"/>
        <v>8</v>
      </c>
      <c r="H13" s="4">
        <f t="shared" si="5"/>
        <v>1032</v>
      </c>
      <c r="I13" s="4">
        <f t="shared" si="6"/>
        <v>12203.5</v>
      </c>
    </row>
    <row r="14" spans="1:16" x14ac:dyDescent="0.25">
      <c r="A14">
        <v>12</v>
      </c>
      <c r="B14" s="4">
        <f t="shared" si="0"/>
        <v>0</v>
      </c>
      <c r="C14" s="3">
        <f t="shared" si="1"/>
        <v>20</v>
      </c>
      <c r="D14" s="3">
        <v>1000</v>
      </c>
      <c r="E14" s="3">
        <f t="shared" si="2"/>
        <v>1020</v>
      </c>
      <c r="F14" s="4">
        <f t="shared" si="3"/>
        <v>20</v>
      </c>
      <c r="G14" s="7">
        <f t="shared" si="7"/>
        <v>4</v>
      </c>
      <c r="H14" s="4">
        <f t="shared" si="5"/>
        <v>1016</v>
      </c>
      <c r="I14" s="10">
        <f t="shared" si="6"/>
        <v>13219.5</v>
      </c>
    </row>
    <row r="15" spans="1:16" x14ac:dyDescent="0.25">
      <c r="C15" s="9">
        <f>SUM(C3:C14)</f>
        <v>1560</v>
      </c>
      <c r="D15" s="9">
        <f>SUM(D3:D14)</f>
        <v>12000</v>
      </c>
      <c r="E15" s="9">
        <f>SUM(E3:E14)</f>
        <v>13560</v>
      </c>
      <c r="F15" s="9">
        <f>SUM(F3:F14)</f>
        <v>1560</v>
      </c>
      <c r="G15" s="9">
        <f>SUM(G3:G14)</f>
        <v>340.5</v>
      </c>
      <c r="H15" s="9">
        <f t="shared" si="5"/>
        <v>13219.5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cols>
    <col min="1" max="1" width="6.85546875" bestFit="1" customWidth="1"/>
    <col min="2" max="2" width="29.28515625" bestFit="1" customWidth="1"/>
    <col min="3" max="3" width="25" bestFit="1" customWidth="1"/>
    <col min="4" max="4" width="17.7109375" bestFit="1" customWidth="1"/>
    <col min="5" max="5" width="24.28515625" bestFit="1" customWidth="1"/>
    <col min="6" max="6" width="32.42578125" bestFit="1" customWidth="1"/>
    <col min="7" max="7" width="24" bestFit="1" customWidth="1"/>
    <col min="8" max="8" width="20.28515625" bestFit="1" customWidth="1"/>
    <col min="9" max="9" width="22.7109375" bestFit="1" customWidth="1"/>
    <col min="10" max="10" width="14.28515625" bestFit="1" customWidth="1"/>
    <col min="11" max="11" width="17" bestFit="1" customWidth="1"/>
    <col min="12" max="12" width="18.7109375" bestFit="1" customWidth="1"/>
    <col min="13" max="13" width="13.140625" bestFit="1" customWidth="1"/>
    <col min="14" max="14" width="40.28515625" bestFit="1" customWidth="1"/>
    <col min="15" max="15" width="25.140625" bestFit="1" customWidth="1"/>
    <col min="16" max="16" width="23.7109375" bestFit="1" customWidth="1"/>
  </cols>
  <sheetData>
    <row r="1" spans="1:16" x14ac:dyDescent="0.25">
      <c r="A1" s="1" t="s">
        <v>0</v>
      </c>
      <c r="B1" s="1" t="s">
        <v>1</v>
      </c>
      <c r="C1" s="1" t="s">
        <v>18</v>
      </c>
      <c r="D1" s="1" t="s">
        <v>17</v>
      </c>
      <c r="E1" s="1" t="s">
        <v>10</v>
      </c>
      <c r="F1" s="1" t="s">
        <v>9</v>
      </c>
      <c r="G1" s="1" t="s">
        <v>8</v>
      </c>
      <c r="H1" s="1" t="s">
        <v>19</v>
      </c>
      <c r="I1" s="1" t="s">
        <v>3</v>
      </c>
      <c r="J1" s="2" t="s">
        <v>4</v>
      </c>
      <c r="K1" s="2" t="s">
        <v>6</v>
      </c>
      <c r="L1" s="2" t="s">
        <v>7</v>
      </c>
      <c r="M1" s="2" t="s">
        <v>5</v>
      </c>
      <c r="N1" s="11" t="s">
        <v>14</v>
      </c>
      <c r="O1" s="11" t="s">
        <v>12</v>
      </c>
      <c r="P1" s="11" t="s">
        <v>13</v>
      </c>
    </row>
    <row r="2" spans="1:16" x14ac:dyDescent="0.25">
      <c r="A2">
        <v>0</v>
      </c>
      <c r="B2" s="5">
        <f>J2</f>
        <v>12000</v>
      </c>
      <c r="C2" s="4"/>
      <c r="D2" s="4"/>
      <c r="E2" s="4"/>
      <c r="F2" s="4"/>
      <c r="G2" s="4"/>
      <c r="H2" s="4"/>
      <c r="I2" s="4"/>
      <c r="J2" s="5">
        <v>12000</v>
      </c>
      <c r="K2" s="4">
        <v>24</v>
      </c>
      <c r="L2" s="4">
        <v>2</v>
      </c>
      <c r="M2" s="4">
        <v>12</v>
      </c>
      <c r="N2" s="8">
        <f>(C15/B14)*100</f>
        <v>24</v>
      </c>
      <c r="O2" s="4">
        <f>(B13-I14/B13)*-1</f>
        <v>-11999.811</v>
      </c>
    </row>
    <row r="3" spans="1:16" x14ac:dyDescent="0.25">
      <c r="A3">
        <v>1</v>
      </c>
      <c r="B3" s="4">
        <v>12000</v>
      </c>
      <c r="C3" s="3">
        <f>B2*($L$2/100)</f>
        <v>240</v>
      </c>
      <c r="D3" s="3">
        <v>0</v>
      </c>
      <c r="E3" s="3">
        <f>D3+C3</f>
        <v>240</v>
      </c>
      <c r="F3" s="4">
        <f>C3</f>
        <v>240</v>
      </c>
      <c r="G3" s="6">
        <f>(22.5/100)*F3</f>
        <v>54</v>
      </c>
      <c r="H3" s="4">
        <f>E3-G3</f>
        <v>186</v>
      </c>
      <c r="I3" s="4">
        <f>H3</f>
        <v>186</v>
      </c>
    </row>
    <row r="4" spans="1:16" x14ac:dyDescent="0.25">
      <c r="A4">
        <v>2</v>
      </c>
      <c r="B4" s="4">
        <v>12000</v>
      </c>
      <c r="C4" s="3">
        <f t="shared" ref="C4:C14" si="0">B3*($L$2/100)</f>
        <v>240</v>
      </c>
      <c r="D4" s="3">
        <v>0</v>
      </c>
      <c r="E4" s="3">
        <f t="shared" ref="E4:E14" si="1">D4+C4</f>
        <v>240</v>
      </c>
      <c r="F4" s="4">
        <f t="shared" ref="F4:F14" si="2">C4</f>
        <v>240</v>
      </c>
      <c r="G4" s="6">
        <f t="shared" ref="G4:G8" si="3">(22.5/100)*F4</f>
        <v>54</v>
      </c>
      <c r="H4" s="4">
        <f t="shared" ref="H4:H15" si="4">E4-G4</f>
        <v>186</v>
      </c>
      <c r="I4" s="4">
        <f>I3+H4</f>
        <v>372</v>
      </c>
    </row>
    <row r="5" spans="1:16" x14ac:dyDescent="0.25">
      <c r="A5">
        <v>3</v>
      </c>
      <c r="B5" s="4">
        <v>12000</v>
      </c>
      <c r="C5" s="3">
        <f t="shared" si="0"/>
        <v>240</v>
      </c>
      <c r="D5" s="3">
        <v>0</v>
      </c>
      <c r="E5" s="3">
        <f t="shared" si="1"/>
        <v>240</v>
      </c>
      <c r="F5" s="4">
        <f t="shared" si="2"/>
        <v>240</v>
      </c>
      <c r="G5" s="6">
        <f t="shared" si="3"/>
        <v>54</v>
      </c>
      <c r="H5" s="4">
        <f t="shared" si="4"/>
        <v>186</v>
      </c>
      <c r="I5" s="4">
        <f>I4+H5</f>
        <v>558</v>
      </c>
    </row>
    <row r="6" spans="1:16" x14ac:dyDescent="0.25">
      <c r="A6">
        <v>4</v>
      </c>
      <c r="B6" s="4">
        <v>12000</v>
      </c>
      <c r="C6" s="3">
        <f t="shared" si="0"/>
        <v>240</v>
      </c>
      <c r="D6" s="3">
        <v>0</v>
      </c>
      <c r="E6" s="3">
        <f t="shared" si="1"/>
        <v>240</v>
      </c>
      <c r="F6" s="4">
        <f t="shared" si="2"/>
        <v>240</v>
      </c>
      <c r="G6" s="6">
        <f t="shared" si="3"/>
        <v>54</v>
      </c>
      <c r="H6" s="4">
        <f t="shared" si="4"/>
        <v>186</v>
      </c>
      <c r="I6" s="4">
        <f>I5+H6</f>
        <v>744</v>
      </c>
    </row>
    <row r="7" spans="1:16" x14ac:dyDescent="0.25">
      <c r="A7">
        <v>5</v>
      </c>
      <c r="B7" s="4">
        <v>12000</v>
      </c>
      <c r="C7" s="3">
        <f t="shared" si="0"/>
        <v>240</v>
      </c>
      <c r="D7" s="3">
        <v>0</v>
      </c>
      <c r="E7" s="3">
        <f t="shared" si="1"/>
        <v>240</v>
      </c>
      <c r="F7" s="4">
        <f t="shared" si="2"/>
        <v>240</v>
      </c>
      <c r="G7" s="6">
        <f t="shared" si="3"/>
        <v>54</v>
      </c>
      <c r="H7" s="4">
        <f t="shared" si="4"/>
        <v>186</v>
      </c>
      <c r="I7" s="4">
        <f t="shared" ref="I7:I14" si="5">I6+H7</f>
        <v>930</v>
      </c>
    </row>
    <row r="8" spans="1:16" x14ac:dyDescent="0.25">
      <c r="A8">
        <v>6</v>
      </c>
      <c r="B8" s="4">
        <v>12000</v>
      </c>
      <c r="C8" s="3">
        <f t="shared" si="0"/>
        <v>240</v>
      </c>
      <c r="D8" s="3">
        <v>0</v>
      </c>
      <c r="E8" s="3">
        <f t="shared" si="1"/>
        <v>240</v>
      </c>
      <c r="F8" s="4">
        <f t="shared" si="2"/>
        <v>240</v>
      </c>
      <c r="G8" s="6">
        <f t="shared" si="3"/>
        <v>54</v>
      </c>
      <c r="H8" s="4">
        <f t="shared" si="4"/>
        <v>186</v>
      </c>
      <c r="I8" s="4">
        <f t="shared" si="5"/>
        <v>1116</v>
      </c>
    </row>
    <row r="9" spans="1:16" x14ac:dyDescent="0.25">
      <c r="A9">
        <v>7</v>
      </c>
      <c r="B9" s="4">
        <v>12000</v>
      </c>
      <c r="C9" s="3">
        <f t="shared" si="0"/>
        <v>240</v>
      </c>
      <c r="D9" s="3">
        <v>0</v>
      </c>
      <c r="E9" s="3">
        <f t="shared" si="1"/>
        <v>240</v>
      </c>
      <c r="F9" s="4">
        <f t="shared" si="2"/>
        <v>240</v>
      </c>
      <c r="G9" s="7">
        <f>(20/100)*F9</f>
        <v>48</v>
      </c>
      <c r="H9" s="4">
        <f t="shared" si="4"/>
        <v>192</v>
      </c>
      <c r="I9" s="4">
        <f t="shared" si="5"/>
        <v>1308</v>
      </c>
    </row>
    <row r="10" spans="1:16" x14ac:dyDescent="0.25">
      <c r="A10">
        <v>8</v>
      </c>
      <c r="B10" s="4">
        <v>12000</v>
      </c>
      <c r="C10" s="3">
        <f t="shared" si="0"/>
        <v>240</v>
      </c>
      <c r="D10" s="3">
        <v>0</v>
      </c>
      <c r="E10" s="3">
        <f t="shared" si="1"/>
        <v>240</v>
      </c>
      <c r="F10" s="4">
        <f t="shared" si="2"/>
        <v>240</v>
      </c>
      <c r="G10" s="7">
        <f t="shared" ref="G10:G14" si="6">(20/100)*F10</f>
        <v>48</v>
      </c>
      <c r="H10" s="4">
        <f t="shared" si="4"/>
        <v>192</v>
      </c>
      <c r="I10" s="4">
        <f t="shared" si="5"/>
        <v>1500</v>
      </c>
    </row>
    <row r="11" spans="1:16" x14ac:dyDescent="0.25">
      <c r="A11">
        <v>9</v>
      </c>
      <c r="B11" s="4">
        <v>12000</v>
      </c>
      <c r="C11" s="3">
        <f t="shared" si="0"/>
        <v>240</v>
      </c>
      <c r="D11" s="3">
        <v>0</v>
      </c>
      <c r="E11" s="3">
        <f t="shared" si="1"/>
        <v>240</v>
      </c>
      <c r="F11" s="4">
        <f t="shared" si="2"/>
        <v>240</v>
      </c>
      <c r="G11" s="7">
        <f t="shared" si="6"/>
        <v>48</v>
      </c>
      <c r="H11" s="4">
        <f t="shared" si="4"/>
        <v>192</v>
      </c>
      <c r="I11" s="4">
        <f t="shared" si="5"/>
        <v>1692</v>
      </c>
    </row>
    <row r="12" spans="1:16" x14ac:dyDescent="0.25">
      <c r="A12">
        <v>10</v>
      </c>
      <c r="B12" s="4">
        <v>12000</v>
      </c>
      <c r="C12" s="3">
        <f t="shared" si="0"/>
        <v>240</v>
      </c>
      <c r="D12" s="3">
        <v>0</v>
      </c>
      <c r="E12" s="3">
        <f t="shared" si="1"/>
        <v>240</v>
      </c>
      <c r="F12" s="4">
        <f t="shared" si="2"/>
        <v>240</v>
      </c>
      <c r="G12" s="7">
        <f t="shared" si="6"/>
        <v>48</v>
      </c>
      <c r="H12" s="4">
        <f t="shared" si="4"/>
        <v>192</v>
      </c>
      <c r="I12" s="4">
        <f t="shared" si="5"/>
        <v>1884</v>
      </c>
    </row>
    <row r="13" spans="1:16" x14ac:dyDescent="0.25">
      <c r="A13">
        <v>11</v>
      </c>
      <c r="B13" s="4">
        <v>12000</v>
      </c>
      <c r="C13" s="3">
        <f t="shared" si="0"/>
        <v>240</v>
      </c>
      <c r="D13" s="3">
        <v>0</v>
      </c>
      <c r="E13" s="3">
        <f t="shared" si="1"/>
        <v>240</v>
      </c>
      <c r="F13" s="4">
        <f t="shared" si="2"/>
        <v>240</v>
      </c>
      <c r="G13" s="7">
        <f t="shared" si="6"/>
        <v>48</v>
      </c>
      <c r="H13" s="4">
        <f t="shared" si="4"/>
        <v>192</v>
      </c>
      <c r="I13" s="4">
        <f t="shared" si="5"/>
        <v>2076</v>
      </c>
    </row>
    <row r="14" spans="1:16" x14ac:dyDescent="0.25">
      <c r="A14">
        <v>12</v>
      </c>
      <c r="B14" s="4">
        <v>12000</v>
      </c>
      <c r="C14" s="3">
        <f t="shared" si="0"/>
        <v>240</v>
      </c>
      <c r="D14" s="3">
        <v>0</v>
      </c>
      <c r="E14" s="3">
        <f t="shared" si="1"/>
        <v>240</v>
      </c>
      <c r="F14" s="4">
        <f t="shared" si="2"/>
        <v>240</v>
      </c>
      <c r="G14" s="7">
        <f t="shared" si="6"/>
        <v>48</v>
      </c>
      <c r="H14" s="4">
        <f t="shared" si="4"/>
        <v>192</v>
      </c>
      <c r="I14" s="10">
        <f t="shared" si="5"/>
        <v>2268</v>
      </c>
    </row>
    <row r="15" spans="1:16" x14ac:dyDescent="0.25">
      <c r="C15" s="9">
        <f>SUM(C3:C14)</f>
        <v>2880</v>
      </c>
      <c r="D15" s="9">
        <f>SUM(D3:D14)</f>
        <v>0</v>
      </c>
      <c r="E15" s="9">
        <f>SUM(E3:E14)</f>
        <v>2880</v>
      </c>
      <c r="F15" s="9">
        <f>SUM(F3:F14)</f>
        <v>2880</v>
      </c>
      <c r="G15" s="9">
        <f>SUM(G3:G14)</f>
        <v>612</v>
      </c>
      <c r="H15" s="9">
        <f t="shared" si="4"/>
        <v>2268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6" sqref="B16"/>
    </sheetView>
  </sheetViews>
  <sheetFormatPr defaultRowHeight="15" x14ac:dyDescent="0.25"/>
  <cols>
    <col min="1" max="1" width="12" bestFit="1" customWidth="1"/>
    <col min="2" max="2" width="21" bestFit="1" customWidth="1"/>
    <col min="3" max="3" width="16.85546875" bestFit="1" customWidth="1"/>
    <col min="4" max="4" width="17.7109375" bestFit="1" customWidth="1"/>
    <col min="5" max="5" width="21.42578125" bestFit="1" customWidth="1"/>
    <col min="6" max="6" width="27.5703125" bestFit="1" customWidth="1"/>
    <col min="7" max="7" width="9.5703125" bestFit="1" customWidth="1"/>
  </cols>
  <sheetData>
    <row r="1" spans="1:7" x14ac:dyDescent="0.25">
      <c r="A1" s="1" t="s">
        <v>25</v>
      </c>
      <c r="B1" s="1"/>
      <c r="C1" s="1"/>
      <c r="D1" s="1"/>
    </row>
    <row r="2" spans="1:7" x14ac:dyDescent="0.25">
      <c r="A2" s="1" t="s">
        <v>20</v>
      </c>
      <c r="B2" s="8" t="s">
        <v>21</v>
      </c>
      <c r="C2" s="1" t="s">
        <v>22</v>
      </c>
      <c r="D2" s="1" t="s">
        <v>23</v>
      </c>
      <c r="E2" s="4"/>
      <c r="F2" s="4"/>
    </row>
    <row r="3" spans="1:7" x14ac:dyDescent="0.25">
      <c r="A3" s="14">
        <f>B3*(D3/C3)</f>
        <v>1.6666666666666666E-2</v>
      </c>
      <c r="B3" s="8">
        <v>0.2</v>
      </c>
      <c r="C3" s="1">
        <v>12</v>
      </c>
      <c r="D3" s="1">
        <v>1</v>
      </c>
    </row>
    <row r="4" spans="1:7" x14ac:dyDescent="0.25">
      <c r="A4" s="1"/>
      <c r="B4" s="8"/>
      <c r="C4" s="1"/>
      <c r="D4" s="1"/>
      <c r="G4" s="12"/>
    </row>
    <row r="5" spans="1:7" x14ac:dyDescent="0.25">
      <c r="A5" s="1"/>
      <c r="B5" s="8"/>
      <c r="C5" s="1"/>
      <c r="D5" s="1"/>
    </row>
    <row r="6" spans="1:7" x14ac:dyDescent="0.25">
      <c r="A6" s="1" t="s">
        <v>24</v>
      </c>
      <c r="B6" s="8"/>
      <c r="C6" s="1"/>
      <c r="D6" s="1"/>
    </row>
    <row r="7" spans="1:7" x14ac:dyDescent="0.25">
      <c r="A7" s="1" t="s">
        <v>20</v>
      </c>
      <c r="B7" s="8" t="s">
        <v>21</v>
      </c>
      <c r="C7" s="1" t="s">
        <v>22</v>
      </c>
      <c r="D7" s="1" t="s">
        <v>23</v>
      </c>
    </row>
    <row r="8" spans="1:7" x14ac:dyDescent="0.25">
      <c r="A8" s="14">
        <f>((1+B8)^(D8/C8))-1</f>
        <v>1.5309470499731193E-2</v>
      </c>
      <c r="B8" s="8">
        <v>0.2</v>
      </c>
      <c r="C8" s="1">
        <v>12</v>
      </c>
      <c r="D8" s="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23" sqref="E23"/>
    </sheetView>
  </sheetViews>
  <sheetFormatPr defaultRowHeight="15" x14ac:dyDescent="0.25"/>
  <cols>
    <col min="2" max="2" width="29.28515625" bestFit="1" customWidth="1"/>
    <col min="4" max="4" width="11.7109375" bestFit="1" customWidth="1"/>
    <col min="5" max="5" width="12.5703125" bestFit="1" customWidth="1"/>
    <col min="6" max="6" width="12.42578125" bestFit="1" customWidth="1"/>
    <col min="8" max="8" width="20.28515625" bestFit="1" customWidth="1"/>
    <col min="9" max="9" width="22.7109375" bestFit="1" customWidth="1"/>
    <col min="10" max="10" width="14.28515625" bestFit="1" customWidth="1"/>
    <col min="11" max="11" width="17" bestFit="1" customWidth="1"/>
    <col min="12" max="12" width="18.7109375" bestFit="1" customWidth="1"/>
    <col min="13" max="13" width="13.1406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9" sqref="E19"/>
    </sheetView>
  </sheetViews>
  <sheetFormatPr defaultRowHeight="15" x14ac:dyDescent="0.25"/>
  <cols>
    <col min="3" max="3" width="24.7109375" bestFit="1" customWidth="1"/>
    <col min="4" max="4" width="26.28515625" bestFit="1" customWidth="1"/>
    <col min="5" max="5" width="16.28515625" bestFit="1" customWidth="1"/>
    <col min="6" max="7" width="31.140625" bestFit="1" customWidth="1"/>
  </cols>
  <sheetData>
    <row r="1" spans="1:6" x14ac:dyDescent="0.25">
      <c r="A1" s="13" t="s">
        <v>16</v>
      </c>
      <c r="B1" s="13" t="s">
        <v>26</v>
      </c>
      <c r="C1" s="13" t="s">
        <v>27</v>
      </c>
      <c r="D1" s="13" t="s">
        <v>29</v>
      </c>
      <c r="E1" t="s">
        <v>28</v>
      </c>
      <c r="F1" s="13" t="s">
        <v>30</v>
      </c>
    </row>
    <row r="2" spans="1:6" x14ac:dyDescent="0.25">
      <c r="A2">
        <v>100000</v>
      </c>
      <c r="B2">
        <v>6</v>
      </c>
      <c r="C2">
        <f>A2/B2</f>
        <v>16666.666666666668</v>
      </c>
      <c r="D2">
        <f>F2*(A2/100)</f>
        <v>1016.6666666666666</v>
      </c>
      <c r="E2">
        <v>20</v>
      </c>
      <c r="F2">
        <f>((E2/100)*(1/12))+1</f>
        <v>1.0166666666666666</v>
      </c>
    </row>
    <row r="3" spans="1:6" x14ac:dyDescent="0.25">
      <c r="A3">
        <f>A2-C2</f>
        <v>83333.333333333328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Amor_Price_Mensal_SAC</vt:lpstr>
      <vt:lpstr>Amorti_Bullet_Juros_SUP</vt:lpstr>
      <vt:lpstr>FGV_transf_juros_aa_mes</vt:lpstr>
      <vt:lpstr>Am__Bullet_Juro_Compostos_Final</vt:lpstr>
      <vt:lpstr>SAC_FGV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Lovo</dc:creator>
  <cp:lastModifiedBy>André Lovo</cp:lastModifiedBy>
  <dcterms:created xsi:type="dcterms:W3CDTF">2021-11-14T13:14:53Z</dcterms:created>
  <dcterms:modified xsi:type="dcterms:W3CDTF">2021-11-15T12:24:35Z</dcterms:modified>
</cp:coreProperties>
</file>