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GPI\1° semestre\PROJETO INTEGRADOR\sprint 3\"/>
    </mc:Choice>
  </mc:AlternateContent>
  <xr:revisionPtr revIDLastSave="0" documentId="13_ncr:1_{A7AD07CF-8997-4A97-9F64-6512A4E078B9}" xr6:coauthVersionLast="47" xr6:coauthVersionMax="47" xr10:uidLastSave="{00000000-0000-0000-0000-000000000000}"/>
  <bookViews>
    <workbookView xWindow="-120" yWindow="-120" windowWidth="20730" windowHeight="11160" xr2:uid="{266640EE-8E72-4595-9B18-5FE9D7404676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100" i="1"/>
  <c r="H18" i="2"/>
  <c r="J26" i="2" s="1"/>
  <c r="G18" i="2"/>
  <c r="I26" i="2" s="1"/>
  <c r="K26" i="2" s="1"/>
  <c r="H17" i="2"/>
  <c r="J25" i="2" s="1"/>
  <c r="G17" i="2"/>
  <c r="I25" i="2" s="1"/>
  <c r="K25" i="2" s="1"/>
  <c r="H16" i="2"/>
  <c r="J24" i="2" s="1"/>
  <c r="G16" i="2"/>
  <c r="I24" i="2" s="1"/>
  <c r="K24" i="2" s="1"/>
  <c r="H15" i="2"/>
  <c r="J23" i="2" s="1"/>
  <c r="G15" i="2"/>
  <c r="I23" i="2" s="1"/>
  <c r="K23" i="2" s="1"/>
  <c r="H14" i="2"/>
  <c r="J22" i="2" s="1"/>
  <c r="G14" i="2"/>
  <c r="I22" i="2" s="1"/>
  <c r="K22" i="2" s="1"/>
  <c r="H13" i="2"/>
  <c r="J21" i="2" s="1"/>
  <c r="G13" i="2"/>
  <c r="I21" i="2" s="1"/>
  <c r="K21" i="2" s="1"/>
  <c r="K4" i="2"/>
  <c r="K5" i="2"/>
  <c r="K6" i="2"/>
  <c r="K7" i="2"/>
  <c r="K8" i="2"/>
  <c r="K9" i="2"/>
  <c r="J5" i="2"/>
  <c r="J6" i="2"/>
  <c r="J7" i="2"/>
  <c r="J8" i="2"/>
  <c r="J9" i="2"/>
  <c r="J4" i="2"/>
  <c r="I5" i="2"/>
  <c r="I6" i="2"/>
  <c r="I7" i="2"/>
  <c r="I8" i="2"/>
  <c r="I9" i="2"/>
  <c r="I4" i="2"/>
  <c r="H1" i="2"/>
  <c r="G1" i="2"/>
  <c r="H5" i="2"/>
  <c r="H6" i="2"/>
  <c r="H7" i="2"/>
  <c r="H8" i="2"/>
  <c r="H9" i="2"/>
  <c r="H4" i="2"/>
  <c r="G4" i="2"/>
  <c r="G5" i="2"/>
  <c r="G6" i="2"/>
  <c r="G7" i="2"/>
  <c r="G8" i="2"/>
  <c r="G9" i="2"/>
  <c r="B61" i="2"/>
  <c r="B62" i="2"/>
  <c r="B63" i="2"/>
  <c r="B64" i="2"/>
  <c r="B65" i="2"/>
  <c r="B60" i="2"/>
  <c r="C60" i="2"/>
  <c r="C61" i="2"/>
  <c r="C62" i="2"/>
  <c r="C63" i="2"/>
  <c r="C64" i="2"/>
  <c r="C65" i="2"/>
  <c r="R23" i="1"/>
  <c r="I98" i="1"/>
  <c r="D103" i="1"/>
  <c r="D102" i="1"/>
  <c r="D101" i="1"/>
  <c r="D100" i="1"/>
  <c r="H98" i="1" s="1"/>
  <c r="R25" i="1"/>
  <c r="R24" i="1"/>
  <c r="R22" i="1"/>
  <c r="F23" i="1"/>
  <c r="I97" i="1"/>
  <c r="D99" i="1"/>
  <c r="H97" i="1" s="1"/>
  <c r="F8" i="1"/>
  <c r="K4" i="1" s="1"/>
  <c r="F45" i="1"/>
  <c r="K40" i="1" s="1"/>
  <c r="L40" i="1" s="1"/>
  <c r="C9" i="1"/>
  <c r="H5" i="1" s="1"/>
  <c r="C8" i="1"/>
  <c r="H4" i="1" s="1"/>
  <c r="I4" i="1" s="1"/>
  <c r="C32" i="1"/>
  <c r="H27" i="1" s="1"/>
  <c r="C33" i="1"/>
  <c r="H28" i="1" s="1"/>
  <c r="J28" i="1" s="1"/>
  <c r="C34" i="1"/>
  <c r="H29" i="1" s="1"/>
  <c r="C35" i="1"/>
  <c r="C36" i="1"/>
  <c r="H31" i="1" s="1"/>
  <c r="C37" i="1"/>
  <c r="H32" i="1" s="1"/>
  <c r="J32" i="1" s="1"/>
  <c r="C38" i="1"/>
  <c r="H33" i="1" s="1"/>
  <c r="C39" i="1"/>
  <c r="H34" i="1" s="1"/>
  <c r="J34" i="1" s="1"/>
  <c r="C40" i="1"/>
  <c r="H35" i="1" s="1"/>
  <c r="C41" i="1"/>
  <c r="H36" i="1" s="1"/>
  <c r="J36" i="1" s="1"/>
  <c r="C42" i="1"/>
  <c r="H37" i="1" s="1"/>
  <c r="C43" i="1"/>
  <c r="H38" i="1" s="1"/>
  <c r="J38" i="1" s="1"/>
  <c r="C44" i="1"/>
  <c r="H39" i="1" s="1"/>
  <c r="C45" i="1"/>
  <c r="H40" i="1" s="1"/>
  <c r="F33" i="1"/>
  <c r="K28" i="1" s="1"/>
  <c r="F34" i="1"/>
  <c r="K29" i="1" s="1"/>
  <c r="L29" i="1" s="1"/>
  <c r="F35" i="1"/>
  <c r="K30" i="1" s="1"/>
  <c r="F36" i="1"/>
  <c r="K31" i="1" s="1"/>
  <c r="L31" i="1" s="1"/>
  <c r="F37" i="1"/>
  <c r="K32" i="1" s="1"/>
  <c r="F38" i="1"/>
  <c r="K33" i="1" s="1"/>
  <c r="L33" i="1" s="1"/>
  <c r="F39" i="1"/>
  <c r="K34" i="1" s="1"/>
  <c r="F40" i="1"/>
  <c r="K35" i="1" s="1"/>
  <c r="L35" i="1" s="1"/>
  <c r="F41" i="1"/>
  <c r="K36" i="1" s="1"/>
  <c r="F42" i="1"/>
  <c r="K37" i="1" s="1"/>
  <c r="L37" i="1" s="1"/>
  <c r="F43" i="1"/>
  <c r="K38" i="1" s="1"/>
  <c r="F44" i="1"/>
  <c r="K39" i="1" s="1"/>
  <c r="L39" i="1" s="1"/>
  <c r="F32" i="1"/>
  <c r="K27" i="1" s="1"/>
  <c r="K42" i="1" s="1"/>
  <c r="H30" i="1"/>
  <c r="J30" i="1" s="1"/>
  <c r="F9" i="1"/>
  <c r="K5" i="1" s="1"/>
  <c r="F10" i="1"/>
  <c r="K6" i="1" s="1"/>
  <c r="L6" i="1" s="1"/>
  <c r="F11" i="1"/>
  <c r="K7" i="1" s="1"/>
  <c r="F12" i="1"/>
  <c r="K8" i="1" s="1"/>
  <c r="L8" i="1" s="1"/>
  <c r="F13" i="1"/>
  <c r="K9" i="1" s="1"/>
  <c r="F14" i="1"/>
  <c r="K10" i="1" s="1"/>
  <c r="L10" i="1" s="1"/>
  <c r="F15" i="1"/>
  <c r="K11" i="1" s="1"/>
  <c r="F16" i="1"/>
  <c r="K12" i="1" s="1"/>
  <c r="L12" i="1" s="1"/>
  <c r="F17" i="1"/>
  <c r="K13" i="1" s="1"/>
  <c r="F18" i="1"/>
  <c r="K14" i="1" s="1"/>
  <c r="L14" i="1" s="1"/>
  <c r="F19" i="1"/>
  <c r="K15" i="1" s="1"/>
  <c r="F20" i="1"/>
  <c r="K16" i="1" s="1"/>
  <c r="L16" i="1" s="1"/>
  <c r="F21" i="1"/>
  <c r="K17" i="1" s="1"/>
  <c r="F22" i="1"/>
  <c r="K18" i="1" s="1"/>
  <c r="L18" i="1" s="1"/>
  <c r="K19" i="1"/>
  <c r="C10" i="1"/>
  <c r="H6" i="1" s="1"/>
  <c r="C11" i="1"/>
  <c r="H7" i="1" s="1"/>
  <c r="C12" i="1"/>
  <c r="H8" i="1" s="1"/>
  <c r="C13" i="1"/>
  <c r="H9" i="1" s="1"/>
  <c r="C14" i="1"/>
  <c r="H10" i="1" s="1"/>
  <c r="C15" i="1"/>
  <c r="H11" i="1" s="1"/>
  <c r="C16" i="1"/>
  <c r="H12" i="1" s="1"/>
  <c r="C17" i="1"/>
  <c r="H13" i="1" s="1"/>
  <c r="C18" i="1"/>
  <c r="H14" i="1" s="1"/>
  <c r="C19" i="1"/>
  <c r="H15" i="1" s="1"/>
  <c r="C20" i="1"/>
  <c r="H16" i="1" s="1"/>
  <c r="C21" i="1"/>
  <c r="H17" i="1" s="1"/>
  <c r="C22" i="1"/>
  <c r="H18" i="1" s="1"/>
  <c r="C23" i="1"/>
  <c r="H19" i="1" s="1"/>
  <c r="H21" i="1" l="1"/>
  <c r="M14" i="1"/>
  <c r="M6" i="1"/>
  <c r="M39" i="1"/>
  <c r="M35" i="1"/>
  <c r="M31" i="1"/>
  <c r="M18" i="1"/>
  <c r="M10" i="1"/>
  <c r="M40" i="1"/>
  <c r="M37" i="1"/>
  <c r="M33" i="1"/>
  <c r="M29" i="1"/>
  <c r="L36" i="1"/>
  <c r="M36" i="1"/>
  <c r="L28" i="1"/>
  <c r="M28" i="1"/>
  <c r="L17" i="1"/>
  <c r="M17" i="1"/>
  <c r="L13" i="1"/>
  <c r="M13" i="1"/>
  <c r="L9" i="1"/>
  <c r="M9" i="1"/>
  <c r="L5" i="1"/>
  <c r="M5" i="1"/>
  <c r="L19" i="1"/>
  <c r="M19" i="1"/>
  <c r="L11" i="1"/>
  <c r="M11" i="1"/>
  <c r="M27" i="1"/>
  <c r="L27" i="1"/>
  <c r="L38" i="1"/>
  <c r="M38" i="1"/>
  <c r="L34" i="1"/>
  <c r="M34" i="1"/>
  <c r="L32" i="1"/>
  <c r="M32" i="1"/>
  <c r="L30" i="1"/>
  <c r="M30" i="1"/>
  <c r="I34" i="1"/>
  <c r="K21" i="1"/>
  <c r="L4" i="1"/>
  <c r="H42" i="1"/>
  <c r="L97" i="1"/>
  <c r="J97" i="1"/>
  <c r="H99" i="1"/>
  <c r="I99" i="1"/>
  <c r="M97" i="1"/>
  <c r="K97" i="1"/>
  <c r="L15" i="1"/>
  <c r="M15" i="1"/>
  <c r="L7" i="1"/>
  <c r="M7" i="1"/>
  <c r="I38" i="1"/>
  <c r="I30" i="1"/>
  <c r="M4" i="1"/>
  <c r="M16" i="1"/>
  <c r="M12" i="1"/>
  <c r="M8" i="1"/>
  <c r="L98" i="1"/>
  <c r="J98" i="1"/>
  <c r="M98" i="1"/>
  <c r="K98" i="1"/>
  <c r="I36" i="1"/>
  <c r="I32" i="1"/>
  <c r="I28" i="1"/>
  <c r="J18" i="1"/>
  <c r="I18" i="1"/>
  <c r="J16" i="1"/>
  <c r="I16" i="1"/>
  <c r="J14" i="1"/>
  <c r="I14" i="1"/>
  <c r="J12" i="1"/>
  <c r="I12" i="1"/>
  <c r="J10" i="1"/>
  <c r="I10" i="1"/>
  <c r="J8" i="1"/>
  <c r="I8" i="1"/>
  <c r="I37" i="1"/>
  <c r="J37" i="1"/>
  <c r="I35" i="1"/>
  <c r="J35" i="1"/>
  <c r="I33" i="1"/>
  <c r="J33" i="1"/>
  <c r="I31" i="1"/>
  <c r="J31" i="1"/>
  <c r="I29" i="1"/>
  <c r="J29" i="1"/>
  <c r="J6" i="1"/>
  <c r="I6" i="1"/>
  <c r="I19" i="1"/>
  <c r="J19" i="1"/>
  <c r="I39" i="1"/>
  <c r="J39" i="1"/>
  <c r="I27" i="1"/>
  <c r="J27" i="1"/>
  <c r="I5" i="1"/>
  <c r="J5" i="1"/>
  <c r="I17" i="1"/>
  <c r="J17" i="1"/>
  <c r="I15" i="1"/>
  <c r="J15" i="1"/>
  <c r="I13" i="1"/>
  <c r="J13" i="1"/>
  <c r="I11" i="1"/>
  <c r="J11" i="1"/>
  <c r="I9" i="1"/>
  <c r="J9" i="1"/>
  <c r="I7" i="1"/>
  <c r="J7" i="1"/>
  <c r="J40" i="1"/>
  <c r="I40" i="1"/>
  <c r="J4" i="1"/>
  <c r="J42" i="1" l="1"/>
  <c r="L21" i="1"/>
  <c r="L22" i="1" s="1"/>
  <c r="J43" i="1"/>
  <c r="M21" i="1"/>
  <c r="M22" i="1" s="1"/>
  <c r="M99" i="1"/>
  <c r="M100" i="1" s="1"/>
  <c r="L99" i="1"/>
  <c r="L100" i="1" s="1"/>
  <c r="I42" i="1"/>
  <c r="I43" i="1" s="1"/>
  <c r="K99" i="1"/>
  <c r="K100" i="1" s="1"/>
  <c r="J99" i="1"/>
  <c r="J100" i="1" s="1"/>
  <c r="L42" i="1"/>
  <c r="L43" i="1" s="1"/>
  <c r="M42" i="1"/>
  <c r="M43" i="1" s="1"/>
  <c r="J21" i="1"/>
  <c r="J22" i="1" s="1"/>
  <c r="I21" i="1"/>
  <c r="I22" i="1" s="1"/>
</calcChain>
</file>

<file path=xl/sharedStrings.xml><?xml version="1.0" encoding="utf-8"?>
<sst xmlns="http://schemas.openxmlformats.org/spreadsheetml/2006/main" count="176" uniqueCount="36">
  <si>
    <t>Mês</t>
  </si>
  <si>
    <t>Frequentadores</t>
  </si>
  <si>
    <t>Feb-20</t>
  </si>
  <si>
    <t>Oct-20</t>
  </si>
  <si>
    <t>Sep-20</t>
  </si>
  <si>
    <t>Feb-21</t>
  </si>
  <si>
    <t>Apr-21</t>
  </si>
  <si>
    <t>May-21</t>
  </si>
  <si>
    <t>Aug-21</t>
  </si>
  <si>
    <t>Sep-21</t>
  </si>
  <si>
    <t>Oct-21</t>
  </si>
  <si>
    <t>Dec-21</t>
  </si>
  <si>
    <t>Feb-22</t>
  </si>
  <si>
    <t>Apr-22</t>
  </si>
  <si>
    <t>May-22</t>
  </si>
  <si>
    <t>erro mm</t>
  </si>
  <si>
    <t>erro mmp</t>
  </si>
  <si>
    <t>erro^2 mm</t>
  </si>
  <si>
    <t>|erro|mm</t>
  </si>
  <si>
    <t>TOTAL</t>
  </si>
  <si>
    <t>COM 3 MESES</t>
  </si>
  <si>
    <t>COM 5 MESES</t>
  </si>
  <si>
    <t>erro^2 mmp</t>
  </si>
  <si>
    <t>|erro|mmp</t>
  </si>
  <si>
    <t>Dec/22</t>
  </si>
  <si>
    <t>Previsão</t>
  </si>
  <si>
    <t>Frequentadores (10%+)</t>
  </si>
  <si>
    <t>Frequentadores(10%-)</t>
  </si>
  <si>
    <t>adultos(60%)</t>
  </si>
  <si>
    <t>Crianças(40%)</t>
  </si>
  <si>
    <t>valor ingresso adulto</t>
  </si>
  <si>
    <t>valor ingresso criança</t>
  </si>
  <si>
    <t>total</t>
  </si>
  <si>
    <t>meses</t>
  </si>
  <si>
    <t>freqentadores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</si>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</sst>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2" borderId="2" applyNumberFormat="0" applyAlignment="0" applyProtection="0"/>
    <xf numFmtId="0" fontId="6" fillId="3" borderId="3" applyNumberFormat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2" fillId="0" borderId="0" xfId="0" applyFont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1" fontId="6" fillId="3" borderId="3" xfId="2" applyNumberFormat="1"/>
    <xf numFmtId="1" fontId="5" fillId="5" borderId="2" xfId="1" applyNumberFormat="1" applyFill="1"/>
    <xf numFmtId="1" fontId="0" fillId="0" borderId="0" xfId="0" applyNumberFormat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6" fillId="3" borderId="3" xfId="2" applyNumberFormat="1" applyFont="1" applyFill="1" applyBorder="1"/>
    <xf numFmtId="3" fontId="3" fillId="0" borderId="8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3" fontId="4" fillId="0" borderId="20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44" fontId="0" fillId="0" borderId="20" xfId="0" applyNumberFormat="1" applyBorder="1" applyAlignment="1">
      <alignment horizontal="center"/>
    </xf>
    <xf numFmtId="44" fontId="0" fillId="0" borderId="21" xfId="0" applyNumberFormat="1" applyBorder="1" applyAlignment="1">
      <alignment horizontal="center"/>
    </xf>
    <xf numFmtId="0" fontId="7" fillId="6" borderId="14" xfId="0" applyFont="1" applyFill="1" applyBorder="1" applyAlignment="1">
      <alignment horizont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center" wrapText="1"/>
    </xf>
    <xf numFmtId="17" fontId="1" fillId="6" borderId="17" xfId="0" applyNumberFormat="1" applyFont="1" applyFill="1" applyBorder="1" applyAlignment="1">
      <alignment horizontal="center" vertical="center"/>
    </xf>
    <xf numFmtId="17" fontId="1" fillId="6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3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3">
    <cellStyle name="Célula de Verificação" xfId="2" builtinId="23"/>
    <cellStyle name="Normal" xfId="0" builtinId="0"/>
    <cellStyle name="Saída" xfId="1" builtinId="2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Planilha1!$F$48</c:f>
              <c:strCache>
                <c:ptCount val="1"/>
                <c:pt idx="0">
                  <c:v>Frequentadores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Planilha1!$E$49:$E$78</c:f>
              <c:strCache>
                <c:ptCount val="30"/>
                <c:pt idx="0">
                  <c:v>jan/20</c:v>
                </c:pt>
                <c:pt idx="1">
                  <c:v>Feb-20</c:v>
                </c:pt>
                <c:pt idx="2">
                  <c:v>mar/20</c:v>
                </c:pt>
                <c:pt idx="3">
                  <c:v>Sep-20</c:v>
                </c:pt>
                <c:pt idx="4">
                  <c:v>Oct-20</c:v>
                </c:pt>
                <c:pt idx="5">
                  <c:v>nov/20</c:v>
                </c:pt>
                <c:pt idx="6">
                  <c:v>Feb-21</c:v>
                </c:pt>
                <c:pt idx="7">
                  <c:v>mar/21</c:v>
                </c:pt>
                <c:pt idx="8">
                  <c:v>Apr-21</c:v>
                </c:pt>
                <c:pt idx="9">
                  <c:v>May-21</c:v>
                </c:pt>
                <c:pt idx="10">
                  <c:v>jun/21</c:v>
                </c:pt>
                <c:pt idx="11">
                  <c:v>jul/21</c:v>
                </c:pt>
                <c:pt idx="12">
                  <c:v>Aug-21</c:v>
                </c:pt>
                <c:pt idx="13">
                  <c:v>Sep-21</c:v>
                </c:pt>
                <c:pt idx="14">
                  <c:v>Oct-21</c:v>
                </c:pt>
                <c:pt idx="15">
                  <c:v>nov/21</c:v>
                </c:pt>
                <c:pt idx="16">
                  <c:v>Dec-21</c:v>
                </c:pt>
                <c:pt idx="17">
                  <c:v>jan/22</c:v>
                </c:pt>
                <c:pt idx="18">
                  <c:v>Feb-22</c:v>
                </c:pt>
                <c:pt idx="19">
                  <c:v>mar/22</c:v>
                </c:pt>
                <c:pt idx="20">
                  <c:v>Apr-22</c:v>
                </c:pt>
                <c:pt idx="21">
                  <c:v>May-22</c:v>
                </c:pt>
                <c:pt idx="22">
                  <c:v>jun/22</c:v>
                </c:pt>
                <c:pt idx="23">
                  <c:v>jul/22</c:v>
                </c:pt>
                <c:pt idx="24">
                  <c:v>ago/22</c:v>
                </c:pt>
                <c:pt idx="25">
                  <c:v>set/22</c:v>
                </c:pt>
                <c:pt idx="26">
                  <c:v>out/22</c:v>
                </c:pt>
                <c:pt idx="27">
                  <c:v>nov/22</c:v>
                </c:pt>
                <c:pt idx="28">
                  <c:v>Dec/22</c:v>
                </c:pt>
                <c:pt idx="29">
                  <c:v>jan/23</c:v>
                </c:pt>
              </c:strCache>
            </c:strRef>
          </c:cat>
          <c:val>
            <c:numRef>
              <c:f>Planilha1!$F$49:$F$78</c:f>
              <c:numCache>
                <c:formatCode>#,##0</c:formatCode>
                <c:ptCount val="30"/>
                <c:pt idx="0">
                  <c:v>75829</c:v>
                </c:pt>
                <c:pt idx="1">
                  <c:v>54272</c:v>
                </c:pt>
                <c:pt idx="2">
                  <c:v>60663</c:v>
                </c:pt>
                <c:pt idx="3">
                  <c:v>61566</c:v>
                </c:pt>
                <c:pt idx="4">
                  <c:v>55916</c:v>
                </c:pt>
                <c:pt idx="5">
                  <c:v>57630</c:v>
                </c:pt>
                <c:pt idx="6">
                  <c:v>52976</c:v>
                </c:pt>
                <c:pt idx="7">
                  <c:v>8729</c:v>
                </c:pt>
                <c:pt idx="8">
                  <c:v>9585</c:v>
                </c:pt>
                <c:pt idx="9">
                  <c:v>33642</c:v>
                </c:pt>
                <c:pt idx="10">
                  <c:v>39176</c:v>
                </c:pt>
                <c:pt idx="11">
                  <c:v>37625</c:v>
                </c:pt>
                <c:pt idx="12">
                  <c:v>23362</c:v>
                </c:pt>
                <c:pt idx="13">
                  <c:v>44293</c:v>
                </c:pt>
                <c:pt idx="14">
                  <c:v>78829</c:v>
                </c:pt>
                <c:pt idx="15">
                  <c:v>132379</c:v>
                </c:pt>
                <c:pt idx="16">
                  <c:v>148926</c:v>
                </c:pt>
                <c:pt idx="17">
                  <c:v>103056</c:v>
                </c:pt>
                <c:pt idx="18">
                  <c:v>73169</c:v>
                </c:pt>
                <c:pt idx="19">
                  <c:v>37316</c:v>
                </c:pt>
                <c:pt idx="20">
                  <c:v>34330</c:v>
                </c:pt>
                <c:pt idx="21">
                  <c:v>24374</c:v>
                </c:pt>
                <c:pt idx="22">
                  <c:v>30954</c:v>
                </c:pt>
                <c:pt idx="23">
                  <c:v>45130</c:v>
                </c:pt>
                <c:pt idx="24">
                  <c:v>36726</c:v>
                </c:pt>
                <c:pt idx="25">
                  <c:v>38093</c:v>
                </c:pt>
                <c:pt idx="26">
                  <c:v>39090</c:v>
                </c:pt>
                <c:pt idx="27">
                  <c:v>122682</c:v>
                </c:pt>
                <c:pt idx="28">
                  <c:v>129919</c:v>
                </c:pt>
                <c:pt idx="29">
                  <c:v>114316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2-42D4-BB71-B8552299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98868736"/>
        <c:axId val="398871032"/>
      </c:areaChart>
      <c:catAx>
        <c:axId val="3988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71032"/>
        <c:crosses val="autoZero"/>
        <c:auto val="1"/>
        <c:lblAlgn val="ctr"/>
        <c:lblOffset val="100"/>
        <c:noMultiLvlLbl val="0"/>
      </c:catAx>
      <c:valAx>
        <c:axId val="398871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Frequentadores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Planilha2!$B$35</c:f>
              <c:strCache>
                <c:ptCount val="1"/>
                <c:pt idx="0">
                  <c:v>Frequentadores(10%-)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Planilha2!$A$36:$A$65</c15:sqref>
                  </c15:fullRef>
                </c:ext>
              </c:extLst>
              <c:f>Planilha2!$A$58:$A$65</c:f>
              <c:strCache>
                <c:ptCount val="8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Dec/22</c:v>
                </c:pt>
                <c:pt idx="7">
                  <c:v>jan/23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Planilha2!$B$36:$B$65</c15:sqref>
                  </c15:fullRef>
                </c:ext>
              </c:extLst>
              <c:f>Planilha2!$B$58:$B$65</c:f>
              <c:numCache>
                <c:formatCode>#,##0</c:formatCode>
                <c:ptCount val="8"/>
                <c:pt idx="0">
                  <c:v>30954</c:v>
                </c:pt>
                <c:pt idx="1">
                  <c:v>45130</c:v>
                </c:pt>
                <c:pt idx="2" formatCode="0">
                  <c:v>33053.4</c:v>
                </c:pt>
                <c:pt idx="3" formatCode="0">
                  <c:v>34283.699999999997</c:v>
                </c:pt>
                <c:pt idx="4" formatCode="0">
                  <c:v>35181</c:v>
                </c:pt>
                <c:pt idx="5" formatCode="0">
                  <c:v>110413.8</c:v>
                </c:pt>
                <c:pt idx="6" formatCode="0">
                  <c:v>116927.1</c:v>
                </c:pt>
                <c:pt idx="7" formatCode="0">
                  <c:v>102884.4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1-4C85-B069-C6FB63D0F514}"/>
            </c:ext>
          </c:extLst>
        </c:ser>
        <c:ser>
          <c:idx val="1"/>
          <c:order val="1"/>
          <c:tx>
            <c:strRef>
              <c:f>Planilha2!$C$35</c:f>
              <c:strCache>
                <c:ptCount val="1"/>
                <c:pt idx="0">
                  <c:v>Frequentadores (10%+)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Planilha2!$A$36:$A$65</c15:sqref>
                  </c15:fullRef>
                </c:ext>
              </c:extLst>
              <c:f>Planilha2!$A$58:$A$65</c:f>
              <c:strCache>
                <c:ptCount val="8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Dec/22</c:v>
                </c:pt>
                <c:pt idx="7">
                  <c:v>jan/23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Planilha2!$C$36:$C$65</c15:sqref>
                  </c15:fullRef>
                </c:ext>
              </c:extLst>
              <c:f>Planilha2!$C$58:$C$65</c:f>
              <c:numCache>
                <c:formatCode>#,##0</c:formatCode>
                <c:ptCount val="8"/>
                <c:pt idx="0">
                  <c:v>30954</c:v>
                </c:pt>
                <c:pt idx="1">
                  <c:v>45130</c:v>
                </c:pt>
                <c:pt idx="2" formatCode="0">
                  <c:v>40398.6</c:v>
                </c:pt>
                <c:pt idx="3" formatCode="0">
                  <c:v>41902.300000000003</c:v>
                </c:pt>
                <c:pt idx="4" formatCode="0">
                  <c:v>42999</c:v>
                </c:pt>
                <c:pt idx="5" formatCode="0">
                  <c:v>134950.20000000001</c:v>
                </c:pt>
                <c:pt idx="6" formatCode="0">
                  <c:v>142910.9</c:v>
                </c:pt>
                <c:pt idx="7" formatCode="0">
                  <c:v>125747.6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1-4C85-B069-C6FB63D0F514}"/>
            </c:ext>
          </c:extLst>
        </c:ser>
        <c:ser>
          <c:idx val="2"/>
          <c:order val="2"/>
          <c:tx>
            <c:strRef>
              <c:f>Planilha2!$D$35</c:f>
              <c:strCache>
                <c:ptCount val="1"/>
                <c:pt idx="0">
                  <c:v>Previsão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Planilha2!$A$36:$A$65</c15:sqref>
                  </c15:fullRef>
                </c:ext>
              </c:extLst>
              <c:f>Planilha2!$A$58:$A$65</c:f>
              <c:strCache>
                <c:ptCount val="8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Dec/22</c:v>
                </c:pt>
                <c:pt idx="7">
                  <c:v>jan/23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Planilha2!$D$36:$D$65</c15:sqref>
                  </c15:fullRef>
                </c:ext>
              </c:extLst>
              <c:f>Planilha2!$D$58:$D$65</c:f>
              <c:numCache>
                <c:formatCode>#,##0</c:formatCode>
                <c:ptCount val="8"/>
                <c:pt idx="0">
                  <c:v>30954</c:v>
                </c:pt>
                <c:pt idx="1">
                  <c:v>45130</c:v>
                </c:pt>
                <c:pt idx="2">
                  <c:v>36726</c:v>
                </c:pt>
                <c:pt idx="3">
                  <c:v>38093</c:v>
                </c:pt>
                <c:pt idx="4">
                  <c:v>39090</c:v>
                </c:pt>
                <c:pt idx="5">
                  <c:v>122682</c:v>
                </c:pt>
                <c:pt idx="6">
                  <c:v>129919</c:v>
                </c:pt>
                <c:pt idx="7">
                  <c:v>114316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1-4C85-B069-C6FB63D0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8936"/>
        <c:axId val="492603856"/>
      </c:lineChart>
      <c:catAx>
        <c:axId val="492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03856"/>
        <c:crosses val="autoZero"/>
        <c:auto val="1"/>
        <c:lblAlgn val="ctr"/>
        <c:lblOffset val="100"/>
        <c:noMultiLvlLbl val="0"/>
      </c:catAx>
      <c:valAx>
        <c:axId val="492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821529</xdr:colOff>
      <xdr:row>19</xdr:row>
      <xdr:rowOff>23812</xdr:rowOff>
    </xdr:from>
    <xdr:to>
      <xdr:col>10</xdr:col>
      <xdr:colOff>976312</xdr:colOff>
      <xdr:row>19</xdr:row>
      <xdr:rowOff>297656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BBC4295-C0C5-87BE-09C3-D00544B965A5}"/>
            </a:ext>
          </a:extLst>
        </xdr:cNvPr>
        <xdr:cNvSpPr/>
      </xdr:nvSpPr>
      <xdr:spPr>
        <a:xfrm>
          <a:off x="8703467" y="3869531"/>
          <a:ext cx="1178720" cy="2738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total</a:t>
          </a:r>
          <a:endParaRPr lang="pt-BR" sz="1400" b="1"/>
        </a:p>
      </xdr:txBody>
    </xdr:sp>
    <xdr:clientData/>
  </xdr:twoCellAnchor>
  <xdr:twoCellAnchor>
    <xdr:from>
      <xdr:col>6</xdr:col>
      <xdr:colOff>361950</xdr:colOff>
      <xdr:row>59</xdr:row>
      <xdr:rowOff>9525</xdr:rowOff>
    </xdr:from>
    <xdr:to>
      <xdr:col>18</xdr:col>
      <xdr:colOff>400050</xdr:colOff>
      <xdr:row>77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CAA1FD-06BD-CCFD-70FC-B16205E3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17859</xdr:colOff>
      <xdr:row>37</xdr:row>
      <xdr:rowOff>63102</xdr:rowOff>
    </xdr:from>
    <xdr:to>
      <xdr:col>11</xdr:col>
      <xdr:colOff>422672</xdr:colOff>
      <xdr:row>50</xdr:row>
      <xdr:rowOff>175021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3FB4A0-6187-35EC-2289-573E706A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22155-F77D-483B-817D-0548AF49C7D6}" name="Tabela1" displayName="Tabela1" ref="H3:M22" totalsRowShown="0">
  <autoFilter ref="H3:M22" xr:uid="{24622155-F77D-483B-817D-0548AF49C7D6}"/>
  <tableColumns count="6">
    <tableColumn id="1" xr3:uid="{4525B32B-B510-4ED3-BFE8-9D2B5F35F648}" name="erro mm" dataDxfId="5"/>
    <tableColumn id="2" xr3:uid="{62D51608-1603-4B62-9265-C8A371BC12CC}" name="erro^2 mm" dataDxfId="4" dataCellStyle="Célula de Verificação"/>
    <tableColumn id="3" xr3:uid="{927438FF-C4E5-472A-96D4-7DFB7A27D8E2}" name="|erro|mm" dataDxfId="3" dataCellStyle="Célula de Verificação"/>
    <tableColumn id="4" xr3:uid="{5B327415-342A-4601-97D3-CCC5A7FF5D85}" name="erro mmp" dataDxfId="2" dataCellStyle="Célula de Verificação"/>
    <tableColumn id="5" xr3:uid="{EF76F3A4-5532-4386-8141-C62DE4E36BE7}" name="erro^2 mmp" dataDxfId="1"/>
    <tableColumn id="6" xr3:uid="{3B49BF65-95F2-40B3-8DE4-F64503FC94AE}" name="|erro|mm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39E1-8941-4180-A716-9EA3C7C583BB}">
  <dimension ref="A2:S126"/>
  <sheetViews>
    <sheetView tabSelected="1" topLeftCell="A85" zoomScale="90" zoomScaleNormal="90" workbookViewId="0">
      <selection activeCell="E95" sqref="E95:G103"/>
    </sheetView>
  </sheetViews>
  <sheetFormatPr defaultRowHeight="15" x14ac:dyDescent="0.25"/>
  <cols>
    <col min="1" max="1" width="8" bestFit="1" customWidth="1"/>
    <col min="2" max="2" width="17" bestFit="1" customWidth="1"/>
    <col min="4" max="4" width="8" bestFit="1" customWidth="1"/>
    <col min="5" max="5" width="9.42578125" customWidth="1"/>
    <col min="6" max="6" width="14.28515625" customWidth="1"/>
    <col min="8" max="8" width="10.85546875" bestFit="1" customWidth="1"/>
    <col min="9" max="9" width="12.85546875" bestFit="1" customWidth="1"/>
    <col min="10" max="10" width="13.5703125" bestFit="1" customWidth="1"/>
    <col min="11" max="11" width="15.28515625" bestFit="1" customWidth="1"/>
    <col min="12" max="12" width="14" bestFit="1" customWidth="1"/>
    <col min="13" max="13" width="13.5703125" bestFit="1" customWidth="1"/>
    <col min="17" max="17" width="15.28515625" bestFit="1" customWidth="1"/>
  </cols>
  <sheetData>
    <row r="2" spans="1:17" x14ac:dyDescent="0.25">
      <c r="H2" s="40" t="s">
        <v>20</v>
      </c>
      <c r="I2" s="40"/>
      <c r="J2" s="40"/>
      <c r="K2" s="40"/>
      <c r="L2" s="40"/>
      <c r="M2" s="40"/>
    </row>
    <row r="3" spans="1:17" x14ac:dyDescent="0.25">
      <c r="H3" t="s">
        <v>15</v>
      </c>
      <c r="I3" t="s">
        <v>17</v>
      </c>
      <c r="J3" t="s">
        <v>18</v>
      </c>
      <c r="K3" t="s">
        <v>16</v>
      </c>
      <c r="L3" t="s">
        <v>22</v>
      </c>
      <c r="M3" t="s">
        <v>23</v>
      </c>
      <c r="P3" s="1" t="s">
        <v>0</v>
      </c>
      <c r="Q3" s="1" t="s">
        <v>1</v>
      </c>
    </row>
    <row r="4" spans="1:17" ht="15.75" x14ac:dyDescent="0.25">
      <c r="A4" s="1" t="s">
        <v>0</v>
      </c>
      <c r="B4" s="1" t="s">
        <v>1</v>
      </c>
      <c r="D4" s="1" t="s">
        <v>0</v>
      </c>
      <c r="E4" s="1" t="s">
        <v>1</v>
      </c>
      <c r="H4" s="4">
        <f t="shared" ref="H4:H19" si="0">B8-C8</f>
        <v>-2917.6666666666642</v>
      </c>
      <c r="I4" s="4">
        <f t="shared" ref="I4:I19" si="1">H4*H4</f>
        <v>8512778.7777777631</v>
      </c>
      <c r="J4" s="4">
        <f t="shared" ref="J4:J19" si="2">ABS(H4)</f>
        <v>2917.6666666666642</v>
      </c>
      <c r="K4" s="4">
        <f t="shared" ref="K4:K19" si="3">E8-F8</f>
        <v>-3920.3000000000029</v>
      </c>
      <c r="L4" s="4">
        <f t="shared" ref="L4:L19" si="4">K4*K4</f>
        <v>15368752.090000022</v>
      </c>
      <c r="M4" s="4">
        <f t="shared" ref="M4:M19" si="5">ABS(K4)</f>
        <v>3920.3000000000029</v>
      </c>
      <c r="P4" s="1" t="s">
        <v>2</v>
      </c>
      <c r="Q4" s="3">
        <v>54272</v>
      </c>
    </row>
    <row r="5" spans="1:17" ht="15.75" x14ac:dyDescent="0.25">
      <c r="A5" s="1" t="s">
        <v>2</v>
      </c>
      <c r="B5">
        <v>54272</v>
      </c>
      <c r="D5" s="1" t="s">
        <v>2</v>
      </c>
      <c r="E5" s="3">
        <v>54272</v>
      </c>
      <c r="H5" s="4">
        <f t="shared" si="0"/>
        <v>-6405.6666666666642</v>
      </c>
      <c r="I5" s="4">
        <f t="shared" si="1"/>
        <v>41032565.444444411</v>
      </c>
      <c r="J5" s="4">
        <f t="shared" si="2"/>
        <v>6405.6666666666642</v>
      </c>
      <c r="K5" s="4">
        <f t="shared" si="3"/>
        <v>-5584.4000000000015</v>
      </c>
      <c r="L5" s="4">
        <f t="shared" si="4"/>
        <v>31185523.360000018</v>
      </c>
      <c r="M5" s="4">
        <f t="shared" si="5"/>
        <v>5584.4000000000015</v>
      </c>
      <c r="P5" s="2">
        <v>43891</v>
      </c>
      <c r="Q5" s="3">
        <v>60663</v>
      </c>
    </row>
    <row r="6" spans="1:17" ht="15.75" x14ac:dyDescent="0.25">
      <c r="A6" s="2">
        <v>43891</v>
      </c>
      <c r="B6">
        <v>60663</v>
      </c>
      <c r="D6" s="2">
        <v>43891</v>
      </c>
      <c r="E6" s="3">
        <v>60663</v>
      </c>
      <c r="H6" s="4">
        <f t="shared" si="0"/>
        <v>-48090.333333333336</v>
      </c>
      <c r="I6" s="4">
        <f t="shared" si="1"/>
        <v>2312680160.1111112</v>
      </c>
      <c r="J6" s="4">
        <f t="shared" si="2"/>
        <v>48090.333333333336</v>
      </c>
      <c r="K6" s="4">
        <f t="shared" si="3"/>
        <v>-46847</v>
      </c>
      <c r="L6" s="4">
        <f t="shared" si="4"/>
        <v>2194641409</v>
      </c>
      <c r="M6" s="4">
        <f t="shared" si="5"/>
        <v>46847</v>
      </c>
      <c r="P6" s="1" t="s">
        <v>4</v>
      </c>
      <c r="Q6" s="3">
        <v>61566</v>
      </c>
    </row>
    <row r="7" spans="1:17" ht="15.75" x14ac:dyDescent="0.25">
      <c r="A7" s="7">
        <v>44824</v>
      </c>
      <c r="B7">
        <v>61566</v>
      </c>
      <c r="D7" s="1" t="s">
        <v>4</v>
      </c>
      <c r="E7" s="3">
        <v>61566</v>
      </c>
      <c r="H7" s="4">
        <f t="shared" si="0"/>
        <v>-29622</v>
      </c>
      <c r="I7" s="4">
        <f t="shared" si="1"/>
        <v>877462884</v>
      </c>
      <c r="J7" s="4">
        <f t="shared" si="2"/>
        <v>29622</v>
      </c>
      <c r="K7" s="4">
        <f t="shared" si="3"/>
        <v>-21855.5</v>
      </c>
      <c r="L7" s="4">
        <f t="shared" si="4"/>
        <v>477662880.25</v>
      </c>
      <c r="M7" s="4">
        <f t="shared" si="5"/>
        <v>21855.5</v>
      </c>
      <c r="P7" s="1" t="s">
        <v>3</v>
      </c>
      <c r="Q7" s="3">
        <v>55916</v>
      </c>
    </row>
    <row r="8" spans="1:17" ht="15.75" x14ac:dyDescent="0.25">
      <c r="A8" s="1" t="s">
        <v>3</v>
      </c>
      <c r="B8">
        <v>55916</v>
      </c>
      <c r="C8" s="4">
        <f>(SUM(B5:B7))/3</f>
        <v>58833.666666666664</v>
      </c>
      <c r="D8" s="1" t="s">
        <v>3</v>
      </c>
      <c r="E8" s="3">
        <v>55916</v>
      </c>
      <c r="F8" s="4">
        <f>E5*0.2+E6*0.3+E7*0.5</f>
        <v>59836.3</v>
      </c>
      <c r="H8" s="4">
        <f t="shared" si="0"/>
        <v>9878.6666666666679</v>
      </c>
      <c r="I8" s="4">
        <f t="shared" si="1"/>
        <v>97588055.111111134</v>
      </c>
      <c r="J8" s="4">
        <f t="shared" si="2"/>
        <v>9878.6666666666679</v>
      </c>
      <c r="K8" s="4">
        <f t="shared" si="3"/>
        <v>15635.599999999999</v>
      </c>
      <c r="L8" s="4">
        <f t="shared" si="4"/>
        <v>244471987.35999995</v>
      </c>
      <c r="M8" s="4">
        <f t="shared" si="5"/>
        <v>15635.599999999999</v>
      </c>
      <c r="P8" s="1" t="s">
        <v>5</v>
      </c>
      <c r="Q8" s="3">
        <v>52976</v>
      </c>
    </row>
    <row r="9" spans="1:17" ht="15.75" x14ac:dyDescent="0.25">
      <c r="A9" s="1" t="s">
        <v>5</v>
      </c>
      <c r="B9">
        <v>52976</v>
      </c>
      <c r="C9" s="4">
        <f>(SUM(B6:B8))/3</f>
        <v>59381.666666666664</v>
      </c>
      <c r="D9" s="1" t="s">
        <v>5</v>
      </c>
      <c r="E9" s="3">
        <v>52976</v>
      </c>
      <c r="F9" s="4">
        <f>E6*0.2+E7*0.3+E8*0.5</f>
        <v>58560.4</v>
      </c>
      <c r="H9" s="4">
        <f t="shared" si="0"/>
        <v>21857.333333333332</v>
      </c>
      <c r="I9" s="4">
        <f t="shared" si="1"/>
        <v>477743020.44444442</v>
      </c>
      <c r="J9" s="4">
        <f t="shared" si="2"/>
        <v>21857.333333333332</v>
      </c>
      <c r="K9" s="4">
        <f t="shared" si="3"/>
        <v>17733.7</v>
      </c>
      <c r="L9" s="4">
        <f t="shared" si="4"/>
        <v>314484115.69</v>
      </c>
      <c r="M9" s="4">
        <f t="shared" si="5"/>
        <v>17733.7</v>
      </c>
      <c r="P9" s="2">
        <v>44256</v>
      </c>
      <c r="Q9" s="3">
        <v>8729</v>
      </c>
    </row>
    <row r="10" spans="1:17" ht="15.75" x14ac:dyDescent="0.25">
      <c r="A10" s="2">
        <v>44256</v>
      </c>
      <c r="B10">
        <v>8729</v>
      </c>
      <c r="C10" s="4">
        <f t="shared" ref="C10:C23" si="6">(SUM(B7:B9))/3</f>
        <v>56819.333333333336</v>
      </c>
      <c r="D10" s="2">
        <v>44256</v>
      </c>
      <c r="E10" s="3">
        <v>8729</v>
      </c>
      <c r="F10" s="4">
        <f t="shared" ref="F10:F23" si="7">E7*0.2+E8*0.3+E9*0.5</f>
        <v>55576</v>
      </c>
      <c r="H10" s="4">
        <f t="shared" si="0"/>
        <v>10157.333333333332</v>
      </c>
      <c r="I10" s="4">
        <f t="shared" si="1"/>
        <v>103171420.44444442</v>
      </c>
      <c r="J10" s="4">
        <f t="shared" si="2"/>
        <v>10157.333333333332</v>
      </c>
      <c r="K10" s="4">
        <f t="shared" si="3"/>
        <v>6027.4000000000015</v>
      </c>
      <c r="L10" s="4">
        <f t="shared" si="4"/>
        <v>36329550.76000002</v>
      </c>
      <c r="M10" s="4">
        <f t="shared" si="5"/>
        <v>6027.4000000000015</v>
      </c>
      <c r="P10" s="1" t="s">
        <v>6</v>
      </c>
      <c r="Q10" s="3">
        <v>9585</v>
      </c>
    </row>
    <row r="11" spans="1:17" ht="15.75" x14ac:dyDescent="0.25">
      <c r="A11" s="1" t="s">
        <v>6</v>
      </c>
      <c r="B11">
        <v>9585</v>
      </c>
      <c r="C11" s="4">
        <f t="shared" si="6"/>
        <v>39207</v>
      </c>
      <c r="D11" s="1" t="s">
        <v>6</v>
      </c>
      <c r="E11" s="3">
        <v>9585</v>
      </c>
      <c r="F11" s="4">
        <f t="shared" si="7"/>
        <v>31440.5</v>
      </c>
      <c r="H11" s="4">
        <f t="shared" si="0"/>
        <v>-13452.333333333336</v>
      </c>
      <c r="I11" s="4">
        <f t="shared" si="1"/>
        <v>180965272.11111116</v>
      </c>
      <c r="J11" s="4">
        <f t="shared" si="2"/>
        <v>13452.333333333336</v>
      </c>
      <c r="K11" s="4">
        <f t="shared" si="3"/>
        <v>-13931.699999999997</v>
      </c>
      <c r="L11" s="4">
        <f t="shared" si="4"/>
        <v>194092264.88999993</v>
      </c>
      <c r="M11" s="4">
        <f t="shared" si="5"/>
        <v>13931.699999999997</v>
      </c>
      <c r="P11" s="1" t="s">
        <v>7</v>
      </c>
      <c r="Q11" s="3">
        <v>33642</v>
      </c>
    </row>
    <row r="12" spans="1:17" ht="15.75" x14ac:dyDescent="0.25">
      <c r="A12" s="1" t="s">
        <v>7</v>
      </c>
      <c r="B12">
        <v>33642</v>
      </c>
      <c r="C12" s="4">
        <f t="shared" si="6"/>
        <v>23763.333333333332</v>
      </c>
      <c r="D12" s="1" t="s">
        <v>7</v>
      </c>
      <c r="E12" s="3">
        <v>33642</v>
      </c>
      <c r="F12" s="4">
        <f t="shared" si="7"/>
        <v>18006.400000000001</v>
      </c>
      <c r="H12" s="4">
        <f t="shared" si="0"/>
        <v>10905.333333333336</v>
      </c>
      <c r="I12" s="4">
        <f t="shared" si="1"/>
        <v>118926295.11111116</v>
      </c>
      <c r="J12" s="4">
        <f t="shared" si="2"/>
        <v>10905.333333333336</v>
      </c>
      <c r="K12" s="4">
        <f t="shared" si="3"/>
        <v>13489.3</v>
      </c>
      <c r="L12" s="4">
        <f t="shared" si="4"/>
        <v>181961214.48999998</v>
      </c>
      <c r="M12" s="4">
        <f t="shared" si="5"/>
        <v>13489.3</v>
      </c>
      <c r="P12" s="2">
        <v>44348</v>
      </c>
      <c r="Q12" s="3">
        <v>39176</v>
      </c>
    </row>
    <row r="13" spans="1:17" ht="15.75" x14ac:dyDescent="0.25">
      <c r="A13" s="2">
        <v>44348</v>
      </c>
      <c r="B13">
        <v>39176</v>
      </c>
      <c r="C13" s="4">
        <f t="shared" si="6"/>
        <v>17318.666666666668</v>
      </c>
      <c r="D13" s="2">
        <v>44348</v>
      </c>
      <c r="E13" s="3">
        <v>39176</v>
      </c>
      <c r="F13" s="4">
        <f t="shared" si="7"/>
        <v>21442.3</v>
      </c>
      <c r="H13" s="4">
        <f t="shared" si="0"/>
        <v>43735.666666666664</v>
      </c>
      <c r="I13" s="4">
        <f t="shared" si="1"/>
        <v>1912808538.7777777</v>
      </c>
      <c r="J13" s="4">
        <f t="shared" si="2"/>
        <v>43735.666666666664</v>
      </c>
      <c r="K13" s="4">
        <f t="shared" si="3"/>
        <v>42148.9</v>
      </c>
      <c r="L13" s="4">
        <f t="shared" si="4"/>
        <v>1776529771.21</v>
      </c>
      <c r="M13" s="4">
        <f t="shared" si="5"/>
        <v>42148.9</v>
      </c>
      <c r="P13" s="2">
        <v>44378</v>
      </c>
      <c r="Q13" s="3">
        <v>37625</v>
      </c>
    </row>
    <row r="14" spans="1:17" ht="15.75" x14ac:dyDescent="0.25">
      <c r="A14" s="2">
        <v>44378</v>
      </c>
      <c r="B14">
        <v>37625</v>
      </c>
      <c r="C14" s="4">
        <f t="shared" si="6"/>
        <v>27467.666666666668</v>
      </c>
      <c r="D14" s="2">
        <v>44378</v>
      </c>
      <c r="E14" s="3">
        <v>37625</v>
      </c>
      <c r="F14" s="4">
        <f t="shared" si="7"/>
        <v>31597.599999999999</v>
      </c>
      <c r="H14" s="4">
        <f t="shared" si="0"/>
        <v>24341</v>
      </c>
      <c r="I14" s="4">
        <f t="shared" si="1"/>
        <v>592484281</v>
      </c>
      <c r="J14" s="4">
        <f t="shared" si="2"/>
        <v>24341</v>
      </c>
      <c r="K14" s="4">
        <f t="shared" si="3"/>
        <v>15794.199999999997</v>
      </c>
      <c r="L14" s="4">
        <f t="shared" si="4"/>
        <v>249456753.6399999</v>
      </c>
      <c r="M14" s="4">
        <f t="shared" si="5"/>
        <v>15794.199999999997</v>
      </c>
      <c r="P14" s="1" t="s">
        <v>8</v>
      </c>
      <c r="Q14" s="3">
        <v>23362</v>
      </c>
    </row>
    <row r="15" spans="1:17" ht="15.75" x14ac:dyDescent="0.25">
      <c r="A15" s="1" t="s">
        <v>8</v>
      </c>
      <c r="B15">
        <v>23362</v>
      </c>
      <c r="C15" s="4">
        <f t="shared" si="6"/>
        <v>36814.333333333336</v>
      </c>
      <c r="D15" s="1" t="s">
        <v>8</v>
      </c>
      <c r="E15" s="3">
        <v>23362</v>
      </c>
      <c r="F15" s="4">
        <f t="shared" si="7"/>
        <v>37293.699999999997</v>
      </c>
      <c r="H15" s="4">
        <f t="shared" si="0"/>
        <v>-28114.333333333336</v>
      </c>
      <c r="I15" s="4">
        <f t="shared" si="1"/>
        <v>790415738.77777791</v>
      </c>
      <c r="J15" s="4">
        <f t="shared" si="2"/>
        <v>28114.333333333336</v>
      </c>
      <c r="K15" s="4">
        <f t="shared" si="3"/>
        <v>-31775.800000000003</v>
      </c>
      <c r="L15" s="4">
        <f t="shared" si="4"/>
        <v>1009701465.6400002</v>
      </c>
      <c r="M15" s="4">
        <f t="shared" si="5"/>
        <v>31775.800000000003</v>
      </c>
      <c r="P15" s="1" t="s">
        <v>9</v>
      </c>
      <c r="Q15" s="3">
        <v>44293</v>
      </c>
    </row>
    <row r="16" spans="1:17" ht="15.75" x14ac:dyDescent="0.25">
      <c r="A16" s="1" t="s">
        <v>9</v>
      </c>
      <c r="B16">
        <v>44293</v>
      </c>
      <c r="C16" s="4">
        <f t="shared" si="6"/>
        <v>33387.666666666664</v>
      </c>
      <c r="D16" s="1" t="s">
        <v>9</v>
      </c>
      <c r="E16" s="3">
        <v>44293</v>
      </c>
      <c r="F16" s="4">
        <f t="shared" si="7"/>
        <v>30803.7</v>
      </c>
      <c r="H16" s="4">
        <f t="shared" si="0"/>
        <v>-28774.666666666664</v>
      </c>
      <c r="I16" s="4">
        <f t="shared" si="1"/>
        <v>827981441.77777767</v>
      </c>
      <c r="J16" s="4">
        <f t="shared" si="2"/>
        <v>28774.666666666664</v>
      </c>
      <c r="K16" s="4">
        <f t="shared" si="3"/>
        <v>-22044.5</v>
      </c>
      <c r="L16" s="4">
        <f t="shared" si="4"/>
        <v>485959980.25</v>
      </c>
      <c r="M16" s="4">
        <f t="shared" si="5"/>
        <v>22044.5</v>
      </c>
      <c r="P16" s="1" t="s">
        <v>10</v>
      </c>
      <c r="Q16" s="3">
        <v>78829</v>
      </c>
    </row>
    <row r="17" spans="1:18" ht="15.75" x14ac:dyDescent="0.25">
      <c r="A17" s="1" t="s">
        <v>10</v>
      </c>
      <c r="B17">
        <v>78829</v>
      </c>
      <c r="C17" s="4">
        <f t="shared" si="6"/>
        <v>35093.333333333336</v>
      </c>
      <c r="D17" s="1" t="s">
        <v>10</v>
      </c>
      <c r="E17" s="3">
        <v>78829</v>
      </c>
      <c r="F17" s="4">
        <f t="shared" si="7"/>
        <v>36680.1</v>
      </c>
      <c r="H17" s="4">
        <f t="shared" si="0"/>
        <v>-23897.666666666664</v>
      </c>
      <c r="I17" s="4">
        <f t="shared" si="1"/>
        <v>571098472.11111104</v>
      </c>
      <c r="J17" s="4">
        <f t="shared" si="2"/>
        <v>23897.666666666664</v>
      </c>
      <c r="K17" s="4">
        <f t="shared" si="3"/>
        <v>-18619.599999999999</v>
      </c>
      <c r="L17" s="4">
        <f t="shared" si="4"/>
        <v>346689504.15999997</v>
      </c>
      <c r="M17" s="4">
        <f t="shared" si="5"/>
        <v>18619.599999999999</v>
      </c>
      <c r="P17" s="1" t="s">
        <v>12</v>
      </c>
      <c r="Q17" s="3">
        <v>73169</v>
      </c>
    </row>
    <row r="18" spans="1:18" ht="15.75" x14ac:dyDescent="0.25">
      <c r="A18" s="1" t="s">
        <v>12</v>
      </c>
      <c r="B18">
        <v>73169</v>
      </c>
      <c r="C18" s="4">
        <f t="shared" si="6"/>
        <v>48828</v>
      </c>
      <c r="D18" s="1" t="s">
        <v>12</v>
      </c>
      <c r="E18" s="3">
        <v>73169</v>
      </c>
      <c r="F18" s="4">
        <f t="shared" si="7"/>
        <v>57374.8</v>
      </c>
      <c r="H18" s="4">
        <f t="shared" si="0"/>
        <v>-1052.6666666666679</v>
      </c>
      <c r="I18" s="4">
        <f t="shared" si="1"/>
        <v>1108107.1111111136</v>
      </c>
      <c r="J18" s="4">
        <f t="shared" si="2"/>
        <v>1052.6666666666679</v>
      </c>
      <c r="K18" s="4">
        <f t="shared" si="3"/>
        <v>1004.7999999999993</v>
      </c>
      <c r="L18" s="4">
        <f t="shared" si="4"/>
        <v>1009623.0399999985</v>
      </c>
      <c r="M18" s="4">
        <f t="shared" si="5"/>
        <v>1004.7999999999993</v>
      </c>
      <c r="P18" s="2">
        <v>44621</v>
      </c>
      <c r="Q18" s="3">
        <v>37316</v>
      </c>
    </row>
    <row r="19" spans="1:18" ht="19.5" customHeight="1" x14ac:dyDescent="0.25">
      <c r="A19" s="2">
        <v>44621</v>
      </c>
      <c r="B19">
        <v>37316</v>
      </c>
      <c r="C19" s="4">
        <f t="shared" si="6"/>
        <v>65430.333333333336</v>
      </c>
      <c r="D19" s="2">
        <v>44621</v>
      </c>
      <c r="E19" s="3">
        <v>37316</v>
      </c>
      <c r="F19" s="4">
        <f t="shared" si="7"/>
        <v>69091.8</v>
      </c>
      <c r="H19" s="4">
        <f t="shared" si="0"/>
        <v>15244</v>
      </c>
      <c r="I19" s="4">
        <f t="shared" si="1"/>
        <v>232379536</v>
      </c>
      <c r="J19" s="4">
        <f t="shared" si="2"/>
        <v>15244</v>
      </c>
      <c r="K19" s="4">
        <f t="shared" si="3"/>
        <v>15474.8</v>
      </c>
      <c r="L19" s="4">
        <f t="shared" si="4"/>
        <v>239469435.03999999</v>
      </c>
      <c r="M19" s="4">
        <f t="shared" si="5"/>
        <v>15474.8</v>
      </c>
      <c r="P19" s="1" t="s">
        <v>13</v>
      </c>
      <c r="Q19" s="3">
        <v>34330</v>
      </c>
    </row>
    <row r="20" spans="1:18" ht="27.75" customHeight="1" thickBot="1" x14ac:dyDescent="0.3">
      <c r="A20" s="1" t="s">
        <v>13</v>
      </c>
      <c r="B20">
        <v>34330</v>
      </c>
      <c r="C20" s="4">
        <f t="shared" si="6"/>
        <v>63104.666666666664</v>
      </c>
      <c r="D20" s="1" t="s">
        <v>13</v>
      </c>
      <c r="E20" s="3">
        <v>34330</v>
      </c>
      <c r="F20" s="4">
        <f t="shared" si="7"/>
        <v>56374.5</v>
      </c>
      <c r="H20" s="6"/>
      <c r="I20" s="6"/>
      <c r="J20" s="4"/>
      <c r="K20" s="15"/>
      <c r="L20" s="6"/>
      <c r="M20" s="6"/>
      <c r="P20" s="1" t="s">
        <v>14</v>
      </c>
      <c r="Q20" s="3">
        <v>24374</v>
      </c>
    </row>
    <row r="21" spans="1:18" ht="17.25" thickTop="1" thickBot="1" x14ac:dyDescent="0.3">
      <c r="A21" s="1" t="s">
        <v>14</v>
      </c>
      <c r="B21">
        <v>24374</v>
      </c>
      <c r="C21" s="4">
        <f t="shared" si="6"/>
        <v>48271.666666666664</v>
      </c>
      <c r="D21" s="1" t="s">
        <v>14</v>
      </c>
      <c r="E21" s="3">
        <v>24374</v>
      </c>
      <c r="F21" s="4">
        <f t="shared" si="7"/>
        <v>42993.599999999999</v>
      </c>
      <c r="H21" s="13">
        <f t="shared" ref="H21:M21" si="8">SUM(H4:H19)</f>
        <v>-46208</v>
      </c>
      <c r="I21" s="13">
        <f t="shared" si="8"/>
        <v>9146358567.1111107</v>
      </c>
      <c r="J21" s="13">
        <f t="shared" si="8"/>
        <v>318446.66666666669</v>
      </c>
      <c r="K21" s="13">
        <f t="shared" si="8"/>
        <v>-37270.100000000006</v>
      </c>
      <c r="L21" s="13">
        <f t="shared" si="8"/>
        <v>7799014230.8700008</v>
      </c>
      <c r="M21" s="13">
        <f t="shared" si="8"/>
        <v>291887.49999999994</v>
      </c>
      <c r="P21" s="2">
        <v>44713</v>
      </c>
      <c r="Q21" s="3">
        <v>30954</v>
      </c>
    </row>
    <row r="22" spans="1:18" ht="16.5" thickTop="1" x14ac:dyDescent="0.25">
      <c r="A22" s="2">
        <v>44713</v>
      </c>
      <c r="B22">
        <v>30954</v>
      </c>
      <c r="C22" s="4">
        <f t="shared" si="6"/>
        <v>32006.666666666668</v>
      </c>
      <c r="D22" s="2">
        <v>44713</v>
      </c>
      <c r="E22" s="3">
        <v>30954</v>
      </c>
      <c r="F22" s="4">
        <f t="shared" si="7"/>
        <v>29949.200000000001</v>
      </c>
      <c r="H22" s="4"/>
      <c r="I22" s="14">
        <f>I21/16</f>
        <v>571647410.44444442</v>
      </c>
      <c r="J22" s="14">
        <f>J21/16</f>
        <v>19902.916666666668</v>
      </c>
      <c r="K22" s="4"/>
      <c r="L22" s="14">
        <f t="shared" ref="L22:M22" si="9">L21/16</f>
        <v>487438389.42937505</v>
      </c>
      <c r="M22" s="14">
        <f t="shared" si="9"/>
        <v>18242.968749999996</v>
      </c>
      <c r="P22" s="2">
        <v>44743</v>
      </c>
      <c r="Q22" s="3">
        <v>45130</v>
      </c>
      <c r="R22" s="4">
        <f>Q19*0.2+Q20*0.3+Q21*0.5</f>
        <v>29655.200000000001</v>
      </c>
    </row>
    <row r="23" spans="1:18" ht="15.75" x14ac:dyDescent="0.25">
      <c r="A23" s="2">
        <v>44743</v>
      </c>
      <c r="B23">
        <v>45130</v>
      </c>
      <c r="C23" s="4">
        <f t="shared" si="6"/>
        <v>29886</v>
      </c>
      <c r="D23" s="2">
        <v>44743</v>
      </c>
      <c r="E23" s="3">
        <v>45130</v>
      </c>
      <c r="F23" s="4">
        <f t="shared" si="7"/>
        <v>29655.200000000001</v>
      </c>
      <c r="P23" s="2">
        <v>44774</v>
      </c>
      <c r="Q23" s="3">
        <v>36726</v>
      </c>
      <c r="R23" s="4">
        <f>Q20*0.2+Q21*0.3+Q22*0.5</f>
        <v>36726</v>
      </c>
    </row>
    <row r="24" spans="1:18" ht="15.75" x14ac:dyDescent="0.25">
      <c r="F24" s="4"/>
      <c r="P24" s="2">
        <v>44805</v>
      </c>
      <c r="Q24" s="3">
        <v>38093</v>
      </c>
      <c r="R24" s="4">
        <f>Q21*0.2+Q22*0.3+Q23*0.5</f>
        <v>38092.800000000003</v>
      </c>
    </row>
    <row r="25" spans="1:18" ht="15.75" x14ac:dyDescent="0.25">
      <c r="F25" s="4"/>
      <c r="H25" s="44" t="s">
        <v>21</v>
      </c>
      <c r="I25" s="44"/>
      <c r="J25" s="44"/>
      <c r="K25" s="44"/>
      <c r="L25" s="44"/>
      <c r="M25" s="44"/>
      <c r="P25" s="2">
        <v>44835</v>
      </c>
      <c r="Q25" s="3">
        <v>39090</v>
      </c>
      <c r="R25" s="4">
        <f>Q22*0.2+Q23*0.3+Q24*0.5</f>
        <v>39090.300000000003</v>
      </c>
    </row>
    <row r="26" spans="1:18" ht="15.75" x14ac:dyDescent="0.25">
      <c r="A26" s="1" t="s">
        <v>0</v>
      </c>
      <c r="B26" s="1" t="s">
        <v>1</v>
      </c>
      <c r="D26" s="1" t="s">
        <v>0</v>
      </c>
      <c r="E26" s="1" t="s">
        <v>1</v>
      </c>
      <c r="H26" s="10" t="s">
        <v>15</v>
      </c>
      <c r="I26" s="11" t="s">
        <v>17</v>
      </c>
      <c r="J26" s="11" t="s">
        <v>18</v>
      </c>
      <c r="K26" s="11" t="s">
        <v>16</v>
      </c>
      <c r="L26" s="11" t="s">
        <v>22</v>
      </c>
      <c r="M26" s="12" t="s">
        <v>23</v>
      </c>
      <c r="P26" s="2">
        <v>44866</v>
      </c>
      <c r="Q26" s="3">
        <v>122682</v>
      </c>
    </row>
    <row r="27" spans="1:18" ht="15.75" x14ac:dyDescent="0.25">
      <c r="A27" s="1" t="s">
        <v>2</v>
      </c>
      <c r="B27" s="3">
        <v>54272</v>
      </c>
      <c r="D27" s="1" t="s">
        <v>2</v>
      </c>
      <c r="E27" s="3">
        <v>54272</v>
      </c>
      <c r="H27" s="16">
        <f t="shared" ref="H27:H40" si="10">B32-C32</f>
        <v>-48349.599999999999</v>
      </c>
      <c r="I27" s="17">
        <f t="shared" ref="I27:I40" si="11">ABS(H27)</f>
        <v>48349.599999999999</v>
      </c>
      <c r="J27" s="17">
        <f>H27*H27</f>
        <v>2337683820.1599998</v>
      </c>
      <c r="K27" s="16">
        <f t="shared" ref="K27:K40" si="12">E32-F32</f>
        <v>-47860.333333333336</v>
      </c>
      <c r="L27" s="17">
        <f t="shared" ref="L27:L40" si="13">K27*K27</f>
        <v>2290611506.7777781</v>
      </c>
      <c r="M27" s="17">
        <f t="shared" ref="M27:M40" si="14">ABS(K27)</f>
        <v>47860.333333333336</v>
      </c>
      <c r="P27" s="2" t="s">
        <v>24</v>
      </c>
      <c r="Q27" s="3">
        <v>129919</v>
      </c>
    </row>
    <row r="28" spans="1:18" ht="15.75" x14ac:dyDescent="0.25">
      <c r="A28" s="2">
        <v>43891</v>
      </c>
      <c r="B28" s="3">
        <v>60663</v>
      </c>
      <c r="D28" s="2">
        <v>43891</v>
      </c>
      <c r="E28" s="3">
        <v>60663</v>
      </c>
      <c r="H28" s="16">
        <f t="shared" si="10"/>
        <v>-38385</v>
      </c>
      <c r="I28" s="17">
        <f t="shared" si="11"/>
        <v>38385</v>
      </c>
      <c r="J28" s="17">
        <f t="shared" ref="J28:J40" si="15">H28*H28</f>
        <v>1473408225</v>
      </c>
      <c r="K28" s="16">
        <f t="shared" si="12"/>
        <v>-30887.800000000003</v>
      </c>
      <c r="L28" s="17">
        <f t="shared" si="13"/>
        <v>954056188.84000015</v>
      </c>
      <c r="M28" s="17">
        <f t="shared" si="14"/>
        <v>30887.800000000003</v>
      </c>
      <c r="P28" s="2">
        <v>44927</v>
      </c>
      <c r="Q28" s="3">
        <v>114316</v>
      </c>
    </row>
    <row r="29" spans="1:18" ht="15.75" x14ac:dyDescent="0.25">
      <c r="A29" s="7">
        <v>44824</v>
      </c>
      <c r="B29" s="3">
        <v>61566</v>
      </c>
      <c r="C29" s="4"/>
      <c r="D29" s="1" t="s">
        <v>4</v>
      </c>
      <c r="E29" s="3">
        <v>61566</v>
      </c>
      <c r="F29" s="4"/>
      <c r="H29" s="16">
        <f t="shared" si="10"/>
        <v>-4112.4000000000015</v>
      </c>
      <c r="I29" s="17">
        <f t="shared" si="11"/>
        <v>4112.4000000000015</v>
      </c>
      <c r="J29" s="17">
        <f t="shared" si="15"/>
        <v>16911833.760000013</v>
      </c>
      <c r="K29" s="16">
        <f t="shared" si="12"/>
        <v>5964.2000000000007</v>
      </c>
      <c r="L29" s="17">
        <f t="shared" si="13"/>
        <v>35571681.640000008</v>
      </c>
      <c r="M29" s="17">
        <f t="shared" si="14"/>
        <v>5964.2000000000007</v>
      </c>
    </row>
    <row r="30" spans="1:18" ht="15.75" x14ac:dyDescent="0.25">
      <c r="A30" s="1" t="s">
        <v>3</v>
      </c>
      <c r="B30" s="3">
        <v>55916</v>
      </c>
      <c r="C30" s="4"/>
      <c r="D30" s="1" t="s">
        <v>3</v>
      </c>
      <c r="E30" s="3">
        <v>55916</v>
      </c>
      <c r="H30" s="16">
        <f t="shared" si="10"/>
        <v>7006.4000000000015</v>
      </c>
      <c r="I30" s="17">
        <f t="shared" si="11"/>
        <v>7006.4000000000015</v>
      </c>
      <c r="J30" s="17">
        <f t="shared" si="15"/>
        <v>49089640.960000023</v>
      </c>
      <c r="K30" s="16">
        <f t="shared" si="12"/>
        <v>12869</v>
      </c>
      <c r="L30" s="17">
        <f t="shared" si="13"/>
        <v>165611161</v>
      </c>
      <c r="M30" s="17">
        <f t="shared" si="14"/>
        <v>12869</v>
      </c>
    </row>
    <row r="31" spans="1:18" ht="15.75" x14ac:dyDescent="0.25">
      <c r="A31" s="1" t="s">
        <v>5</v>
      </c>
      <c r="B31" s="3">
        <v>52976</v>
      </c>
      <c r="C31" s="4"/>
      <c r="D31" s="1" t="s">
        <v>5</v>
      </c>
      <c r="E31" s="3">
        <v>52976</v>
      </c>
      <c r="F31" s="4"/>
      <c r="H31" s="16">
        <f t="shared" si="10"/>
        <v>8803.4000000000015</v>
      </c>
      <c r="I31" s="17">
        <f t="shared" si="11"/>
        <v>8803.4000000000015</v>
      </c>
      <c r="J31" s="17">
        <f t="shared" si="15"/>
        <v>77499851.560000032</v>
      </c>
      <c r="K31" s="16">
        <f t="shared" si="12"/>
        <v>8982.5333333333328</v>
      </c>
      <c r="L31" s="17">
        <f t="shared" si="13"/>
        <v>80685905.084444433</v>
      </c>
      <c r="M31" s="17">
        <f t="shared" si="14"/>
        <v>8982.5333333333328</v>
      </c>
    </row>
    <row r="32" spans="1:18" ht="15.75" x14ac:dyDescent="0.25">
      <c r="A32" s="2">
        <v>44256</v>
      </c>
      <c r="B32" s="3">
        <v>8729</v>
      </c>
      <c r="C32" s="4">
        <f>(SUM(B27:B31))/5</f>
        <v>57078.6</v>
      </c>
      <c r="D32" s="2">
        <v>44256</v>
      </c>
      <c r="E32" s="3">
        <v>8729</v>
      </c>
      <c r="F32" s="4">
        <f>(E27*1+E28*2+E29*3+E30*4+E31*5)/15</f>
        <v>56589.333333333336</v>
      </c>
      <c r="H32" s="16">
        <f t="shared" si="10"/>
        <v>-2389.4000000000015</v>
      </c>
      <c r="I32" s="17">
        <f t="shared" si="11"/>
        <v>2389.4000000000015</v>
      </c>
      <c r="J32" s="17">
        <f t="shared" si="15"/>
        <v>5709232.3600000069</v>
      </c>
      <c r="K32" s="16">
        <f t="shared" si="12"/>
        <v>-8214.9333333333343</v>
      </c>
      <c r="L32" s="17">
        <f t="shared" si="13"/>
        <v>67485129.671111122</v>
      </c>
      <c r="M32" s="17">
        <f t="shared" si="14"/>
        <v>8214.9333333333343</v>
      </c>
    </row>
    <row r="33" spans="1:19" ht="15.75" x14ac:dyDescent="0.25">
      <c r="A33" s="1" t="s">
        <v>6</v>
      </c>
      <c r="B33" s="3">
        <v>9585</v>
      </c>
      <c r="C33" s="4">
        <f t="shared" ref="C33:C45" si="16">(SUM(B28:B32))/5</f>
        <v>47970</v>
      </c>
      <c r="D33" s="1" t="s">
        <v>6</v>
      </c>
      <c r="E33" s="3">
        <v>9585</v>
      </c>
      <c r="F33" s="4">
        <f t="shared" ref="F33:F45" si="17">(E28*1+E29*2+E30*3+E31*4+E32*5)/15</f>
        <v>40472.800000000003</v>
      </c>
      <c r="H33" s="16">
        <f t="shared" si="10"/>
        <v>15615</v>
      </c>
      <c r="I33" s="17">
        <f t="shared" si="11"/>
        <v>15615</v>
      </c>
      <c r="J33" s="17">
        <f t="shared" si="15"/>
        <v>243828225</v>
      </c>
      <c r="K33" s="16">
        <f t="shared" si="12"/>
        <v>13512.533333333333</v>
      </c>
      <c r="L33" s="17">
        <f t="shared" si="13"/>
        <v>182588557.08444443</v>
      </c>
      <c r="M33" s="17">
        <f t="shared" si="14"/>
        <v>13512.533333333333</v>
      </c>
    </row>
    <row r="34" spans="1:19" ht="15.75" x14ac:dyDescent="0.25">
      <c r="A34" s="1" t="s">
        <v>7</v>
      </c>
      <c r="B34" s="3">
        <v>33642</v>
      </c>
      <c r="C34" s="4">
        <f t="shared" si="16"/>
        <v>37754.400000000001</v>
      </c>
      <c r="D34" s="1" t="s">
        <v>7</v>
      </c>
      <c r="E34" s="3">
        <v>33642</v>
      </c>
      <c r="F34" s="4">
        <f t="shared" si="17"/>
        <v>27677.8</v>
      </c>
      <c r="H34" s="16">
        <f t="shared" si="10"/>
        <v>43209.4</v>
      </c>
      <c r="I34" s="17">
        <f t="shared" si="11"/>
        <v>43209.4</v>
      </c>
      <c r="J34" s="17">
        <f t="shared" si="15"/>
        <v>1867052248.3600001</v>
      </c>
      <c r="K34" s="16">
        <f t="shared" si="12"/>
        <v>42843.533333333333</v>
      </c>
      <c r="L34" s="17">
        <f t="shared" si="13"/>
        <v>1835568348.4844444</v>
      </c>
      <c r="M34" s="17">
        <f t="shared" si="14"/>
        <v>42843.533333333333</v>
      </c>
    </row>
    <row r="35" spans="1:19" ht="15.75" x14ac:dyDescent="0.25">
      <c r="A35" s="2">
        <v>44348</v>
      </c>
      <c r="B35" s="3">
        <v>39176</v>
      </c>
      <c r="C35" s="4">
        <f t="shared" si="16"/>
        <v>32169.599999999999</v>
      </c>
      <c r="D35" s="2">
        <v>44348</v>
      </c>
      <c r="E35" s="3">
        <v>39176</v>
      </c>
      <c r="F35" s="4">
        <f t="shared" si="17"/>
        <v>26307</v>
      </c>
      <c r="H35" s="16">
        <f t="shared" si="10"/>
        <v>28512</v>
      </c>
      <c r="I35" s="17">
        <f t="shared" si="11"/>
        <v>28512</v>
      </c>
      <c r="J35" s="17">
        <f t="shared" si="15"/>
        <v>812934144</v>
      </c>
      <c r="K35" s="16">
        <f t="shared" si="12"/>
        <v>22780.400000000001</v>
      </c>
      <c r="L35" s="17">
        <f t="shared" si="13"/>
        <v>518946624.16000009</v>
      </c>
      <c r="M35" s="17">
        <f t="shared" si="14"/>
        <v>22780.400000000001</v>
      </c>
    </row>
    <row r="36" spans="1:19" ht="15.75" x14ac:dyDescent="0.25">
      <c r="A36" s="2">
        <v>44378</v>
      </c>
      <c r="B36" s="3">
        <v>37625</v>
      </c>
      <c r="C36" s="4">
        <f t="shared" si="16"/>
        <v>28821.599999999999</v>
      </c>
      <c r="D36" s="2">
        <v>44378</v>
      </c>
      <c r="E36" s="3">
        <v>37625</v>
      </c>
      <c r="F36" s="4">
        <f t="shared" si="17"/>
        <v>28642.466666666667</v>
      </c>
      <c r="H36" s="16">
        <f t="shared" si="10"/>
        <v>-14139.599999999999</v>
      </c>
      <c r="I36" s="17">
        <f t="shared" si="11"/>
        <v>14139.599999999999</v>
      </c>
      <c r="J36" s="17">
        <f t="shared" si="15"/>
        <v>199928288.15999997</v>
      </c>
      <c r="K36" s="16">
        <f t="shared" si="12"/>
        <v>-22576.6</v>
      </c>
      <c r="L36" s="17">
        <f t="shared" si="13"/>
        <v>509702867.55999994</v>
      </c>
      <c r="M36" s="17">
        <f t="shared" si="14"/>
        <v>22576.6</v>
      </c>
    </row>
    <row r="37" spans="1:19" ht="15.75" x14ac:dyDescent="0.25">
      <c r="A37" s="1" t="s">
        <v>8</v>
      </c>
      <c r="B37" s="3">
        <v>23362</v>
      </c>
      <c r="C37" s="4">
        <f t="shared" si="16"/>
        <v>25751.4</v>
      </c>
      <c r="D37" s="1" t="s">
        <v>8</v>
      </c>
      <c r="E37" s="3">
        <v>23362</v>
      </c>
      <c r="F37" s="4">
        <f t="shared" si="17"/>
        <v>31576.933333333334</v>
      </c>
      <c r="H37" s="16">
        <f t="shared" si="10"/>
        <v>-17063.800000000003</v>
      </c>
      <c r="I37" s="17">
        <f t="shared" si="11"/>
        <v>17063.800000000003</v>
      </c>
      <c r="J37" s="17">
        <f t="shared" si="15"/>
        <v>291173270.44000012</v>
      </c>
      <c r="K37" s="16">
        <f t="shared" si="12"/>
        <v>-20849.400000000001</v>
      </c>
      <c r="L37" s="17">
        <f t="shared" si="13"/>
        <v>434697480.36000007</v>
      </c>
      <c r="M37" s="17">
        <f t="shared" si="14"/>
        <v>20849.400000000001</v>
      </c>
    </row>
    <row r="38" spans="1:19" ht="15.75" x14ac:dyDescent="0.25">
      <c r="A38" s="1" t="s">
        <v>9</v>
      </c>
      <c r="B38" s="3">
        <v>44293</v>
      </c>
      <c r="C38" s="4">
        <f t="shared" si="16"/>
        <v>28678</v>
      </c>
      <c r="D38" s="1" t="s">
        <v>9</v>
      </c>
      <c r="E38" s="3">
        <v>44293</v>
      </c>
      <c r="F38" s="4">
        <f t="shared" si="17"/>
        <v>30780.466666666667</v>
      </c>
      <c r="H38" s="16">
        <f t="shared" si="10"/>
        <v>-29213.4</v>
      </c>
      <c r="I38" s="17">
        <f t="shared" si="11"/>
        <v>29213.4</v>
      </c>
      <c r="J38" s="17">
        <f t="shared" si="15"/>
        <v>853422739.56000006</v>
      </c>
      <c r="K38" s="16">
        <f t="shared" si="12"/>
        <v>-25117.466666666667</v>
      </c>
      <c r="L38" s="17">
        <f t="shared" si="13"/>
        <v>630887131.75111115</v>
      </c>
      <c r="M38" s="17">
        <f t="shared" si="14"/>
        <v>25117.466666666667</v>
      </c>
    </row>
    <row r="39" spans="1:19" ht="15.75" x14ac:dyDescent="0.25">
      <c r="A39" s="1" t="s">
        <v>10</v>
      </c>
      <c r="B39" s="3">
        <v>78829</v>
      </c>
      <c r="C39" s="4">
        <f t="shared" si="16"/>
        <v>35619.599999999999</v>
      </c>
      <c r="D39" s="1" t="s">
        <v>10</v>
      </c>
      <c r="E39" s="3">
        <v>78829</v>
      </c>
      <c r="F39" s="4">
        <f t="shared" si="17"/>
        <v>35985.466666666667</v>
      </c>
      <c r="H39" s="16">
        <f t="shared" si="10"/>
        <v>-18649.599999999999</v>
      </c>
      <c r="I39" s="17">
        <f t="shared" si="11"/>
        <v>18649.599999999999</v>
      </c>
      <c r="J39" s="17">
        <f t="shared" si="15"/>
        <v>347807580.15999997</v>
      </c>
      <c r="K39" s="16">
        <f t="shared" si="12"/>
        <v>-8799.6666666666642</v>
      </c>
      <c r="L39" s="17">
        <f t="shared" si="13"/>
        <v>77434133.444444403</v>
      </c>
      <c r="M39" s="17">
        <f t="shared" si="14"/>
        <v>8799.6666666666642</v>
      </c>
    </row>
    <row r="40" spans="1:19" ht="15.75" x14ac:dyDescent="0.25">
      <c r="A40" s="1" t="s">
        <v>12</v>
      </c>
      <c r="B40" s="3">
        <v>73169</v>
      </c>
      <c r="C40" s="4">
        <f t="shared" si="16"/>
        <v>44657</v>
      </c>
      <c r="D40" s="1" t="s">
        <v>12</v>
      </c>
      <c r="E40" s="3">
        <v>73169</v>
      </c>
      <c r="F40" s="4">
        <f t="shared" si="17"/>
        <v>50388.6</v>
      </c>
      <c r="H40" s="16">
        <f t="shared" si="10"/>
        <v>5101.4000000000015</v>
      </c>
      <c r="I40" s="17">
        <f t="shared" si="11"/>
        <v>5101.4000000000015</v>
      </c>
      <c r="J40" s="17">
        <f t="shared" si="15"/>
        <v>26024281.960000016</v>
      </c>
      <c r="K40" s="16">
        <f t="shared" si="12"/>
        <v>11592.866666666669</v>
      </c>
      <c r="L40" s="17">
        <f t="shared" si="13"/>
        <v>134394557.55111116</v>
      </c>
      <c r="M40" s="17">
        <f t="shared" si="14"/>
        <v>11592.866666666669</v>
      </c>
    </row>
    <row r="41" spans="1:19" ht="16.5" thickBot="1" x14ac:dyDescent="0.3">
      <c r="A41" s="2">
        <v>44621</v>
      </c>
      <c r="B41" s="3">
        <v>37316</v>
      </c>
      <c r="C41" s="4">
        <f t="shared" si="16"/>
        <v>51455.6</v>
      </c>
      <c r="D41" s="2">
        <v>44621</v>
      </c>
      <c r="E41" s="3">
        <v>37316</v>
      </c>
      <c r="F41" s="4">
        <f t="shared" si="17"/>
        <v>59892.6</v>
      </c>
      <c r="H41" s="41" t="s">
        <v>19</v>
      </c>
      <c r="I41" s="42"/>
      <c r="J41" s="42"/>
      <c r="K41" s="42"/>
      <c r="L41" s="42"/>
      <c r="M41" s="43"/>
    </row>
    <row r="42" spans="1:19" ht="17.25" thickTop="1" thickBot="1" x14ac:dyDescent="0.3">
      <c r="A42" s="1" t="s">
        <v>13</v>
      </c>
      <c r="B42" s="3">
        <v>34330</v>
      </c>
      <c r="C42" s="4">
        <f t="shared" si="16"/>
        <v>51393.8</v>
      </c>
      <c r="D42" s="1" t="s">
        <v>13</v>
      </c>
      <c r="E42" s="3">
        <v>34330</v>
      </c>
      <c r="F42" s="4">
        <f t="shared" si="17"/>
        <v>55179.4</v>
      </c>
      <c r="H42" s="19">
        <f t="shared" ref="H42:M42" si="18">SUM(H27:H40)</f>
        <v>-64055.200000000004</v>
      </c>
      <c r="I42" s="19">
        <f t="shared" si="18"/>
        <v>280550.40000000002</v>
      </c>
      <c r="J42" s="19">
        <f t="shared" si="18"/>
        <v>8602473381.4400005</v>
      </c>
      <c r="K42" s="19">
        <f t="shared" si="18"/>
        <v>-45761.133333333331</v>
      </c>
      <c r="L42" s="19">
        <f t="shared" si="18"/>
        <v>7918241273.4088898</v>
      </c>
      <c r="M42" s="19">
        <f t="shared" si="18"/>
        <v>282851.26666666672</v>
      </c>
    </row>
    <row r="43" spans="1:19" ht="16.5" thickTop="1" x14ac:dyDescent="0.25">
      <c r="A43" s="1" t="s">
        <v>14</v>
      </c>
      <c r="B43" s="3">
        <v>24374</v>
      </c>
      <c r="C43" s="4">
        <f t="shared" si="16"/>
        <v>53587.4</v>
      </c>
      <c r="D43" s="1" t="s">
        <v>14</v>
      </c>
      <c r="E43" s="3">
        <v>24374</v>
      </c>
      <c r="F43" s="4">
        <f t="shared" si="17"/>
        <v>49491.466666666667</v>
      </c>
      <c r="H43" s="16"/>
      <c r="I43" s="18">
        <f>I42/14</f>
        <v>20039.314285714288</v>
      </c>
      <c r="J43" s="18">
        <f>J42/14</f>
        <v>614462384.3885715</v>
      </c>
      <c r="K43" s="16"/>
      <c r="L43" s="18">
        <f t="shared" ref="L43:M43" si="19">L42/14</f>
        <v>565588662.38634932</v>
      </c>
      <c r="M43" s="18">
        <f t="shared" si="19"/>
        <v>20203.66190476191</v>
      </c>
    </row>
    <row r="44" spans="1:19" ht="15.75" x14ac:dyDescent="0.25">
      <c r="A44" s="2">
        <v>44713</v>
      </c>
      <c r="B44" s="3">
        <v>30954</v>
      </c>
      <c r="C44" s="4">
        <f t="shared" si="16"/>
        <v>49603.6</v>
      </c>
      <c r="D44" s="2">
        <v>44713</v>
      </c>
      <c r="E44" s="3">
        <v>30954</v>
      </c>
      <c r="F44" s="4">
        <f t="shared" si="17"/>
        <v>39753.666666666664</v>
      </c>
    </row>
    <row r="45" spans="1:19" ht="15.75" x14ac:dyDescent="0.25">
      <c r="A45" s="2">
        <v>44743</v>
      </c>
      <c r="B45" s="3">
        <v>45130</v>
      </c>
      <c r="C45" s="4">
        <f t="shared" si="16"/>
        <v>40028.6</v>
      </c>
      <c r="D45" s="2">
        <v>44743</v>
      </c>
      <c r="E45" s="3">
        <v>45130</v>
      </c>
      <c r="F45" s="4">
        <f t="shared" si="17"/>
        <v>33537.133333333331</v>
      </c>
    </row>
    <row r="46" spans="1:19" x14ac:dyDescent="0.25">
      <c r="F46" s="4"/>
    </row>
    <row r="48" spans="1:19" x14ac:dyDescent="0.25">
      <c r="E48" s="1" t="s">
        <v>0</v>
      </c>
      <c r="F48" s="1" t="s">
        <v>1</v>
      </c>
      <c r="N48" s="40"/>
      <c r="O48" s="40"/>
      <c r="P48" s="40"/>
      <c r="Q48" s="40"/>
      <c r="R48" s="40"/>
      <c r="S48" s="40"/>
    </row>
    <row r="49" spans="5:19" ht="15.75" x14ac:dyDescent="0.25">
      <c r="E49" s="2">
        <v>43831</v>
      </c>
      <c r="F49" s="24">
        <v>75829</v>
      </c>
      <c r="N49" s="6"/>
      <c r="O49" s="6"/>
      <c r="P49" s="6"/>
      <c r="Q49" s="6"/>
      <c r="R49" s="6"/>
      <c r="S49" s="6"/>
    </row>
    <row r="50" spans="5:19" ht="15.75" x14ac:dyDescent="0.25">
      <c r="E50" s="2" t="s">
        <v>2</v>
      </c>
      <c r="F50" s="3">
        <v>54272</v>
      </c>
    </row>
    <row r="51" spans="5:19" ht="15.75" x14ac:dyDescent="0.25">
      <c r="E51" s="2">
        <v>43891</v>
      </c>
      <c r="F51" s="3">
        <v>60663</v>
      </c>
    </row>
    <row r="52" spans="5:19" ht="15.75" x14ac:dyDescent="0.25">
      <c r="E52" s="2" t="s">
        <v>4</v>
      </c>
      <c r="F52" s="3">
        <v>61566</v>
      </c>
    </row>
    <row r="53" spans="5:19" ht="15.75" x14ac:dyDescent="0.25">
      <c r="E53" s="2" t="s">
        <v>3</v>
      </c>
      <c r="F53" s="3">
        <v>55916</v>
      </c>
    </row>
    <row r="54" spans="5:19" ht="15.75" x14ac:dyDescent="0.25">
      <c r="E54" s="23">
        <v>44136</v>
      </c>
      <c r="F54" s="24">
        <v>57630</v>
      </c>
    </row>
    <row r="55" spans="5:19" ht="15.75" x14ac:dyDescent="0.25">
      <c r="E55" s="2" t="s">
        <v>5</v>
      </c>
      <c r="F55" s="3">
        <v>52976</v>
      </c>
    </row>
    <row r="56" spans="5:19" ht="15.75" x14ac:dyDescent="0.25">
      <c r="E56" s="2">
        <v>44256</v>
      </c>
      <c r="F56" s="3">
        <v>8729</v>
      </c>
    </row>
    <row r="57" spans="5:19" ht="15.75" x14ac:dyDescent="0.25">
      <c r="E57" s="2" t="s">
        <v>6</v>
      </c>
      <c r="F57" s="3">
        <v>9585</v>
      </c>
    </row>
    <row r="58" spans="5:19" ht="15.75" x14ac:dyDescent="0.25">
      <c r="E58" s="1" t="s">
        <v>7</v>
      </c>
      <c r="F58" s="3">
        <v>33642</v>
      </c>
    </row>
    <row r="59" spans="5:19" ht="15.75" x14ac:dyDescent="0.25">
      <c r="E59" s="2">
        <v>44348</v>
      </c>
      <c r="F59" s="3">
        <v>39176</v>
      </c>
    </row>
    <row r="60" spans="5:19" ht="15.75" x14ac:dyDescent="0.25">
      <c r="E60" s="2">
        <v>44378</v>
      </c>
      <c r="F60" s="3">
        <v>37625</v>
      </c>
    </row>
    <row r="61" spans="5:19" ht="15.75" x14ac:dyDescent="0.25">
      <c r="E61" s="1" t="s">
        <v>8</v>
      </c>
      <c r="F61" s="3">
        <v>23362</v>
      </c>
    </row>
    <row r="62" spans="5:19" ht="15.75" x14ac:dyDescent="0.25">
      <c r="E62" s="1" t="s">
        <v>9</v>
      </c>
      <c r="F62" s="3">
        <v>44293</v>
      </c>
    </row>
    <row r="63" spans="5:19" ht="15.75" x14ac:dyDescent="0.25">
      <c r="E63" s="1" t="s">
        <v>10</v>
      </c>
      <c r="F63" s="3">
        <v>78829</v>
      </c>
    </row>
    <row r="64" spans="5:19" ht="15.75" x14ac:dyDescent="0.25">
      <c r="E64" s="23">
        <v>44501</v>
      </c>
      <c r="F64" s="24">
        <v>132379</v>
      </c>
    </row>
    <row r="65" spans="5:6" ht="15.75" x14ac:dyDescent="0.25">
      <c r="E65" s="22" t="s">
        <v>11</v>
      </c>
      <c r="F65" s="24">
        <v>148926</v>
      </c>
    </row>
    <row r="66" spans="5:6" ht="15.75" x14ac:dyDescent="0.25">
      <c r="E66" s="23">
        <v>44562</v>
      </c>
      <c r="F66" s="24">
        <v>103056</v>
      </c>
    </row>
    <row r="67" spans="5:6" ht="15.75" x14ac:dyDescent="0.25">
      <c r="E67" s="1" t="s">
        <v>12</v>
      </c>
      <c r="F67" s="3">
        <v>73169</v>
      </c>
    </row>
    <row r="68" spans="5:6" ht="15.75" x14ac:dyDescent="0.25">
      <c r="E68" s="2">
        <v>44621</v>
      </c>
      <c r="F68" s="3">
        <v>37316</v>
      </c>
    </row>
    <row r="69" spans="5:6" ht="15.75" x14ac:dyDescent="0.25">
      <c r="E69" s="1" t="s">
        <v>13</v>
      </c>
      <c r="F69" s="3">
        <v>34330</v>
      </c>
    </row>
    <row r="70" spans="5:6" ht="15.75" x14ac:dyDescent="0.25">
      <c r="E70" s="1" t="s">
        <v>14</v>
      </c>
      <c r="F70" s="3">
        <v>24374</v>
      </c>
    </row>
    <row r="71" spans="5:6" ht="15.75" x14ac:dyDescent="0.25">
      <c r="E71" s="2">
        <v>44713</v>
      </c>
      <c r="F71" s="3">
        <v>30954</v>
      </c>
    </row>
    <row r="72" spans="5:6" ht="15.75" x14ac:dyDescent="0.25">
      <c r="E72" s="2">
        <v>44743</v>
      </c>
      <c r="F72" s="3">
        <v>45130</v>
      </c>
    </row>
    <row r="73" spans="5:6" ht="15.75" x14ac:dyDescent="0.25">
      <c r="E73" s="21">
        <v>44774</v>
      </c>
      <c r="F73" s="5">
        <v>36726</v>
      </c>
    </row>
    <row r="74" spans="5:6" ht="15.75" x14ac:dyDescent="0.25">
      <c r="E74" s="21">
        <v>44805</v>
      </c>
      <c r="F74" s="5">
        <v>38093</v>
      </c>
    </row>
    <row r="75" spans="5:6" ht="15.75" x14ac:dyDescent="0.25">
      <c r="E75" s="21">
        <v>44835</v>
      </c>
      <c r="F75" s="5">
        <v>39090</v>
      </c>
    </row>
    <row r="76" spans="5:6" ht="15.75" x14ac:dyDescent="0.25">
      <c r="E76" s="21">
        <v>44866</v>
      </c>
      <c r="F76" s="5">
        <v>122682</v>
      </c>
    </row>
    <row r="77" spans="5:6" ht="15.75" x14ac:dyDescent="0.25">
      <c r="E77" s="21" t="s">
        <v>24</v>
      </c>
      <c r="F77" s="5">
        <v>129919</v>
      </c>
    </row>
    <row r="78" spans="5:6" ht="15.75" x14ac:dyDescent="0.25">
      <c r="E78" s="21">
        <v>44927</v>
      </c>
      <c r="F78" s="5">
        <v>114316</v>
      </c>
    </row>
    <row r="86" spans="1:11" x14ac:dyDescent="0.25">
      <c r="A86" s="1" t="s">
        <v>0</v>
      </c>
      <c r="B86" s="1" t="s">
        <v>1</v>
      </c>
    </row>
    <row r="87" spans="1:11" ht="15.75" x14ac:dyDescent="0.25">
      <c r="A87" s="1" t="s">
        <v>2</v>
      </c>
      <c r="B87" s="3">
        <v>54272</v>
      </c>
      <c r="J87" s="1" t="s">
        <v>0</v>
      </c>
      <c r="K87" s="1" t="s">
        <v>1</v>
      </c>
    </row>
    <row r="88" spans="1:11" ht="15.75" x14ac:dyDescent="0.25">
      <c r="A88" s="2">
        <v>43891</v>
      </c>
      <c r="B88" s="3">
        <v>60663</v>
      </c>
      <c r="J88" s="21">
        <v>44774</v>
      </c>
      <c r="K88" s="5">
        <v>36726</v>
      </c>
    </row>
    <row r="89" spans="1:11" ht="15.75" x14ac:dyDescent="0.25">
      <c r="A89" s="1" t="s">
        <v>4</v>
      </c>
      <c r="B89" s="3">
        <v>61566</v>
      </c>
      <c r="J89" s="21">
        <v>44805</v>
      </c>
      <c r="K89" s="5">
        <v>38093</v>
      </c>
    </row>
    <row r="90" spans="1:11" ht="15.75" x14ac:dyDescent="0.25">
      <c r="A90" s="1" t="s">
        <v>3</v>
      </c>
      <c r="B90" s="3">
        <v>55916</v>
      </c>
      <c r="J90" s="21">
        <v>44835</v>
      </c>
      <c r="K90" s="5">
        <v>39090</v>
      </c>
    </row>
    <row r="91" spans="1:11" ht="15.75" x14ac:dyDescent="0.25">
      <c r="A91" s="1" t="s">
        <v>5</v>
      </c>
      <c r="B91" s="3">
        <v>52976</v>
      </c>
      <c r="J91" s="21">
        <v>44866</v>
      </c>
      <c r="K91" s="5">
        <v>122682</v>
      </c>
    </row>
    <row r="92" spans="1:11" ht="15.75" x14ac:dyDescent="0.25">
      <c r="A92" s="2">
        <v>44256</v>
      </c>
      <c r="B92" s="3">
        <v>8729</v>
      </c>
      <c r="J92" s="21" t="s">
        <v>24</v>
      </c>
      <c r="K92" s="5">
        <v>129919</v>
      </c>
    </row>
    <row r="93" spans="1:11" ht="15.75" x14ac:dyDescent="0.25">
      <c r="A93" s="1" t="s">
        <v>6</v>
      </c>
      <c r="B93" s="3">
        <v>9585</v>
      </c>
      <c r="J93" s="21">
        <v>44927</v>
      </c>
      <c r="K93" s="5">
        <v>114316</v>
      </c>
    </row>
    <row r="94" spans="1:11" ht="15.75" x14ac:dyDescent="0.25">
      <c r="A94" s="1" t="s">
        <v>7</v>
      </c>
      <c r="B94" s="3">
        <v>33642</v>
      </c>
    </row>
    <row r="95" spans="1:11" ht="15.75" x14ac:dyDescent="0.25">
      <c r="A95" s="2">
        <v>44348</v>
      </c>
      <c r="B95" s="3">
        <v>39176</v>
      </c>
      <c r="E95" s="47" t="s">
        <v>33</v>
      </c>
      <c r="F95" s="47" t="s">
        <v>34</v>
      </c>
      <c r="G95" s="47" t="s">
        <v>35</v>
      </c>
    </row>
    <row r="96" spans="1:11" ht="15.75" x14ac:dyDescent="0.25">
      <c r="A96" s="2">
        <v>44378</v>
      </c>
      <c r="B96" s="3">
        <v>37625</v>
      </c>
      <c r="C96" s="3">
        <v>75829</v>
      </c>
      <c r="D96" s="9"/>
      <c r="E96" s="2">
        <v>43831</v>
      </c>
      <c r="F96" s="3">
        <v>75829</v>
      </c>
      <c r="G96" s="45"/>
    </row>
    <row r="97" spans="1:13" ht="15.75" x14ac:dyDescent="0.25">
      <c r="A97" s="1" t="s">
        <v>8</v>
      </c>
      <c r="B97" s="3">
        <v>23362</v>
      </c>
      <c r="C97" s="3">
        <v>57630</v>
      </c>
      <c r="D97" s="9"/>
      <c r="E97" s="2">
        <v>44136</v>
      </c>
      <c r="F97" s="3">
        <v>57630</v>
      </c>
      <c r="G97" s="45"/>
      <c r="H97" s="8">
        <f>C99-D99</f>
        <v>60313.333333333328</v>
      </c>
      <c r="I97" s="8">
        <f>F99-G99</f>
        <v>50281.7</v>
      </c>
      <c r="J97">
        <f>H97*H97</f>
        <v>3637698177.7777772</v>
      </c>
      <c r="K97">
        <f>I97*I97</f>
        <v>2528249354.8899999</v>
      </c>
      <c r="L97" s="4">
        <f>ABS(H97)</f>
        <v>60313.333333333328</v>
      </c>
      <c r="M97" s="4">
        <f>ABS(I97)</f>
        <v>50281.7</v>
      </c>
    </row>
    <row r="98" spans="1:13" ht="15.75" x14ac:dyDescent="0.25">
      <c r="A98" s="1" t="s">
        <v>9</v>
      </c>
      <c r="B98" s="3">
        <v>44293</v>
      </c>
      <c r="C98" s="3">
        <v>132379</v>
      </c>
      <c r="D98" s="9"/>
      <c r="E98" s="2">
        <v>44501</v>
      </c>
      <c r="F98" s="3">
        <v>132379</v>
      </c>
      <c r="G98" s="46"/>
      <c r="H98" s="8">
        <f>C100-D100</f>
        <v>-9922.3333333333285</v>
      </c>
      <c r="I98" s="8">
        <f>F100-G100</f>
        <v>-22646.699999999997</v>
      </c>
      <c r="J98">
        <f>H98*H98</f>
        <v>98452698.777777687</v>
      </c>
      <c r="K98">
        <f>I98*I98</f>
        <v>512873020.88999987</v>
      </c>
      <c r="L98" s="4">
        <f>ABS(H98)</f>
        <v>9922.3333333333285</v>
      </c>
      <c r="M98" s="4">
        <f>ABS(I98)</f>
        <v>22646.699999999997</v>
      </c>
    </row>
    <row r="99" spans="1:13" ht="15.75" x14ac:dyDescent="0.25">
      <c r="A99" s="1" t="s">
        <v>10</v>
      </c>
      <c r="B99" s="3">
        <v>78829</v>
      </c>
      <c r="C99" s="3">
        <v>148926</v>
      </c>
      <c r="D99" s="9">
        <f>SUM(C96:C98)/3</f>
        <v>88612.666666666672</v>
      </c>
      <c r="E99" s="1" t="s">
        <v>11</v>
      </c>
      <c r="F99" s="3">
        <v>148926</v>
      </c>
      <c r="G99" s="46">
        <f>F96*0.2+F97*0.3+F98*0.5</f>
        <v>98644.3</v>
      </c>
      <c r="H99" s="8">
        <f t="shared" ref="H99:M99" si="20">SUM(H97:H98)</f>
        <v>50391</v>
      </c>
      <c r="I99" s="8">
        <f t="shared" si="20"/>
        <v>27635</v>
      </c>
      <c r="J99" s="8">
        <f t="shared" si="20"/>
        <v>3736150876.5555549</v>
      </c>
      <c r="K99" s="8">
        <f t="shared" si="20"/>
        <v>3041122375.7799997</v>
      </c>
      <c r="L99" s="8">
        <f t="shared" si="20"/>
        <v>70235.666666666657</v>
      </c>
      <c r="M99" s="8">
        <f t="shared" si="20"/>
        <v>72928.399999999994</v>
      </c>
    </row>
    <row r="100" spans="1:13" ht="15.75" x14ac:dyDescent="0.25">
      <c r="A100" s="1" t="s">
        <v>12</v>
      </c>
      <c r="B100" s="3">
        <v>73169</v>
      </c>
      <c r="C100" s="3">
        <v>103056</v>
      </c>
      <c r="D100" s="9">
        <f>SUM(C97:C99)/3</f>
        <v>112978.33333333333</v>
      </c>
      <c r="E100" s="2">
        <v>44562</v>
      </c>
      <c r="F100" s="3">
        <v>103056</v>
      </c>
      <c r="G100" s="46">
        <f>F97*0.2+F98*0.3+F99*0.5</f>
        <v>125702.7</v>
      </c>
      <c r="J100">
        <f>J99/2</f>
        <v>1868075438.2777774</v>
      </c>
      <c r="K100" s="4">
        <f>K99/2</f>
        <v>1520561187.8899999</v>
      </c>
      <c r="L100" s="4">
        <f>L99/2</f>
        <v>35117.833333333328</v>
      </c>
      <c r="M100" s="4">
        <f>M99/2</f>
        <v>36464.199999999997</v>
      </c>
    </row>
    <row r="101" spans="1:13" ht="15.75" x14ac:dyDescent="0.25">
      <c r="A101" s="2">
        <v>44621</v>
      </c>
      <c r="B101" s="3">
        <v>37316</v>
      </c>
      <c r="C101" s="20">
        <v>128120</v>
      </c>
      <c r="D101" s="9">
        <f>SUM(C98:C100)/3</f>
        <v>128120.33333333333</v>
      </c>
      <c r="E101" s="2">
        <v>44866</v>
      </c>
      <c r="F101" s="45"/>
      <c r="G101" s="46">
        <v>122682</v>
      </c>
    </row>
    <row r="102" spans="1:13" ht="15.75" x14ac:dyDescent="0.25">
      <c r="A102" s="1" t="s">
        <v>13</v>
      </c>
      <c r="B102" s="3">
        <v>34330</v>
      </c>
      <c r="C102" s="20">
        <v>126701</v>
      </c>
      <c r="D102" s="9">
        <f>SUM(C99:C101)/3</f>
        <v>126700.66666666667</v>
      </c>
      <c r="E102" s="2" t="s">
        <v>24</v>
      </c>
      <c r="F102" s="45"/>
      <c r="G102" s="46">
        <v>129919</v>
      </c>
    </row>
    <row r="103" spans="1:13" ht="15.75" x14ac:dyDescent="0.25">
      <c r="A103" s="1" t="s">
        <v>14</v>
      </c>
      <c r="B103" s="3">
        <v>24374</v>
      </c>
      <c r="C103" s="20">
        <v>119</v>
      </c>
      <c r="D103" s="9">
        <f>SUM(C100:C102)/3</f>
        <v>119292.33333333333</v>
      </c>
      <c r="E103" s="2">
        <v>44927</v>
      </c>
      <c r="F103" s="45"/>
      <c r="G103" s="46">
        <v>114316</v>
      </c>
    </row>
    <row r="104" spans="1:13" ht="15.75" x14ac:dyDescent="0.25">
      <c r="A104" s="2">
        <v>44713</v>
      </c>
      <c r="B104" s="3">
        <v>30954</v>
      </c>
    </row>
    <row r="105" spans="1:13" ht="15.75" x14ac:dyDescent="0.25">
      <c r="A105" s="2">
        <v>44743</v>
      </c>
      <c r="B105" s="3">
        <v>45130</v>
      </c>
    </row>
    <row r="106" spans="1:13" ht="15.75" x14ac:dyDescent="0.25">
      <c r="A106" s="2">
        <v>44774</v>
      </c>
      <c r="B106" s="3">
        <v>36726</v>
      </c>
    </row>
    <row r="107" spans="1:13" ht="15.75" x14ac:dyDescent="0.25">
      <c r="A107" s="2">
        <v>44805</v>
      </c>
      <c r="B107" s="3">
        <v>38093</v>
      </c>
    </row>
    <row r="108" spans="1:13" ht="15.75" x14ac:dyDescent="0.25">
      <c r="A108" s="2">
        <v>44835</v>
      </c>
      <c r="B108" s="3">
        <v>39090</v>
      </c>
    </row>
    <row r="109" spans="1:13" ht="15.75" x14ac:dyDescent="0.25">
      <c r="A109" s="2">
        <v>44866</v>
      </c>
      <c r="B109" s="3">
        <v>122682</v>
      </c>
    </row>
    <row r="110" spans="1:13" ht="15.75" x14ac:dyDescent="0.25">
      <c r="A110" s="2" t="s">
        <v>24</v>
      </c>
      <c r="B110" s="3">
        <v>129919</v>
      </c>
    </row>
    <row r="111" spans="1:13" ht="15.75" x14ac:dyDescent="0.25">
      <c r="A111" s="2">
        <v>44927</v>
      </c>
      <c r="B111" s="3">
        <v>114316</v>
      </c>
    </row>
    <row r="122" spans="2:2" x14ac:dyDescent="0.25">
      <c r="B122" s="2">
        <v>43831</v>
      </c>
    </row>
    <row r="123" spans="2:2" x14ac:dyDescent="0.25">
      <c r="B123" s="2">
        <v>44136</v>
      </c>
    </row>
    <row r="124" spans="2:2" x14ac:dyDescent="0.25">
      <c r="B124" s="2">
        <v>44501</v>
      </c>
    </row>
    <row r="125" spans="2:2" x14ac:dyDescent="0.25">
      <c r="B125" s="1" t="s">
        <v>11</v>
      </c>
    </row>
    <row r="126" spans="2:2" x14ac:dyDescent="0.25">
      <c r="B126" s="2">
        <v>44562</v>
      </c>
    </row>
  </sheetData>
  <mergeCells count="4">
    <mergeCell ref="N48:S48"/>
    <mergeCell ref="H41:M41"/>
    <mergeCell ref="H2:M2"/>
    <mergeCell ref="H25:M2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8BF7-C042-483F-B267-A5D086627A1F}">
  <dimension ref="A1:K65"/>
  <sheetViews>
    <sheetView topLeftCell="A49" zoomScale="85" zoomScaleNormal="85" workbookViewId="0">
      <selection activeCell="E12" sqref="E12:H18"/>
    </sheetView>
  </sheetViews>
  <sheetFormatPr defaultRowHeight="15" x14ac:dyDescent="0.25"/>
  <cols>
    <col min="2" max="4" width="17" bestFit="1" customWidth="1"/>
    <col min="5" max="5" width="7.85546875" bestFit="1" customWidth="1"/>
    <col min="6" max="6" width="17" bestFit="1" customWidth="1"/>
    <col min="7" max="7" width="13.85546875" bestFit="1" customWidth="1"/>
    <col min="8" max="8" width="14.85546875" bestFit="1" customWidth="1"/>
    <col min="9" max="9" width="22" bestFit="1" customWidth="1"/>
    <col min="10" max="10" width="22.5703125" bestFit="1" customWidth="1"/>
    <col min="11" max="11" width="18" bestFit="1" customWidth="1"/>
  </cols>
  <sheetData>
    <row r="1" spans="1:11" x14ac:dyDescent="0.25">
      <c r="A1" s="1" t="s">
        <v>0</v>
      </c>
      <c r="B1" s="1" t="s">
        <v>1</v>
      </c>
      <c r="G1" s="25">
        <f>50+75/2</f>
        <v>87.5</v>
      </c>
      <c r="H1" s="25">
        <f>40+55/2</f>
        <v>67.5</v>
      </c>
    </row>
    <row r="2" spans="1:11" ht="16.5" thickBot="1" x14ac:dyDescent="0.3">
      <c r="A2" s="2">
        <v>43831</v>
      </c>
      <c r="B2" s="24">
        <v>75829</v>
      </c>
    </row>
    <row r="3" spans="1:11" ht="15.75" x14ac:dyDescent="0.25">
      <c r="A3" s="2" t="s">
        <v>2</v>
      </c>
      <c r="B3" s="3">
        <v>54272</v>
      </c>
      <c r="E3" s="34" t="s">
        <v>33</v>
      </c>
      <c r="F3" s="35" t="s">
        <v>1</v>
      </c>
      <c r="G3" s="36" t="s">
        <v>28</v>
      </c>
      <c r="H3" s="36" t="s">
        <v>29</v>
      </c>
      <c r="I3" s="36" t="s">
        <v>30</v>
      </c>
      <c r="J3" s="36" t="s">
        <v>31</v>
      </c>
      <c r="K3" s="37" t="s">
        <v>32</v>
      </c>
    </row>
    <row r="4" spans="1:11" ht="15.75" x14ac:dyDescent="0.25">
      <c r="A4" s="2">
        <v>43891</v>
      </c>
      <c r="B4" s="3">
        <v>60663</v>
      </c>
      <c r="E4" s="38">
        <v>44774</v>
      </c>
      <c r="F4" s="5">
        <v>36726</v>
      </c>
      <c r="G4" s="28">
        <f>F4*60/100</f>
        <v>22035.599999999999</v>
      </c>
      <c r="H4" s="28">
        <f>F4*40/100</f>
        <v>14690.4</v>
      </c>
      <c r="I4" s="30">
        <f>G4*87.5</f>
        <v>1928114.9999999998</v>
      </c>
      <c r="J4" s="30">
        <f>H4*67.5</f>
        <v>991602</v>
      </c>
      <c r="K4" s="31">
        <f t="shared" ref="K4:K9" si="0">SUM(I4,J4)</f>
        <v>2919717</v>
      </c>
    </row>
    <row r="5" spans="1:11" ht="15.75" x14ac:dyDescent="0.25">
      <c r="A5" s="2" t="s">
        <v>4</v>
      </c>
      <c r="B5" s="3">
        <v>61566</v>
      </c>
      <c r="E5" s="38">
        <v>44805</v>
      </c>
      <c r="F5" s="5">
        <v>38093</v>
      </c>
      <c r="G5" s="28">
        <f t="shared" ref="G5:G9" si="1">F5*60/100</f>
        <v>22855.8</v>
      </c>
      <c r="H5" s="28">
        <f t="shared" ref="H5:H9" si="2">F5*40/100</f>
        <v>15237.2</v>
      </c>
      <c r="I5" s="30">
        <f t="shared" ref="I5:I9" si="3">G5*87.5</f>
        <v>1999882.5</v>
      </c>
      <c r="J5" s="30">
        <f t="shared" ref="J5:J9" si="4">H5*67.5</f>
        <v>1028511</v>
      </c>
      <c r="K5" s="31">
        <f t="shared" si="0"/>
        <v>3028393.5</v>
      </c>
    </row>
    <row r="6" spans="1:11" ht="15.75" x14ac:dyDescent="0.25">
      <c r="A6" s="2" t="s">
        <v>3</v>
      </c>
      <c r="B6" s="3">
        <v>55916</v>
      </c>
      <c r="E6" s="38">
        <v>44835</v>
      </c>
      <c r="F6" s="5">
        <v>39090</v>
      </c>
      <c r="G6" s="28">
        <f t="shared" si="1"/>
        <v>23454</v>
      </c>
      <c r="H6" s="28">
        <f t="shared" si="2"/>
        <v>15636</v>
      </c>
      <c r="I6" s="30">
        <f t="shared" si="3"/>
        <v>2052225</v>
      </c>
      <c r="J6" s="30">
        <f t="shared" si="4"/>
        <v>1055430</v>
      </c>
      <c r="K6" s="31">
        <f t="shared" si="0"/>
        <v>3107655</v>
      </c>
    </row>
    <row r="7" spans="1:11" ht="15.75" x14ac:dyDescent="0.25">
      <c r="A7" s="23">
        <v>44136</v>
      </c>
      <c r="B7" s="24">
        <v>57630</v>
      </c>
      <c r="E7" s="38">
        <v>44866</v>
      </c>
      <c r="F7" s="5">
        <v>122682</v>
      </c>
      <c r="G7" s="28">
        <f t="shared" si="1"/>
        <v>73609.2</v>
      </c>
      <c r="H7" s="28">
        <f t="shared" si="2"/>
        <v>49072.800000000003</v>
      </c>
      <c r="I7" s="30">
        <f t="shared" si="3"/>
        <v>6440805</v>
      </c>
      <c r="J7" s="30">
        <f t="shared" si="4"/>
        <v>3312414</v>
      </c>
      <c r="K7" s="31">
        <f t="shared" si="0"/>
        <v>9753219</v>
      </c>
    </row>
    <row r="8" spans="1:11" ht="15.75" x14ac:dyDescent="0.25">
      <c r="A8" s="2" t="s">
        <v>5</v>
      </c>
      <c r="B8" s="3">
        <v>52976</v>
      </c>
      <c r="E8" s="38" t="s">
        <v>24</v>
      </c>
      <c r="F8" s="5">
        <v>129919</v>
      </c>
      <c r="G8" s="28">
        <f t="shared" si="1"/>
        <v>77951.399999999994</v>
      </c>
      <c r="H8" s="28">
        <f t="shared" si="2"/>
        <v>51967.6</v>
      </c>
      <c r="I8" s="30">
        <f t="shared" si="3"/>
        <v>6820747.4999999991</v>
      </c>
      <c r="J8" s="30">
        <f t="shared" si="4"/>
        <v>3507813</v>
      </c>
      <c r="K8" s="31">
        <f t="shared" si="0"/>
        <v>10328560.5</v>
      </c>
    </row>
    <row r="9" spans="1:11" ht="16.5" thickBot="1" x14ac:dyDescent="0.3">
      <c r="A9" s="2">
        <v>44256</v>
      </c>
      <c r="B9" s="3">
        <v>8729</v>
      </c>
      <c r="E9" s="39">
        <v>44927</v>
      </c>
      <c r="F9" s="27">
        <v>114316</v>
      </c>
      <c r="G9" s="29">
        <f t="shared" si="1"/>
        <v>68589.600000000006</v>
      </c>
      <c r="H9" s="29">
        <f t="shared" si="2"/>
        <v>45726.400000000001</v>
      </c>
      <c r="I9" s="32">
        <f t="shared" si="3"/>
        <v>6001590.0000000009</v>
      </c>
      <c r="J9" s="32">
        <f t="shared" si="4"/>
        <v>3086532</v>
      </c>
      <c r="K9" s="33">
        <f t="shared" si="0"/>
        <v>9088122</v>
      </c>
    </row>
    <row r="10" spans="1:11" ht="15.75" x14ac:dyDescent="0.25">
      <c r="A10" s="2" t="s">
        <v>6</v>
      </c>
      <c r="B10" s="3">
        <v>9585</v>
      </c>
      <c r="I10" s="26"/>
      <c r="J10" s="26"/>
      <c r="K10" s="26"/>
    </row>
    <row r="11" spans="1:11" ht="16.5" thickBot="1" x14ac:dyDescent="0.3">
      <c r="A11" s="1" t="s">
        <v>7</v>
      </c>
      <c r="B11" s="3">
        <v>33642</v>
      </c>
    </row>
    <row r="12" spans="1:11" ht="15.75" x14ac:dyDescent="0.25">
      <c r="A12" s="2">
        <v>44348</v>
      </c>
      <c r="B12" s="3">
        <v>39176</v>
      </c>
      <c r="E12" s="34" t="s">
        <v>33</v>
      </c>
      <c r="F12" s="35" t="s">
        <v>1</v>
      </c>
      <c r="G12" s="36" t="s">
        <v>28</v>
      </c>
      <c r="H12" s="36" t="s">
        <v>29</v>
      </c>
    </row>
    <row r="13" spans="1:11" ht="15.75" x14ac:dyDescent="0.25">
      <c r="A13" s="2">
        <v>44378</v>
      </c>
      <c r="B13" s="3">
        <v>37625</v>
      </c>
      <c r="E13" s="38">
        <v>44774</v>
      </c>
      <c r="F13" s="5">
        <v>36726</v>
      </c>
      <c r="G13" s="28">
        <f>F13*60/100</f>
        <v>22035.599999999999</v>
      </c>
      <c r="H13" s="28">
        <f>F13*40/100</f>
        <v>14690.4</v>
      </c>
    </row>
    <row r="14" spans="1:11" ht="15.75" x14ac:dyDescent="0.25">
      <c r="A14" s="1" t="s">
        <v>8</v>
      </c>
      <c r="B14" s="3">
        <v>23362</v>
      </c>
      <c r="E14" s="38">
        <v>44805</v>
      </c>
      <c r="F14" s="5">
        <v>38093</v>
      </c>
      <c r="G14" s="28">
        <f t="shared" ref="G14:G18" si="5">F14*60/100</f>
        <v>22855.8</v>
      </c>
      <c r="H14" s="28">
        <f t="shared" ref="H14:H18" si="6">F14*40/100</f>
        <v>15237.2</v>
      </c>
    </row>
    <row r="15" spans="1:11" ht="15.75" x14ac:dyDescent="0.25">
      <c r="A15" s="1" t="s">
        <v>9</v>
      </c>
      <c r="B15" s="3">
        <v>44293</v>
      </c>
      <c r="E15" s="38">
        <v>44835</v>
      </c>
      <c r="F15" s="5">
        <v>39090</v>
      </c>
      <c r="G15" s="28">
        <f t="shared" si="5"/>
        <v>23454</v>
      </c>
      <c r="H15" s="28">
        <f t="shared" si="6"/>
        <v>15636</v>
      </c>
    </row>
    <row r="16" spans="1:11" ht="15.75" x14ac:dyDescent="0.25">
      <c r="A16" s="1" t="s">
        <v>10</v>
      </c>
      <c r="B16" s="3">
        <v>78829</v>
      </c>
      <c r="E16" s="38">
        <v>44866</v>
      </c>
      <c r="F16" s="5">
        <v>122682</v>
      </c>
      <c r="G16" s="28">
        <f t="shared" si="5"/>
        <v>73609.2</v>
      </c>
      <c r="H16" s="28">
        <f t="shared" si="6"/>
        <v>49072.800000000003</v>
      </c>
    </row>
    <row r="17" spans="1:11" ht="15.75" x14ac:dyDescent="0.25">
      <c r="A17" s="23">
        <v>44501</v>
      </c>
      <c r="B17" s="24">
        <v>132379</v>
      </c>
      <c r="E17" s="38" t="s">
        <v>24</v>
      </c>
      <c r="F17" s="5">
        <v>129919</v>
      </c>
      <c r="G17" s="28">
        <f t="shared" si="5"/>
        <v>77951.399999999994</v>
      </c>
      <c r="H17" s="28">
        <f t="shared" si="6"/>
        <v>51967.6</v>
      </c>
    </row>
    <row r="18" spans="1:11" ht="16.5" thickBot="1" x14ac:dyDescent="0.3">
      <c r="A18" s="22" t="s">
        <v>11</v>
      </c>
      <c r="B18" s="24">
        <v>148926</v>
      </c>
      <c r="E18" s="39">
        <v>44927</v>
      </c>
      <c r="F18" s="27">
        <v>114316</v>
      </c>
      <c r="G18" s="29">
        <f t="shared" si="5"/>
        <v>68589.600000000006</v>
      </c>
      <c r="H18" s="29">
        <f t="shared" si="6"/>
        <v>45726.400000000001</v>
      </c>
    </row>
    <row r="19" spans="1:11" ht="16.5" thickBot="1" x14ac:dyDescent="0.3">
      <c r="A19" s="23">
        <v>44562</v>
      </c>
      <c r="B19" s="24">
        <v>103056</v>
      </c>
    </row>
    <row r="20" spans="1:11" ht="15.75" x14ac:dyDescent="0.25">
      <c r="A20" s="1" t="s">
        <v>12</v>
      </c>
      <c r="B20" s="3">
        <v>73169</v>
      </c>
      <c r="H20" s="34" t="s">
        <v>33</v>
      </c>
      <c r="I20" s="36" t="s">
        <v>30</v>
      </c>
      <c r="J20" s="36" t="s">
        <v>31</v>
      </c>
      <c r="K20" s="37" t="s">
        <v>32</v>
      </c>
    </row>
    <row r="21" spans="1:11" ht="15.75" x14ac:dyDescent="0.25">
      <c r="A21" s="2">
        <v>44621</v>
      </c>
      <c r="B21" s="3">
        <v>37316</v>
      </c>
      <c r="H21" s="38">
        <v>44774</v>
      </c>
      <c r="I21" s="30">
        <f t="shared" ref="I21:I26" si="7">G13*87.5</f>
        <v>1928114.9999999998</v>
      </c>
      <c r="J21" s="30">
        <f t="shared" ref="J21:J26" si="8">H13*67.5</f>
        <v>991602</v>
      </c>
      <c r="K21" s="31">
        <f t="shared" ref="K21:K26" si="9">SUM(I21,J21)</f>
        <v>2919717</v>
      </c>
    </row>
    <row r="22" spans="1:11" ht="15.75" x14ac:dyDescent="0.25">
      <c r="A22" s="1" t="s">
        <v>13</v>
      </c>
      <c r="B22" s="3">
        <v>34330</v>
      </c>
      <c r="H22" s="38">
        <v>44805</v>
      </c>
      <c r="I22" s="30">
        <f t="shared" si="7"/>
        <v>1999882.5</v>
      </c>
      <c r="J22" s="30">
        <f t="shared" si="8"/>
        <v>1028511</v>
      </c>
      <c r="K22" s="31">
        <f t="shared" si="9"/>
        <v>3028393.5</v>
      </c>
    </row>
    <row r="23" spans="1:11" ht="15.75" x14ac:dyDescent="0.25">
      <c r="A23" s="1" t="s">
        <v>14</v>
      </c>
      <c r="B23" s="3">
        <v>24374</v>
      </c>
      <c r="H23" s="38">
        <v>44835</v>
      </c>
      <c r="I23" s="30">
        <f t="shared" si="7"/>
        <v>2052225</v>
      </c>
      <c r="J23" s="30">
        <f t="shared" si="8"/>
        <v>1055430</v>
      </c>
      <c r="K23" s="31">
        <f t="shared" si="9"/>
        <v>3107655</v>
      </c>
    </row>
    <row r="24" spans="1:11" ht="15.75" x14ac:dyDescent="0.25">
      <c r="A24" s="2">
        <v>44713</v>
      </c>
      <c r="B24" s="3">
        <v>30954</v>
      </c>
      <c r="H24" s="38">
        <v>44866</v>
      </c>
      <c r="I24" s="30">
        <f t="shared" si="7"/>
        <v>6440805</v>
      </c>
      <c r="J24" s="30">
        <f t="shared" si="8"/>
        <v>3312414</v>
      </c>
      <c r="K24" s="31">
        <f t="shared" si="9"/>
        <v>9753219</v>
      </c>
    </row>
    <row r="25" spans="1:11" ht="15.75" x14ac:dyDescent="0.25">
      <c r="A25" s="2">
        <v>44743</v>
      </c>
      <c r="B25" s="3">
        <v>45130</v>
      </c>
      <c r="H25" s="38" t="s">
        <v>24</v>
      </c>
      <c r="I25" s="30">
        <f t="shared" si="7"/>
        <v>6820747.4999999991</v>
      </c>
      <c r="J25" s="30">
        <f t="shared" si="8"/>
        <v>3507813</v>
      </c>
      <c r="K25" s="31">
        <f t="shared" si="9"/>
        <v>10328560.5</v>
      </c>
    </row>
    <row r="26" spans="1:11" ht="16.5" thickBot="1" x14ac:dyDescent="0.3">
      <c r="A26" s="21">
        <v>44774</v>
      </c>
      <c r="B26" s="5">
        <v>36726</v>
      </c>
      <c r="H26" s="39">
        <v>44927</v>
      </c>
      <c r="I26" s="32">
        <f t="shared" si="7"/>
        <v>6001590.0000000009</v>
      </c>
      <c r="J26" s="32">
        <f t="shared" si="8"/>
        <v>3086532</v>
      </c>
      <c r="K26" s="33">
        <f t="shared" si="9"/>
        <v>9088122</v>
      </c>
    </row>
    <row r="27" spans="1:11" ht="15.75" x14ac:dyDescent="0.25">
      <c r="A27" s="21">
        <v>44805</v>
      </c>
      <c r="B27" s="5">
        <v>38093</v>
      </c>
    </row>
    <row r="28" spans="1:11" ht="15.75" x14ac:dyDescent="0.25">
      <c r="A28" s="21">
        <v>44835</v>
      </c>
      <c r="B28" s="5">
        <v>39090</v>
      </c>
    </row>
    <row r="29" spans="1:11" ht="15.75" x14ac:dyDescent="0.25">
      <c r="A29" s="21">
        <v>44866</v>
      </c>
      <c r="B29" s="5">
        <v>122682</v>
      </c>
    </row>
    <row r="30" spans="1:11" ht="15.75" x14ac:dyDescent="0.25">
      <c r="A30" s="21" t="s">
        <v>24</v>
      </c>
      <c r="B30" s="5">
        <v>129919</v>
      </c>
    </row>
    <row r="31" spans="1:11" ht="15.75" x14ac:dyDescent="0.25">
      <c r="A31" s="21">
        <v>44927</v>
      </c>
      <c r="B31" s="5">
        <v>114316</v>
      </c>
    </row>
    <row r="35" spans="1:4" x14ac:dyDescent="0.25">
      <c r="A35" s="1" t="s">
        <v>0</v>
      </c>
      <c r="B35" s="1" t="s">
        <v>27</v>
      </c>
      <c r="C35" s="1" t="s">
        <v>26</v>
      </c>
      <c r="D35" s="1" t="s">
        <v>25</v>
      </c>
    </row>
    <row r="36" spans="1:4" ht="15.75" x14ac:dyDescent="0.25">
      <c r="A36" s="2">
        <v>43831</v>
      </c>
      <c r="B36" s="24">
        <v>75829</v>
      </c>
      <c r="C36" s="24">
        <v>75829</v>
      </c>
      <c r="D36" s="24">
        <v>75829</v>
      </c>
    </row>
    <row r="37" spans="1:4" ht="15.75" x14ac:dyDescent="0.25">
      <c r="A37" s="2" t="s">
        <v>2</v>
      </c>
      <c r="B37" s="3">
        <v>54272</v>
      </c>
      <c r="C37" s="3">
        <v>54272</v>
      </c>
      <c r="D37" s="3">
        <v>54272</v>
      </c>
    </row>
    <row r="38" spans="1:4" ht="15.75" x14ac:dyDescent="0.25">
      <c r="A38" s="2">
        <v>43891</v>
      </c>
      <c r="B38" s="3">
        <v>60663</v>
      </c>
      <c r="C38" s="3">
        <v>60663</v>
      </c>
      <c r="D38" s="3">
        <v>60663</v>
      </c>
    </row>
    <row r="39" spans="1:4" ht="15.75" x14ac:dyDescent="0.25">
      <c r="A39" s="2" t="s">
        <v>4</v>
      </c>
      <c r="B39" s="3">
        <v>61566</v>
      </c>
      <c r="C39" s="3">
        <v>61566</v>
      </c>
      <c r="D39" s="3">
        <v>61566</v>
      </c>
    </row>
    <row r="40" spans="1:4" ht="15.75" x14ac:dyDescent="0.25">
      <c r="A40" s="2" t="s">
        <v>3</v>
      </c>
      <c r="B40" s="3">
        <v>55916</v>
      </c>
      <c r="C40" s="3">
        <v>55916</v>
      </c>
      <c r="D40" s="3">
        <v>55916</v>
      </c>
    </row>
    <row r="41" spans="1:4" ht="15.75" x14ac:dyDescent="0.25">
      <c r="A41" s="23">
        <v>44136</v>
      </c>
      <c r="B41" s="24">
        <v>57630</v>
      </c>
      <c r="C41" s="24">
        <v>57630</v>
      </c>
      <c r="D41" s="24">
        <v>57630</v>
      </c>
    </row>
    <row r="42" spans="1:4" ht="15.75" x14ac:dyDescent="0.25">
      <c r="A42" s="2" t="s">
        <v>5</v>
      </c>
      <c r="B42" s="3">
        <v>52976</v>
      </c>
      <c r="C42" s="3">
        <v>52976</v>
      </c>
      <c r="D42" s="3">
        <v>52976</v>
      </c>
    </row>
    <row r="43" spans="1:4" ht="15.75" x14ac:dyDescent="0.25">
      <c r="A43" s="2">
        <v>44256</v>
      </c>
      <c r="B43" s="3">
        <v>8729</v>
      </c>
      <c r="C43" s="3">
        <v>8729</v>
      </c>
      <c r="D43" s="3">
        <v>8729</v>
      </c>
    </row>
    <row r="44" spans="1:4" ht="15.75" x14ac:dyDescent="0.25">
      <c r="A44" s="2" t="s">
        <v>6</v>
      </c>
      <c r="B44" s="3">
        <v>9585</v>
      </c>
      <c r="C44" s="3">
        <v>9585</v>
      </c>
      <c r="D44" s="3">
        <v>9585</v>
      </c>
    </row>
    <row r="45" spans="1:4" ht="15.75" x14ac:dyDescent="0.25">
      <c r="A45" s="1" t="s">
        <v>7</v>
      </c>
      <c r="B45" s="3">
        <v>33642</v>
      </c>
      <c r="C45" s="3">
        <v>33642</v>
      </c>
      <c r="D45" s="3">
        <v>33642</v>
      </c>
    </row>
    <row r="46" spans="1:4" ht="15.75" x14ac:dyDescent="0.25">
      <c r="A46" s="2">
        <v>44348</v>
      </c>
      <c r="B46" s="3">
        <v>39176</v>
      </c>
      <c r="C46" s="3">
        <v>39176</v>
      </c>
      <c r="D46" s="3">
        <v>39176</v>
      </c>
    </row>
    <row r="47" spans="1:4" ht="15.75" x14ac:dyDescent="0.25">
      <c r="A47" s="2">
        <v>44378</v>
      </c>
      <c r="B47" s="3">
        <v>37625</v>
      </c>
      <c r="C47" s="3">
        <v>37625</v>
      </c>
      <c r="D47" s="3">
        <v>37625</v>
      </c>
    </row>
    <row r="48" spans="1:4" ht="15.75" x14ac:dyDescent="0.25">
      <c r="A48" s="1" t="s">
        <v>8</v>
      </c>
      <c r="B48" s="3">
        <v>23362</v>
      </c>
      <c r="C48" s="3">
        <v>23362</v>
      </c>
      <c r="D48" s="3">
        <v>23362</v>
      </c>
    </row>
    <row r="49" spans="1:4" ht="15.75" x14ac:dyDescent="0.25">
      <c r="A49" s="1" t="s">
        <v>9</v>
      </c>
      <c r="B49" s="3">
        <v>44293</v>
      </c>
      <c r="C49" s="3">
        <v>44293</v>
      </c>
      <c r="D49" s="3">
        <v>44293</v>
      </c>
    </row>
    <row r="50" spans="1:4" ht="15.75" x14ac:dyDescent="0.25">
      <c r="A50" s="1" t="s">
        <v>10</v>
      </c>
      <c r="B50" s="3">
        <v>78829</v>
      </c>
      <c r="C50" s="3">
        <v>78829</v>
      </c>
      <c r="D50" s="3">
        <v>78829</v>
      </c>
    </row>
    <row r="51" spans="1:4" ht="15.75" x14ac:dyDescent="0.25">
      <c r="A51" s="23">
        <v>44501</v>
      </c>
      <c r="B51" s="24">
        <v>132379</v>
      </c>
      <c r="C51" s="24">
        <v>132379</v>
      </c>
      <c r="D51" s="24">
        <v>132379</v>
      </c>
    </row>
    <row r="52" spans="1:4" ht="15.75" x14ac:dyDescent="0.25">
      <c r="A52" s="22" t="s">
        <v>11</v>
      </c>
      <c r="B52" s="24">
        <v>148926</v>
      </c>
      <c r="C52" s="24">
        <v>148926</v>
      </c>
      <c r="D52" s="24">
        <v>148926</v>
      </c>
    </row>
    <row r="53" spans="1:4" ht="15.75" x14ac:dyDescent="0.25">
      <c r="A53" s="23">
        <v>44562</v>
      </c>
      <c r="B53" s="24">
        <v>103056</v>
      </c>
      <c r="C53" s="24">
        <v>103056</v>
      </c>
      <c r="D53" s="24">
        <v>103056</v>
      </c>
    </row>
    <row r="54" spans="1:4" ht="15.75" x14ac:dyDescent="0.25">
      <c r="A54" s="1" t="s">
        <v>12</v>
      </c>
      <c r="B54" s="3">
        <v>73169</v>
      </c>
      <c r="C54" s="3">
        <v>73169</v>
      </c>
      <c r="D54" s="3">
        <v>73169</v>
      </c>
    </row>
    <row r="55" spans="1:4" ht="15.75" x14ac:dyDescent="0.25">
      <c r="A55" s="2">
        <v>44621</v>
      </c>
      <c r="B55" s="3">
        <v>37316</v>
      </c>
      <c r="C55" s="3">
        <v>37316</v>
      </c>
      <c r="D55" s="3">
        <v>37316</v>
      </c>
    </row>
    <row r="56" spans="1:4" ht="15.75" x14ac:dyDescent="0.25">
      <c r="A56" s="1" t="s">
        <v>13</v>
      </c>
      <c r="B56" s="3">
        <v>34330</v>
      </c>
      <c r="C56" s="3">
        <v>34330</v>
      </c>
      <c r="D56" s="3">
        <v>34330</v>
      </c>
    </row>
    <row r="57" spans="1:4" ht="15.75" x14ac:dyDescent="0.25">
      <c r="A57" s="1" t="s">
        <v>14</v>
      </c>
      <c r="B57" s="3">
        <v>24374</v>
      </c>
      <c r="C57" s="3">
        <v>24374</v>
      </c>
      <c r="D57" s="3">
        <v>24374</v>
      </c>
    </row>
    <row r="58" spans="1:4" ht="15.75" x14ac:dyDescent="0.25">
      <c r="A58" s="2">
        <v>44713</v>
      </c>
      <c r="B58" s="3">
        <v>30954</v>
      </c>
      <c r="C58" s="3">
        <v>30954</v>
      </c>
      <c r="D58" s="3">
        <v>30954</v>
      </c>
    </row>
    <row r="59" spans="1:4" ht="15.75" x14ac:dyDescent="0.25">
      <c r="A59" s="2">
        <v>44743</v>
      </c>
      <c r="B59" s="3">
        <v>45130</v>
      </c>
      <c r="C59" s="3">
        <v>45130</v>
      </c>
      <c r="D59" s="3">
        <v>45130</v>
      </c>
    </row>
    <row r="60" spans="1:4" ht="15.75" x14ac:dyDescent="0.25">
      <c r="A60" s="21">
        <v>44774</v>
      </c>
      <c r="B60" s="4">
        <f t="shared" ref="B60:B65" si="10">B26-(B26*10/100)</f>
        <v>33053.4</v>
      </c>
      <c r="C60" s="4">
        <f t="shared" ref="C60:C65" si="11">B26+(B26*10/100)</f>
        <v>40398.6</v>
      </c>
      <c r="D60" s="5">
        <v>36726</v>
      </c>
    </row>
    <row r="61" spans="1:4" ht="15.75" x14ac:dyDescent="0.25">
      <c r="A61" s="21">
        <v>44805</v>
      </c>
      <c r="B61" s="4">
        <f t="shared" si="10"/>
        <v>34283.699999999997</v>
      </c>
      <c r="C61" s="4">
        <f t="shared" si="11"/>
        <v>41902.300000000003</v>
      </c>
      <c r="D61" s="5">
        <v>38093</v>
      </c>
    </row>
    <row r="62" spans="1:4" ht="15.75" x14ac:dyDescent="0.25">
      <c r="A62" s="21">
        <v>44835</v>
      </c>
      <c r="B62" s="4">
        <f t="shared" si="10"/>
        <v>35181</v>
      </c>
      <c r="C62" s="4">
        <f t="shared" si="11"/>
        <v>42999</v>
      </c>
      <c r="D62" s="5">
        <v>39090</v>
      </c>
    </row>
    <row r="63" spans="1:4" ht="15.75" x14ac:dyDescent="0.25">
      <c r="A63" s="21">
        <v>44866</v>
      </c>
      <c r="B63" s="4">
        <f t="shared" si="10"/>
        <v>110413.8</v>
      </c>
      <c r="C63" s="4">
        <f t="shared" si="11"/>
        <v>134950.20000000001</v>
      </c>
      <c r="D63" s="5">
        <v>122682</v>
      </c>
    </row>
    <row r="64" spans="1:4" ht="15.75" x14ac:dyDescent="0.25">
      <c r="A64" s="21" t="s">
        <v>24</v>
      </c>
      <c r="B64" s="4">
        <f t="shared" si="10"/>
        <v>116927.1</v>
      </c>
      <c r="C64" s="4">
        <f t="shared" si="11"/>
        <v>142910.9</v>
      </c>
      <c r="D64" s="5">
        <v>129919</v>
      </c>
    </row>
    <row r="65" spans="1:4" ht="15.75" x14ac:dyDescent="0.25">
      <c r="A65" s="21">
        <v>44927</v>
      </c>
      <c r="B65" s="4">
        <f t="shared" si="10"/>
        <v>102884.4</v>
      </c>
      <c r="C65" s="4">
        <f t="shared" si="11"/>
        <v>125747.6</v>
      </c>
      <c r="D65" s="5">
        <v>114316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Luiz</dc:creator>
  <cp:keywords/>
  <dc:description/>
  <cp:lastModifiedBy>André Luiz</cp:lastModifiedBy>
  <cp:revision/>
  <dcterms:created xsi:type="dcterms:W3CDTF">2022-10-20T16:38:27Z</dcterms:created>
  <dcterms:modified xsi:type="dcterms:W3CDTF">2022-11-15T03:29:05Z</dcterms:modified>
  <cp:category/>
  <cp:contentStatus/>
</cp:coreProperties>
</file>