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GPI\1° semestre\PROJETO INTEGRADOR\SPRINT 4\"/>
    </mc:Choice>
  </mc:AlternateContent>
  <xr:revisionPtr revIDLastSave="0" documentId="13_ncr:1_{7A37DD87-FA18-4409-AF2D-B351720F0791}" xr6:coauthVersionLast="47" xr6:coauthVersionMax="47" xr10:uidLastSave="{00000000-0000-0000-0000-000000000000}"/>
  <bookViews>
    <workbookView xWindow="-120" yWindow="-120" windowWidth="20730" windowHeight="11160" xr2:uid="{65F61192-70E6-4507-98BD-120A56145E9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" l="1"/>
  <c r="E22" i="1"/>
  <c r="E23" i="1"/>
  <c r="E24" i="1"/>
  <c r="E25" i="1"/>
  <c r="E26" i="1"/>
  <c r="E27" i="1"/>
  <c r="H6" i="1"/>
  <c r="I6" i="1"/>
  <c r="I7" i="1" s="1"/>
  <c r="I8" i="1" s="1"/>
  <c r="I9" i="1" s="1"/>
  <c r="I10" i="1" s="1"/>
  <c r="I11" i="1" s="1"/>
  <c r="I12" i="1" s="1"/>
  <c r="I13" i="1" s="1"/>
  <c r="I14" i="1" s="1"/>
  <c r="I15" i="1" s="1"/>
  <c r="L15" i="1" s="1"/>
  <c r="I21" i="1"/>
  <c r="I22" i="1" s="1"/>
  <c r="I23" i="1" s="1"/>
  <c r="I24" i="1" s="1"/>
  <c r="I25" i="1" s="1"/>
  <c r="I26" i="1" s="1"/>
  <c r="I27" i="1" s="1"/>
  <c r="L27" i="1" s="1"/>
  <c r="H22" i="1"/>
  <c r="H23" i="1"/>
  <c r="H24" i="1"/>
  <c r="H25" i="1"/>
  <c r="H26" i="1"/>
  <c r="H27" i="1"/>
  <c r="H21" i="1"/>
  <c r="H7" i="1"/>
  <c r="H8" i="1"/>
  <c r="H9" i="1"/>
  <c r="H10" i="1"/>
  <c r="H11" i="1"/>
  <c r="H12" i="1"/>
  <c r="H13" i="1"/>
  <c r="H14" i="1"/>
  <c r="H15" i="1"/>
  <c r="E6" i="1"/>
  <c r="E7" i="1"/>
  <c r="E8" i="1"/>
  <c r="E9" i="1"/>
  <c r="E10" i="1"/>
  <c r="E11" i="1"/>
  <c r="E12" i="1"/>
  <c r="E13" i="1"/>
  <c r="E14" i="1"/>
  <c r="E15" i="1"/>
  <c r="L25" i="1" l="1"/>
  <c r="L23" i="1"/>
  <c r="N23" i="1" s="1"/>
  <c r="L6" i="1"/>
  <c r="L14" i="1"/>
  <c r="L12" i="1"/>
  <c r="L10" i="1"/>
  <c r="L8" i="1"/>
  <c r="L21" i="1"/>
  <c r="L26" i="1"/>
  <c r="L24" i="1"/>
  <c r="L22" i="1"/>
  <c r="L13" i="1"/>
  <c r="L11" i="1"/>
  <c r="L9" i="1"/>
  <c r="L7" i="1"/>
  <c r="J6" i="1"/>
  <c r="K6" i="1" s="1"/>
  <c r="J21" i="1"/>
  <c r="K21" i="1" s="1"/>
  <c r="N12" i="1" l="1"/>
  <c r="N9" i="1"/>
  <c r="N24" i="1"/>
  <c r="M21" i="1"/>
  <c r="M22" i="1" s="1"/>
  <c r="M23" i="1" s="1"/>
  <c r="N21" i="1"/>
  <c r="M24" i="1"/>
  <c r="M25" i="1" s="1"/>
  <c r="M26" i="1" s="1"/>
  <c r="M27" i="1" s="1"/>
  <c r="N6" i="1"/>
  <c r="M6" i="1"/>
  <c r="M7" i="1" s="1"/>
  <c r="M8" i="1" s="1"/>
  <c r="M9" i="1" s="1"/>
  <c r="M10" i="1" s="1"/>
  <c r="M11" i="1" s="1"/>
  <c r="M12" i="1" s="1"/>
  <c r="M13" i="1" s="1"/>
  <c r="M14" i="1" s="1"/>
  <c r="M15" i="1" s="1"/>
  <c r="J7" i="1"/>
  <c r="K7" i="1" s="1"/>
  <c r="J22" i="1"/>
  <c r="K22" i="1" s="1"/>
  <c r="J8" i="1"/>
  <c r="K8" i="1" s="1"/>
  <c r="J23" i="1" l="1"/>
  <c r="K23" i="1" s="1"/>
  <c r="J9" i="1"/>
  <c r="K9" i="1" s="1"/>
  <c r="J24" i="1" l="1"/>
  <c r="K24" i="1" s="1"/>
  <c r="J10" i="1"/>
  <c r="K10" i="1" s="1"/>
  <c r="J25" i="1" l="1"/>
  <c r="K25" i="1" s="1"/>
  <c r="J11" i="1"/>
  <c r="K11" i="1" s="1"/>
  <c r="J26" i="1" l="1"/>
  <c r="K26" i="1" s="1"/>
  <c r="J12" i="1"/>
  <c r="K12" i="1" s="1"/>
  <c r="J27" i="1" l="1"/>
  <c r="K27" i="1" s="1"/>
  <c r="J13" i="1"/>
  <c r="K13" i="1" s="1"/>
  <c r="J14" i="1" l="1"/>
  <c r="K14" i="1" s="1"/>
  <c r="J15" i="1" l="1"/>
  <c r="K15" i="1" s="1"/>
</calcChain>
</file>

<file path=xl/sharedStrings.xml><?xml version="1.0" encoding="utf-8"?>
<sst xmlns="http://schemas.openxmlformats.org/spreadsheetml/2006/main" count="64" uniqueCount="30">
  <si>
    <t>Itens para Manutenção NHX3</t>
  </si>
  <si>
    <t>SKU</t>
  </si>
  <si>
    <t>A216</t>
  </si>
  <si>
    <t>B615</t>
  </si>
  <si>
    <t>C064</t>
  </si>
  <si>
    <t>L022</t>
  </si>
  <si>
    <t>N245</t>
  </si>
  <si>
    <t>P112</t>
  </si>
  <si>
    <t>R116</t>
  </si>
  <si>
    <t>R221</t>
  </si>
  <si>
    <t>T045</t>
  </si>
  <si>
    <t>T552</t>
  </si>
  <si>
    <t>Itens para Manutenção PDR27</t>
  </si>
  <si>
    <t>A200</t>
  </si>
  <si>
    <t>B315</t>
  </si>
  <si>
    <t>C0944</t>
  </si>
  <si>
    <t>L020</t>
  </si>
  <si>
    <t>N078</t>
  </si>
  <si>
    <t>P014</t>
  </si>
  <si>
    <t>W027</t>
  </si>
  <si>
    <t>total</t>
  </si>
  <si>
    <t>sku</t>
  </si>
  <si>
    <t>porcentagem</t>
  </si>
  <si>
    <t>separacao</t>
  </si>
  <si>
    <t>total acumlado</t>
  </si>
  <si>
    <t>% acumlada</t>
  </si>
  <si>
    <t>Valor un.</t>
  </si>
  <si>
    <t>Consumo un. por produto</t>
  </si>
  <si>
    <t>total acumulado</t>
  </si>
  <si>
    <t>soma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</si>
</sst>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#,##0_ ;\-#,##0\ "/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44" fontId="0" fillId="0" borderId="1" xfId="2" applyFont="1" applyBorder="1"/>
    <xf numFmtId="164" fontId="0" fillId="0" borderId="2" xfId="1" applyNumberFormat="1" applyFont="1" applyBorder="1" applyAlignment="1">
      <alignment horizontal="center" vertical="center"/>
    </xf>
    <xf numFmtId="44" fontId="0" fillId="0" borderId="1" xfId="0" applyNumberFormat="1" applyBorder="1"/>
    <xf numFmtId="2" fontId="0" fillId="0" borderId="1" xfId="3" applyNumberFormat="1" applyFont="1" applyBorder="1"/>
    <xf numFmtId="2" fontId="0" fillId="0" borderId="1" xfId="0" applyNumberFormat="1" applyBorder="1"/>
    <xf numFmtId="165" fontId="0" fillId="0" borderId="1" xfId="0" applyNumberFormat="1" applyBorder="1"/>
    <xf numFmtId="44" fontId="0" fillId="0" borderId="0" xfId="0" applyNumberFormat="1" applyBorder="1"/>
    <xf numFmtId="0" fontId="0" fillId="0" borderId="0" xfId="0" applyNumberForma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44" fontId="0" fillId="0" borderId="14" xfId="2" applyFont="1" applyBorder="1"/>
    <xf numFmtId="164" fontId="0" fillId="0" borderId="15" xfId="1" applyNumberFormat="1" applyFont="1" applyBorder="1" applyAlignment="1">
      <alignment horizontal="center" vertical="center"/>
    </xf>
    <xf numFmtId="44" fontId="0" fillId="0" borderId="14" xfId="0" applyNumberFormat="1" applyBorder="1"/>
    <xf numFmtId="0" fontId="0" fillId="0" borderId="14" xfId="0" applyBorder="1"/>
    <xf numFmtId="165" fontId="0" fillId="0" borderId="14" xfId="0" applyNumberFormat="1" applyBorder="1"/>
    <xf numFmtId="2" fontId="0" fillId="0" borderId="14" xfId="0" applyNumberFormat="1" applyBorder="1"/>
    <xf numFmtId="0" fontId="0" fillId="0" borderId="16" xfId="0" applyBorder="1"/>
    <xf numFmtId="2" fontId="0" fillId="0" borderId="14" xfId="3" applyNumberFormat="1" applyFont="1" applyBorder="1"/>
    <xf numFmtId="0" fontId="0" fillId="0" borderId="9" xfId="0" applyBorder="1"/>
    <xf numFmtId="44" fontId="0" fillId="0" borderId="3" xfId="2" applyFont="1" applyBorder="1"/>
    <xf numFmtId="164" fontId="0" fillId="0" borderId="4" xfId="1" applyNumberFormat="1" applyFont="1" applyBorder="1" applyAlignment="1">
      <alignment horizontal="center" vertical="center"/>
    </xf>
    <xf numFmtId="44" fontId="0" fillId="0" borderId="3" xfId="0" applyNumberFormat="1" applyBorder="1"/>
    <xf numFmtId="0" fontId="0" fillId="0" borderId="3" xfId="0" applyBorder="1"/>
    <xf numFmtId="165" fontId="0" fillId="0" borderId="3" xfId="0" applyNumberFormat="1" applyBorder="1"/>
    <xf numFmtId="2" fontId="0" fillId="0" borderId="3" xfId="0" applyNumberFormat="1" applyBorder="1"/>
    <xf numFmtId="0" fontId="0" fillId="0" borderId="10" xfId="0" applyBorder="1"/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2" fontId="0" fillId="0" borderId="3" xfId="3" applyNumberFormat="1" applyFont="1" applyBorder="1"/>
    <xf numFmtId="44" fontId="0" fillId="0" borderId="0" xfId="0" applyNumberFormat="1"/>
    <xf numFmtId="0" fontId="0" fillId="0" borderId="4" xfId="0" applyBorder="1"/>
    <xf numFmtId="0" fontId="0" fillId="0" borderId="2" xfId="0" applyBorder="1"/>
    <xf numFmtId="0" fontId="0" fillId="0" borderId="21" xfId="0" applyFont="1" applyFill="1" applyBorder="1" applyAlignment="1">
      <alignment horizontal="center" vertical="center"/>
    </xf>
    <xf numFmtId="0" fontId="0" fillId="0" borderId="15" xfId="0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6" xfId="0" applyNumberFormat="1" applyBorder="1"/>
    <xf numFmtId="2" fontId="0" fillId="0" borderId="24" xfId="0" applyNumberFormat="1" applyBorder="1"/>
    <xf numFmtId="2" fontId="0" fillId="0" borderId="17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27" xfId="0" applyNumberFormat="1" applyBorder="1"/>
    <xf numFmtId="0" fontId="0" fillId="0" borderId="25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2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0" fillId="0" borderId="32" xfId="0" applyFont="1" applyFill="1" applyBorder="1" applyAlignment="1">
      <alignment horizontal="center" vertical="center"/>
    </xf>
    <xf numFmtId="2" fontId="0" fillId="0" borderId="8" xfId="0" applyNumberForma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7"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  <dxf>
      <font>
        <color rgb="FFFF0000"/>
      </font>
    </dxf>
    <dxf>
      <font>
        <color theme="7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Itens para Manutenção NHX3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Planilha1!$H$5</c:f>
              <c:strCache>
                <c:ptCount val="1"/>
                <c:pt idx="0">
                  <c:v>porcentagem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504D29F-CB9E-4337-A803-56721C2C0E47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59C-45ED-A6B8-92ED9ED0136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5787A7D-9484-4DB0-8E6A-DAEC4432BB5B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59C-45ED-A6B8-92ED9ED0136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810758C-D5E9-4CED-81A5-A068DDF8CBB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59C-45ED-A6B8-92ED9ED0136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01D956-E8B5-4C65-AD21-380589EA7E5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59C-45ED-A6B8-92ED9ED0136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C3A42AB-64AE-4E58-886A-781573A658F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59C-45ED-A6B8-92ED9ED0136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B2AA75-9E2F-4505-9905-BFBFE46B515E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59C-45ED-A6B8-92ED9ED0136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6E415E-12B7-4671-A28B-B8839DFD2BA7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59C-45ED-A6B8-92ED9ED0136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7A042F8-4AA5-4EEC-A0E8-0ACA996085E9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59C-45ED-A6B8-92ED9ED0136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BEFF06-1966-4CCF-9710-1558ACCD32EA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59C-45ED-A6B8-92ED9ED0136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3A096C53-B12E-47A0-A1F2-69374FD8DB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59C-45ED-A6B8-92ED9ED01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Planilha1!$B$6:$B$15</c:f>
              <c:strCache>
                <c:ptCount val="10"/>
                <c:pt idx="0">
                  <c:v>A216</c:v>
                </c:pt>
                <c:pt idx="1">
                  <c:v>B615</c:v>
                </c:pt>
                <c:pt idx="2">
                  <c:v>C064</c:v>
                </c:pt>
                <c:pt idx="3">
                  <c:v>L022</c:v>
                </c:pt>
                <c:pt idx="4">
                  <c:v>N245</c:v>
                </c:pt>
                <c:pt idx="5">
                  <c:v>P112</c:v>
                </c:pt>
                <c:pt idx="6">
                  <c:v>R116</c:v>
                </c:pt>
                <c:pt idx="7">
                  <c:v>R221</c:v>
                </c:pt>
                <c:pt idx="8">
                  <c:v>T045</c:v>
                </c:pt>
                <c:pt idx="9">
                  <c:v>T552</c:v>
                </c:pt>
              </c:strCache>
            </c:strRef>
          </c:cat>
          <c:val>
            <c:numRef>
              <c:f>Planilha1!$H$6:$H$15</c:f>
              <c:numCache>
                <c:formatCode>0.00</c:formatCode>
                <c:ptCount val="10"/>
                <c:pt idx="0">
                  <c:v>35.201126436045953</c:v>
                </c:pt>
                <c:pt idx="1">
                  <c:v>32.001024032769045</c:v>
                </c:pt>
                <c:pt idx="2">
                  <c:v>9.9827194470223048</c:v>
                </c:pt>
                <c:pt idx="3">
                  <c:v>7.872251912061186</c:v>
                </c:pt>
                <c:pt idx="4">
                  <c:v>5.7601843258984289</c:v>
                </c:pt>
                <c:pt idx="5">
                  <c:v>4.8001536049153577</c:v>
                </c:pt>
                <c:pt idx="6">
                  <c:v>1.6864539665269289</c:v>
                </c:pt>
                <c:pt idx="7">
                  <c:v>1.400044801433646</c:v>
                </c:pt>
                <c:pt idx="8">
                  <c:v>0.88002816090114888</c:v>
                </c:pt>
                <c:pt idx="9">
                  <c:v>0.41601331242599765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Planilha1!$K$6:$K$15</c15:f>
                <c15:dlblRangeCache>
                  <c:ptCount val="10"/>
                  <c:pt idx="0">
                    <c:v>A</c:v>
                  </c:pt>
                  <c:pt idx="1">
                    <c:v>A</c:v>
                  </c:pt>
                  <c:pt idx="2">
                    <c:v>A</c:v>
                  </c:pt>
                  <c:pt idx="3">
                    <c:v>B</c:v>
                  </c:pt>
                  <c:pt idx="4">
                    <c:v>B</c:v>
                  </c:pt>
                  <c:pt idx="5">
                    <c:v>B</c:v>
                  </c:pt>
                  <c:pt idx="6">
                    <c:v>C</c:v>
                  </c:pt>
                  <c:pt idx="7">
                    <c:v>C</c:v>
                  </c:pt>
                  <c:pt idx="8">
                    <c:v>C</c:v>
                  </c:pt>
                  <c:pt idx="9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59C-45ED-A6B8-92ED9ED0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469712"/>
        <c:axId val="288471352"/>
      </c:barChart>
      <c:lineChart>
        <c:grouping val="standard"/>
        <c:varyColors val="0"/>
        <c:ser>
          <c:idx val="1"/>
          <c:order val="1"/>
          <c:tx>
            <c:strRef>
              <c:f>Planilha1!$J$5</c:f>
              <c:strCache>
                <c:ptCount val="1"/>
                <c:pt idx="0">
                  <c:v>% acumlada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Planilha1!$J$6:$J$15</c:f>
              <c:numCache>
                <c:formatCode>0.00</c:formatCode>
                <c:ptCount val="10"/>
                <c:pt idx="0">
                  <c:v>35.201126436045953</c:v>
                </c:pt>
                <c:pt idx="1">
                  <c:v>67.202150468815006</c:v>
                </c:pt>
                <c:pt idx="2">
                  <c:v>77.184869915837311</c:v>
                </c:pt>
                <c:pt idx="3">
                  <c:v>85.057121827898499</c:v>
                </c:pt>
                <c:pt idx="4">
                  <c:v>90.81730615379692</c:v>
                </c:pt>
                <c:pt idx="5">
                  <c:v>95.617459758712272</c:v>
                </c:pt>
                <c:pt idx="6">
                  <c:v>97.303913725239198</c:v>
                </c:pt>
                <c:pt idx="7">
                  <c:v>98.703958526672849</c:v>
                </c:pt>
                <c:pt idx="8">
                  <c:v>99.583986687573997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9C-45ED-A6B8-92ED9ED01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8469712"/>
        <c:axId val="288471352"/>
      </c:lineChart>
      <c:catAx>
        <c:axId val="2884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471352"/>
        <c:crosses val="autoZero"/>
        <c:auto val="1"/>
        <c:lblAlgn val="ctr"/>
        <c:lblOffset val="100"/>
        <c:noMultiLvlLbl val="0"/>
      </c:catAx>
      <c:valAx>
        <c:axId val="2884713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8469712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Itens para Manutenção PDR27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Planilha1!$H$20</c:f>
              <c:strCache>
                <c:ptCount val="1"/>
                <c:pt idx="0">
                  <c:v>porcentagem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FF76830-6532-4E9C-94E8-CC0142027C91}" type="CELLRANGE">
                      <a:rPr lang="en-US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863-482D-BBC4-354C590FC6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A4B3B9F-D9FD-4958-B710-08DD1154ECA5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2863-482D-BBC4-354C590FC6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0C5C193-59CD-40BD-ABA8-6D2B488F1FD1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2863-482D-BBC4-354C590FC6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D26FDD-3666-4CDF-B838-A21A8D6CC74D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2863-482D-BBC4-354C590FC6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4AB7F55-09A1-4044-9E7D-54A28F42C90C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2863-482D-BBC4-354C590FC61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51BEFDB-647E-4C18-923C-EC010D4F7483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2863-482D-BBC4-354C590FC61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C3E384A-0FAA-47FE-9CD8-AF4A1347F614}" type="CELLRANGE">
                      <a:rPr lang="pt-BR"/>
                      <a:pPr/>
                      <a:t>[INTERVALODACÉLULA]</a:t>
                    </a:fld>
                    <a:endParaRPr lang="pt-B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2863-482D-BBC4-354C590FC6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Planilha1!$B$21:$B$27</c:f>
              <c:strCache>
                <c:ptCount val="7"/>
                <c:pt idx="0">
                  <c:v>A200</c:v>
                </c:pt>
                <c:pt idx="1">
                  <c:v>B315</c:v>
                </c:pt>
                <c:pt idx="2">
                  <c:v>C0944</c:v>
                </c:pt>
                <c:pt idx="3">
                  <c:v>L020</c:v>
                </c:pt>
                <c:pt idx="4">
                  <c:v>N078</c:v>
                </c:pt>
                <c:pt idx="5">
                  <c:v>P014</c:v>
                </c:pt>
                <c:pt idx="6">
                  <c:v>W027</c:v>
                </c:pt>
              </c:strCache>
            </c:strRef>
          </c:cat>
          <c:val>
            <c:numRef>
              <c:f>Planilha1!$H$21:$H$27</c:f>
              <c:numCache>
                <c:formatCode>0.00</c:formatCode>
                <c:ptCount val="7"/>
                <c:pt idx="0">
                  <c:v>42.387249915225496</c:v>
                </c:pt>
                <c:pt idx="1">
                  <c:v>39.304540830481827</c:v>
                </c:pt>
                <c:pt idx="2">
                  <c:v>13.479145473041708</c:v>
                </c:pt>
                <c:pt idx="3">
                  <c:v>3.6067696291500968</c:v>
                </c:pt>
                <c:pt idx="4">
                  <c:v>0.73985018033848149</c:v>
                </c:pt>
                <c:pt idx="5">
                  <c:v>0.43512438731156938</c:v>
                </c:pt>
                <c:pt idx="6">
                  <c:v>4.7319584450815376E-2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Planilha1!$K$21:$K$27</c15:f>
                <c15:dlblRangeCache>
                  <c:ptCount val="7"/>
                  <c:pt idx="0">
                    <c:v>A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C</c:v>
                  </c:pt>
                  <c:pt idx="5">
                    <c:v>C</c:v>
                  </c:pt>
                  <c:pt idx="6">
                    <c:v>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863-482D-BBC4-354C590F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800520"/>
        <c:axId val="465802160"/>
      </c:barChart>
      <c:lineChart>
        <c:grouping val="standard"/>
        <c:varyColors val="0"/>
        <c:ser>
          <c:idx val="1"/>
          <c:order val="1"/>
          <c:tx>
            <c:strRef>
              <c:f>Planilha1!$J$20</c:f>
              <c:strCache>
                <c:ptCount val="1"/>
                <c:pt idx="0">
                  <c:v>% acumlada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Planilha1!$J$21:$J$27</c:f>
              <c:numCache>
                <c:formatCode>0.00</c:formatCode>
                <c:ptCount val="7"/>
                <c:pt idx="0">
                  <c:v>42.387249915225496</c:v>
                </c:pt>
                <c:pt idx="1">
                  <c:v>81.691790745707323</c:v>
                </c:pt>
                <c:pt idx="2">
                  <c:v>95.170936218749034</c:v>
                </c:pt>
                <c:pt idx="3">
                  <c:v>98.777705847899128</c:v>
                </c:pt>
                <c:pt idx="4">
                  <c:v>99.517556028237607</c:v>
                </c:pt>
                <c:pt idx="5">
                  <c:v>99.952680415549182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3-482D-BBC4-354C590FC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00520"/>
        <c:axId val="465802160"/>
      </c:lineChart>
      <c:catAx>
        <c:axId val="46580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802160"/>
        <c:crosses val="autoZero"/>
        <c:auto val="1"/>
        <c:lblAlgn val="ctr"/>
        <c:lblOffset val="100"/>
        <c:noMultiLvlLbl val="0"/>
      </c:catAx>
      <c:valAx>
        <c:axId val="4658021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800520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177269</xdr:colOff>
      <xdr:row>0</xdr:row>
      <xdr:rowOff>163513</xdr:rowOff>
    </xdr:from>
    <xdr:to>
      <xdr:col>20</xdr:col>
      <xdr:colOff>137583</xdr:colOff>
      <xdr:row>15</xdr:row>
      <xdr:rowOff>116417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3FEF1F-5239-CF75-60F1-4F8EA3B02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179916</xdr:colOff>
      <xdr:row>16</xdr:row>
      <xdr:rowOff>46568</xdr:rowOff>
    </xdr:from>
    <xdr:to>
      <xdr:col>20</xdr:col>
      <xdr:colOff>137583</xdr:colOff>
      <xdr:row>30</xdr:row>
      <xdr:rowOff>31752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B726C8B-A0B7-3B00-CC23-25715987CA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0.63126</cdr:x>
      <cdr:y>0.16038</cdr:y>
    </cdr:from>
    <cdr:to>
      <cdr:x>0.635</cdr:x>
      <cdr:y>0.79801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9A4E12ED-477C-E62A-1E9E-B6E99C4F451C}"/>
            </a:ext>
          </a:extLst>
        </cdr:cNvPr>
        <cdr:cNvCxnSpPr/>
      </cdr:nvCxnSpPr>
      <cdr:spPr>
        <a:xfrm xmlns:a="http://schemas.openxmlformats.org/drawingml/2006/main">
          <a:off x="2500314" y="460904"/>
          <a:ext cx="14818" cy="183250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0.37742</cdr:x>
      <cdr:y>0.16774</cdr:y>
    </cdr:from>
    <cdr:to>
      <cdr:x>0.38277</cdr:x>
      <cdr:y>0.79378</cdr:y>
    </cdr:to>
    <cdr:cxnSp macro="">
      <cdr:nvCxnSpPr>
        <cdr:cNvPr id="3" name="Conector reto 2">
          <a:extLst xmlns:a="http://schemas.openxmlformats.org/drawingml/2006/main">
            <a:ext uri="{FF2B5EF4-FFF2-40B4-BE49-F238E27FC236}">
              <a16:creationId xmlns:a16="http://schemas.microsoft.com/office/drawing/2014/main" id="{9EC18E04-20CF-5668-797E-A332AAE4C959}"/>
            </a:ext>
          </a:extLst>
        </cdr:cNvPr>
        <cdr:cNvCxnSpPr/>
      </cdr:nvCxnSpPr>
      <cdr:spPr>
        <a:xfrm xmlns:a="http://schemas.openxmlformats.org/drawingml/2006/main" flipH="1" flipV="1">
          <a:off x="1494898" y="482070"/>
          <a:ext cx="21166" cy="179916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0.36096</cdr:x>
      <cdr:y>0.17446</cdr:y>
    </cdr:from>
    <cdr:to>
      <cdr:x>0.36731</cdr:x>
      <cdr:y>0.77832</cdr:y>
    </cdr:to>
    <cdr:cxnSp macro="">
      <cdr:nvCxnSpPr>
        <cdr:cNvPr id="2" name="Conector reto 1">
          <a:extLst xmlns:a="http://schemas.openxmlformats.org/drawingml/2006/main">
            <a:ext uri="{FF2B5EF4-FFF2-40B4-BE49-F238E27FC236}">
              <a16:creationId xmlns:a16="http://schemas.microsoft.com/office/drawing/2014/main" id="{21C0D99A-C1B4-C09F-93EF-4EA992E66690}"/>
            </a:ext>
          </a:extLst>
        </cdr:cNvPr>
        <cdr:cNvCxnSpPr/>
      </cdr:nvCxnSpPr>
      <cdr:spPr>
        <a:xfrm xmlns:a="http://schemas.openxmlformats.org/drawingml/2006/main" flipH="1" flipV="1">
          <a:off x="1428750" y="470087"/>
          <a:ext cx="25110" cy="16271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0.48738</cdr:x>
      <cdr:y>0.18527</cdr:y>
    </cdr:from>
    <cdr:to>
      <cdr:x>0.4906</cdr:x>
      <cdr:y>0.77831</cdr:y>
    </cdr:to>
    <cdr:cxnSp macro="">
      <cdr:nvCxnSpPr>
        <cdr:cNvPr id="5" name="Conector reto 4">
          <a:extLst xmlns:a="http://schemas.openxmlformats.org/drawingml/2006/main">
            <a:ext uri="{FF2B5EF4-FFF2-40B4-BE49-F238E27FC236}">
              <a16:creationId xmlns:a16="http://schemas.microsoft.com/office/drawing/2014/main" id="{21C0D99A-C1B4-C09F-93EF-4EA992E66690}"/>
            </a:ext>
          </a:extLst>
        </cdr:cNvPr>
        <cdr:cNvCxnSpPr/>
      </cdr:nvCxnSpPr>
      <cdr:spPr>
        <a:xfrm xmlns:a="http://schemas.openxmlformats.org/drawingml/2006/main" flipH="1" flipV="1">
          <a:off x="1929122" y="497253"/>
          <a:ext cx="12746" cy="159168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3">
          <a:schemeClr val="accent3"/>
        </a:lnRef>
        <a:fillRef xmlns:a="http://schemas.openxmlformats.org/drawingml/2006/main" idx="0">
          <a:schemeClr val="accent3"/>
        </a:fillRef>
        <a:effectRef xmlns:a="http://schemas.openxmlformats.org/drawingml/2006/main" idx="2">
          <a:schemeClr val="accent3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6F90-F646-4844-87DB-03C0AF9ED743}">
  <dimension ref="B3:N28"/>
  <sheetViews>
    <sheetView tabSelected="1" topLeftCell="D1" zoomScale="90" zoomScaleNormal="90" workbookViewId="0">
      <selection activeCell="U5" sqref="U5"/>
    </sheetView>
  </sheetViews>
  <sheetFormatPr defaultRowHeight="15" x14ac:dyDescent="0.25"/>
  <cols>
    <col min="2" max="2" width="6.140625" bestFit="1" customWidth="1"/>
    <col min="3" max="3" width="10" bestFit="1" customWidth="1"/>
    <col min="4" max="4" width="24" bestFit="1" customWidth="1"/>
    <col min="5" max="5" width="13.85546875" bestFit="1" customWidth="1"/>
    <col min="6" max="6" width="6.7109375" bestFit="1" customWidth="1"/>
    <col min="7" max="7" width="13.85546875" bestFit="1" customWidth="1"/>
    <col min="8" max="8" width="12.7109375" bestFit="1" customWidth="1"/>
    <col min="9" max="9" width="14.5703125" bestFit="1" customWidth="1"/>
    <col min="10" max="10" width="11.7109375" bestFit="1" customWidth="1"/>
    <col min="11" max="11" width="10.28515625" bestFit="1" customWidth="1"/>
    <col min="12" max="12" width="12.7109375" bestFit="1" customWidth="1"/>
    <col min="13" max="13" width="11.7109375" bestFit="1" customWidth="1"/>
    <col min="14" max="14" width="7.7109375" bestFit="1" customWidth="1"/>
    <col min="15" max="15" width="13.28515625" bestFit="1" customWidth="1"/>
    <col min="16" max="16" width="9.85546875" bestFit="1" customWidth="1"/>
  </cols>
  <sheetData>
    <row r="3" spans="2:14" ht="15.75" thickBot="1" x14ac:dyDescent="0.3"/>
    <row r="4" spans="2:14" ht="15.75" thickBot="1" x14ac:dyDescent="0.3">
      <c r="B4" s="10" t="s">
        <v>0</v>
      </c>
      <c r="C4" s="11"/>
      <c r="D4" s="11"/>
      <c r="E4" s="11"/>
      <c r="F4" s="11"/>
      <c r="G4" s="11"/>
      <c r="H4" s="11"/>
      <c r="I4" s="11"/>
      <c r="J4" s="11"/>
      <c r="K4" s="12"/>
      <c r="L4" s="10" t="s">
        <v>28</v>
      </c>
      <c r="M4" s="11"/>
      <c r="N4" s="12"/>
    </row>
    <row r="5" spans="2:14" ht="15.75" thickBot="1" x14ac:dyDescent="0.3">
      <c r="B5" s="33" t="s">
        <v>1</v>
      </c>
      <c r="C5" s="34" t="s">
        <v>26</v>
      </c>
      <c r="D5" s="35" t="s">
        <v>27</v>
      </c>
      <c r="E5" s="36" t="s">
        <v>20</v>
      </c>
      <c r="F5" s="36" t="s">
        <v>21</v>
      </c>
      <c r="G5" s="36" t="s">
        <v>20</v>
      </c>
      <c r="H5" s="36" t="s">
        <v>22</v>
      </c>
      <c r="I5" s="36" t="s">
        <v>24</v>
      </c>
      <c r="J5" s="36" t="s">
        <v>25</v>
      </c>
      <c r="K5" s="37" t="s">
        <v>23</v>
      </c>
      <c r="L5" s="55" t="s">
        <v>22</v>
      </c>
      <c r="M5" s="56" t="s">
        <v>25</v>
      </c>
      <c r="N5" s="60" t="s">
        <v>29</v>
      </c>
    </row>
    <row r="6" spans="2:14" x14ac:dyDescent="0.25">
      <c r="B6" s="25" t="s">
        <v>2</v>
      </c>
      <c r="C6" s="26">
        <v>1</v>
      </c>
      <c r="D6" s="27">
        <v>22000</v>
      </c>
      <c r="E6" s="28">
        <f t="shared" ref="E6:E15" si="0">C6*D6</f>
        <v>22000</v>
      </c>
      <c r="F6" s="29" t="s">
        <v>2</v>
      </c>
      <c r="G6" s="28">
        <v>22000</v>
      </c>
      <c r="H6" s="38">
        <f>G6*100/SUM(G6:G15)</f>
        <v>35.201126436045953</v>
      </c>
      <c r="I6" s="26">
        <f t="shared" ref="I6" si="1">G6</f>
        <v>22000</v>
      </c>
      <c r="J6" s="38">
        <f>H6*100/SUM(H6:H15)</f>
        <v>35.201126436045953</v>
      </c>
      <c r="K6" s="32" t="str">
        <f t="shared" ref="K6:K15" si="2">IF(J6&lt;80.99,"A",IF(AND(J6&lt;96,J6&gt;81),"B","C"))</f>
        <v>A</v>
      </c>
      <c r="L6" s="44">
        <f>I6/529153*100</f>
        <v>4.1575876920285815</v>
      </c>
      <c r="M6" s="45">
        <f>L6</f>
        <v>4.1575876920285815</v>
      </c>
      <c r="N6" s="57">
        <f>SUM(L6:L8)</f>
        <v>21.211067498436179</v>
      </c>
    </row>
    <row r="7" spans="2:14" x14ac:dyDescent="0.25">
      <c r="B7" s="14" t="s">
        <v>3</v>
      </c>
      <c r="C7" s="2">
        <v>0.25</v>
      </c>
      <c r="D7" s="3">
        <v>3500</v>
      </c>
      <c r="E7" s="4">
        <f t="shared" si="0"/>
        <v>875</v>
      </c>
      <c r="F7" s="1" t="s">
        <v>6</v>
      </c>
      <c r="G7" s="4">
        <v>20000</v>
      </c>
      <c r="H7" s="5">
        <f>G7*100/SUM(G6:G15)</f>
        <v>32.001024032769045</v>
      </c>
      <c r="I7" s="2">
        <f>I6+G7</f>
        <v>42000</v>
      </c>
      <c r="J7" s="6">
        <f>J6+H7</f>
        <v>67.202150468815006</v>
      </c>
      <c r="K7" s="15" t="str">
        <f t="shared" si="2"/>
        <v>A</v>
      </c>
      <c r="L7" s="46">
        <f t="shared" ref="L7:L15" si="3">I7/529153*100</f>
        <v>7.9372128666000199</v>
      </c>
      <c r="M7" s="47">
        <f>M6+L7</f>
        <v>12.094800558628602</v>
      </c>
      <c r="N7" s="58"/>
    </row>
    <row r="8" spans="2:14" ht="15.75" thickBot="1" x14ac:dyDescent="0.3">
      <c r="B8" s="14" t="s">
        <v>4</v>
      </c>
      <c r="C8" s="2">
        <v>4.25</v>
      </c>
      <c r="D8" s="3">
        <v>1468</v>
      </c>
      <c r="E8" s="4">
        <f t="shared" si="0"/>
        <v>6239</v>
      </c>
      <c r="F8" s="1" t="s">
        <v>4</v>
      </c>
      <c r="G8" s="4">
        <v>6239</v>
      </c>
      <c r="H8" s="5">
        <f>G8*100/SUM(G6:G15)</f>
        <v>9.9827194470223048</v>
      </c>
      <c r="I8" s="2">
        <f t="shared" ref="I8:I15" si="4">I7+G8</f>
        <v>48239</v>
      </c>
      <c r="J8" s="6">
        <f t="shared" ref="J8:J27" si="5">J7+H8</f>
        <v>77.184869915837311</v>
      </c>
      <c r="K8" s="15" t="str">
        <f t="shared" si="2"/>
        <v>A</v>
      </c>
      <c r="L8" s="48">
        <f t="shared" si="3"/>
        <v>9.1162669398075789</v>
      </c>
      <c r="M8" s="49">
        <f t="shared" ref="M8:M15" si="6">M7+L8</f>
        <v>21.211067498436179</v>
      </c>
      <c r="N8" s="59"/>
    </row>
    <row r="9" spans="2:14" x14ac:dyDescent="0.25">
      <c r="B9" s="14" t="s">
        <v>5</v>
      </c>
      <c r="C9" s="2">
        <v>1.25</v>
      </c>
      <c r="D9" s="3">
        <v>440</v>
      </c>
      <c r="E9" s="4">
        <f t="shared" si="0"/>
        <v>550</v>
      </c>
      <c r="F9" s="1" t="s">
        <v>9</v>
      </c>
      <c r="G9" s="4">
        <v>4920</v>
      </c>
      <c r="H9" s="5">
        <f>G9*100/SUM(G6:G15)</f>
        <v>7.872251912061186</v>
      </c>
      <c r="I9" s="2">
        <f t="shared" si="4"/>
        <v>53159</v>
      </c>
      <c r="J9" s="6">
        <f t="shared" si="5"/>
        <v>85.057121827898499</v>
      </c>
      <c r="K9" s="15" t="str">
        <f t="shared" si="2"/>
        <v>B</v>
      </c>
      <c r="L9" s="44">
        <f t="shared" si="3"/>
        <v>10.046054732752154</v>
      </c>
      <c r="M9" s="45">
        <f t="shared" si="6"/>
        <v>31.257122231188333</v>
      </c>
      <c r="N9" s="57">
        <f t="shared" ref="N9" si="7">SUM(L9:L11)</f>
        <v>32.06577303728789</v>
      </c>
    </row>
    <row r="10" spans="2:14" x14ac:dyDescent="0.25">
      <c r="B10" s="14" t="s">
        <v>6</v>
      </c>
      <c r="C10" s="2">
        <v>0.5</v>
      </c>
      <c r="D10" s="3">
        <v>40000</v>
      </c>
      <c r="E10" s="4">
        <f t="shared" si="0"/>
        <v>20000</v>
      </c>
      <c r="F10" s="1" t="s">
        <v>7</v>
      </c>
      <c r="G10" s="4">
        <v>3600</v>
      </c>
      <c r="H10" s="5">
        <f>G10*100/SUM(G6:G15)</f>
        <v>5.7601843258984289</v>
      </c>
      <c r="I10" s="2">
        <f t="shared" si="4"/>
        <v>56759</v>
      </c>
      <c r="J10" s="6">
        <f t="shared" si="5"/>
        <v>90.81730615379692</v>
      </c>
      <c r="K10" s="15" t="str">
        <f t="shared" si="2"/>
        <v>B</v>
      </c>
      <c r="L10" s="46">
        <f t="shared" si="3"/>
        <v>10.726387264175012</v>
      </c>
      <c r="M10" s="47">
        <f t="shared" si="6"/>
        <v>41.983509495363343</v>
      </c>
      <c r="N10" s="58"/>
    </row>
    <row r="11" spans="2:14" ht="15.75" thickBot="1" x14ac:dyDescent="0.3">
      <c r="B11" s="14" t="s">
        <v>7</v>
      </c>
      <c r="C11" s="2">
        <v>2.25</v>
      </c>
      <c r="D11" s="3">
        <v>1600</v>
      </c>
      <c r="E11" s="4">
        <f t="shared" si="0"/>
        <v>3600</v>
      </c>
      <c r="F11" s="1" t="s">
        <v>8</v>
      </c>
      <c r="G11" s="4">
        <v>3000</v>
      </c>
      <c r="H11" s="5">
        <f>G11*100/SUM(G6:G15)</f>
        <v>4.8001536049153577</v>
      </c>
      <c r="I11" s="2">
        <f t="shared" si="4"/>
        <v>59759</v>
      </c>
      <c r="J11" s="6">
        <f t="shared" si="5"/>
        <v>95.617459758712272</v>
      </c>
      <c r="K11" s="15" t="str">
        <f t="shared" si="2"/>
        <v>B</v>
      </c>
      <c r="L11" s="48">
        <f t="shared" si="3"/>
        <v>11.293331040360727</v>
      </c>
      <c r="M11" s="49">
        <f t="shared" si="6"/>
        <v>53.27684053572407</v>
      </c>
      <c r="N11" s="59"/>
    </row>
    <row r="12" spans="2:14" x14ac:dyDescent="0.25">
      <c r="B12" s="14" t="s">
        <v>8</v>
      </c>
      <c r="C12" s="2">
        <v>0.12</v>
      </c>
      <c r="D12" s="3">
        <v>25000</v>
      </c>
      <c r="E12" s="4">
        <f t="shared" si="0"/>
        <v>3000</v>
      </c>
      <c r="F12" s="1" t="s">
        <v>10</v>
      </c>
      <c r="G12" s="4">
        <v>1054</v>
      </c>
      <c r="H12" s="5">
        <f>G12*100/SUM(G6:G15)</f>
        <v>1.6864539665269289</v>
      </c>
      <c r="I12" s="2">
        <f t="shared" si="4"/>
        <v>60813</v>
      </c>
      <c r="J12" s="6">
        <f t="shared" si="5"/>
        <v>97.303913725239198</v>
      </c>
      <c r="K12" s="15" t="str">
        <f t="shared" si="2"/>
        <v>C</v>
      </c>
      <c r="L12" s="44">
        <f t="shared" si="3"/>
        <v>11.492517287060643</v>
      </c>
      <c r="M12" s="45">
        <f t="shared" si="6"/>
        <v>64.769357822784713</v>
      </c>
      <c r="N12" s="57">
        <f>SUM(L12:L15)</f>
        <v>46.723159464275923</v>
      </c>
    </row>
    <row r="13" spans="2:14" x14ac:dyDescent="0.25">
      <c r="B13" s="14" t="s">
        <v>9</v>
      </c>
      <c r="C13" s="2">
        <v>12</v>
      </c>
      <c r="D13" s="3">
        <v>410</v>
      </c>
      <c r="E13" s="4">
        <f t="shared" si="0"/>
        <v>4920</v>
      </c>
      <c r="F13" s="1" t="s">
        <v>3</v>
      </c>
      <c r="G13" s="4">
        <v>875</v>
      </c>
      <c r="H13" s="5">
        <f>G13*100/SUM(G6:G15)</f>
        <v>1.400044801433646</v>
      </c>
      <c r="I13" s="2">
        <f t="shared" si="4"/>
        <v>61688</v>
      </c>
      <c r="J13" s="6">
        <f t="shared" si="5"/>
        <v>98.703958526672849</v>
      </c>
      <c r="K13" s="15" t="str">
        <f t="shared" si="2"/>
        <v>C</v>
      </c>
      <c r="L13" s="46">
        <f t="shared" si="3"/>
        <v>11.657875888448142</v>
      </c>
      <c r="M13" s="47">
        <f t="shared" si="6"/>
        <v>76.427233711232859</v>
      </c>
      <c r="N13" s="58"/>
    </row>
    <row r="14" spans="2:14" x14ac:dyDescent="0.25">
      <c r="B14" s="14" t="s">
        <v>10</v>
      </c>
      <c r="C14" s="2">
        <v>8.5</v>
      </c>
      <c r="D14" s="3">
        <v>124</v>
      </c>
      <c r="E14" s="4">
        <f t="shared" si="0"/>
        <v>1054</v>
      </c>
      <c r="F14" s="1" t="s">
        <v>5</v>
      </c>
      <c r="G14" s="4">
        <v>550</v>
      </c>
      <c r="H14" s="5">
        <f>G14*100/SUM(G6:G15)</f>
        <v>0.88002816090114888</v>
      </c>
      <c r="I14" s="2">
        <f t="shared" si="4"/>
        <v>62238</v>
      </c>
      <c r="J14" s="6">
        <f t="shared" si="5"/>
        <v>99.583986687573997</v>
      </c>
      <c r="K14" s="15" t="str">
        <f t="shared" si="2"/>
        <v>C</v>
      </c>
      <c r="L14" s="46">
        <f t="shared" si="3"/>
        <v>11.761815580748857</v>
      </c>
      <c r="M14" s="47">
        <f t="shared" si="6"/>
        <v>88.189049291981718</v>
      </c>
      <c r="N14" s="58"/>
    </row>
    <row r="15" spans="2:14" ht="15.75" thickBot="1" x14ac:dyDescent="0.3">
      <c r="B15" s="16" t="s">
        <v>11</v>
      </c>
      <c r="C15" s="17">
        <v>26</v>
      </c>
      <c r="D15" s="18">
        <v>10</v>
      </c>
      <c r="E15" s="19">
        <f t="shared" si="0"/>
        <v>260</v>
      </c>
      <c r="F15" s="20" t="s">
        <v>11</v>
      </c>
      <c r="G15" s="19">
        <v>260</v>
      </c>
      <c r="H15" s="24">
        <f>G15*100/SUM(G6:G15)</f>
        <v>0.41601331242599765</v>
      </c>
      <c r="I15" s="17">
        <f t="shared" si="4"/>
        <v>62498</v>
      </c>
      <c r="J15" s="22">
        <f t="shared" si="5"/>
        <v>100</v>
      </c>
      <c r="K15" s="23" t="str">
        <f t="shared" si="2"/>
        <v>C</v>
      </c>
      <c r="L15" s="48">
        <f t="shared" si="3"/>
        <v>11.810950708018286</v>
      </c>
      <c r="M15" s="49">
        <f t="shared" si="6"/>
        <v>100</v>
      </c>
      <c r="N15" s="59"/>
    </row>
    <row r="16" spans="2:14" x14ac:dyDescent="0.25">
      <c r="I16" s="39"/>
      <c r="M16" s="13"/>
    </row>
    <row r="17" spans="2:14" x14ac:dyDescent="0.25">
      <c r="G17" s="8"/>
      <c r="H17" s="9"/>
      <c r="M17" s="13"/>
    </row>
    <row r="18" spans="2:14" ht="15.75" thickBot="1" x14ac:dyDescent="0.3">
      <c r="G18" s="8"/>
      <c r="H18" s="9"/>
      <c r="M18" s="13"/>
    </row>
    <row r="19" spans="2:14" ht="15.75" thickBot="1" x14ac:dyDescent="0.3">
      <c r="B19" s="10" t="s">
        <v>12</v>
      </c>
      <c r="C19" s="11"/>
      <c r="D19" s="11"/>
      <c r="E19" s="11"/>
      <c r="F19" s="11"/>
      <c r="G19" s="11"/>
      <c r="H19" s="11"/>
      <c r="I19" s="11"/>
      <c r="J19" s="11"/>
      <c r="K19" s="12"/>
      <c r="L19" s="10" t="s">
        <v>28</v>
      </c>
      <c r="M19" s="11"/>
      <c r="N19" s="12"/>
    </row>
    <row r="20" spans="2:14" ht="15.75" thickBot="1" x14ac:dyDescent="0.3">
      <c r="B20" s="33" t="s">
        <v>1</v>
      </c>
      <c r="C20" s="34" t="s">
        <v>26</v>
      </c>
      <c r="D20" s="35" t="s">
        <v>27</v>
      </c>
      <c r="E20" s="36" t="s">
        <v>20</v>
      </c>
      <c r="F20" s="36" t="s">
        <v>21</v>
      </c>
      <c r="G20" s="36" t="s">
        <v>20</v>
      </c>
      <c r="H20" s="36" t="s">
        <v>22</v>
      </c>
      <c r="I20" s="36" t="s">
        <v>24</v>
      </c>
      <c r="J20" s="36" t="s">
        <v>25</v>
      </c>
      <c r="K20" s="37" t="s">
        <v>23</v>
      </c>
      <c r="L20" s="42" t="s">
        <v>22</v>
      </c>
      <c r="M20" s="61" t="s">
        <v>25</v>
      </c>
      <c r="N20" s="60" t="s">
        <v>29</v>
      </c>
    </row>
    <row r="21" spans="2:14" x14ac:dyDescent="0.25">
      <c r="B21" s="25" t="s">
        <v>13</v>
      </c>
      <c r="C21" s="26">
        <v>0.32</v>
      </c>
      <c r="D21" s="27">
        <v>300</v>
      </c>
      <c r="E21" s="28">
        <f>C21*D21</f>
        <v>96</v>
      </c>
      <c r="F21" s="29" t="s">
        <v>14</v>
      </c>
      <c r="G21" s="30">
        <v>5500</v>
      </c>
      <c r="H21" s="31">
        <f>G21*100/12975.6</f>
        <v>42.387249915225496</v>
      </c>
      <c r="I21" s="26">
        <f>G21</f>
        <v>5500</v>
      </c>
      <c r="J21" s="31">
        <f>H21</f>
        <v>42.387249915225496</v>
      </c>
      <c r="K21" s="40" t="str">
        <f>IF(J21&lt;80.99,"A",IF(AND(J21&lt;96,J21&gt;81),"B","C"))</f>
        <v>A</v>
      </c>
      <c r="L21" s="44">
        <f>I21/80124.06*100</f>
        <v>6.864355101326618</v>
      </c>
      <c r="M21" s="45">
        <f>L21</f>
        <v>6.864355101326618</v>
      </c>
      <c r="N21" s="57">
        <f>SUM(L21,L22)</f>
        <v>20.093839478428826</v>
      </c>
    </row>
    <row r="22" spans="2:14" ht="15.75" thickBot="1" x14ac:dyDescent="0.3">
      <c r="B22" s="14" t="s">
        <v>14</v>
      </c>
      <c r="C22" s="2">
        <v>2.2000000000000002</v>
      </c>
      <c r="D22" s="3">
        <v>2500</v>
      </c>
      <c r="E22" s="4">
        <f>C22*D22</f>
        <v>5500</v>
      </c>
      <c r="F22" s="1" t="s">
        <v>15</v>
      </c>
      <c r="G22" s="7">
        <v>5100</v>
      </c>
      <c r="H22" s="6">
        <f t="shared" ref="H22:H27" si="8">G22*100/12975.6</f>
        <v>39.304540830481827</v>
      </c>
      <c r="I22" s="2">
        <f>I21+G22</f>
        <v>10600</v>
      </c>
      <c r="J22" s="6">
        <f t="shared" si="5"/>
        <v>81.691790745707323</v>
      </c>
      <c r="K22" s="41" t="str">
        <f>IF(J22&lt;81.99,"A",IF(AND(J22&lt;96,J22&gt;82),"B","C"))</f>
        <v>A</v>
      </c>
      <c r="L22" s="48">
        <f t="shared" ref="L22:L27" si="9">I22/80124.06*100</f>
        <v>13.22948437710221</v>
      </c>
      <c r="M22" s="49">
        <f>M21+L22</f>
        <v>20.093839478428826</v>
      </c>
      <c r="N22" s="59"/>
    </row>
    <row r="23" spans="2:14" ht="15.75" thickBot="1" x14ac:dyDescent="0.3">
      <c r="B23" s="14" t="s">
        <v>15</v>
      </c>
      <c r="C23" s="2">
        <v>51</v>
      </c>
      <c r="D23" s="3">
        <v>100</v>
      </c>
      <c r="E23" s="4">
        <f>C23*D23</f>
        <v>5100</v>
      </c>
      <c r="F23" s="1" t="s">
        <v>16</v>
      </c>
      <c r="G23" s="7">
        <v>1749</v>
      </c>
      <c r="H23" s="6">
        <f t="shared" si="8"/>
        <v>13.479145473041708</v>
      </c>
      <c r="I23" s="2">
        <f t="shared" ref="I23:I27" si="10">I22+G23</f>
        <v>12349</v>
      </c>
      <c r="J23" s="6">
        <f t="shared" si="5"/>
        <v>95.170936218749034</v>
      </c>
      <c r="K23" s="41" t="str">
        <f t="shared" ref="K23:K27" si="11">IF(J23&lt;80.99,"A",IF(AND(J23&lt;96,J23&gt;81),"B","C"))</f>
        <v>B</v>
      </c>
      <c r="L23" s="51">
        <f t="shared" si="9"/>
        <v>15.412349299324074</v>
      </c>
      <c r="M23" s="49">
        <f t="shared" ref="M23:M27" si="12">M22+L23</f>
        <v>35.506188777752897</v>
      </c>
      <c r="N23" s="62">
        <f>L23</f>
        <v>15.412349299324074</v>
      </c>
    </row>
    <row r="24" spans="2:14" x14ac:dyDescent="0.25">
      <c r="B24" s="14" t="s">
        <v>16</v>
      </c>
      <c r="C24" s="2">
        <v>5.3</v>
      </c>
      <c r="D24" s="3">
        <v>330</v>
      </c>
      <c r="E24" s="4">
        <f>C24*D24</f>
        <v>1749</v>
      </c>
      <c r="F24" s="1" t="s">
        <v>17</v>
      </c>
      <c r="G24" s="7">
        <v>468</v>
      </c>
      <c r="H24" s="6">
        <f t="shared" si="8"/>
        <v>3.6067696291500968</v>
      </c>
      <c r="I24" s="2">
        <f t="shared" si="10"/>
        <v>12817</v>
      </c>
      <c r="J24" s="6">
        <f t="shared" si="5"/>
        <v>98.777705847899128</v>
      </c>
      <c r="K24" s="41" t="str">
        <f t="shared" si="11"/>
        <v>C</v>
      </c>
      <c r="L24" s="52">
        <f t="shared" si="9"/>
        <v>15.996443515218775</v>
      </c>
      <c r="M24" s="50">
        <f t="shared" si="12"/>
        <v>51.502632292971668</v>
      </c>
      <c r="N24" s="57">
        <f>SUM(L24:L27)</f>
        <v>64.493811222247103</v>
      </c>
    </row>
    <row r="25" spans="2:14" x14ac:dyDescent="0.25">
      <c r="B25" s="14" t="s">
        <v>17</v>
      </c>
      <c r="C25" s="2">
        <v>0.75</v>
      </c>
      <c r="D25" s="3">
        <v>624</v>
      </c>
      <c r="E25" s="4">
        <f>C25*D25</f>
        <v>468</v>
      </c>
      <c r="F25" s="1" t="s">
        <v>13</v>
      </c>
      <c r="G25" s="7">
        <v>96</v>
      </c>
      <c r="H25" s="6">
        <f t="shared" si="8"/>
        <v>0.73985018033848149</v>
      </c>
      <c r="I25" s="2">
        <f t="shared" si="10"/>
        <v>12913</v>
      </c>
      <c r="J25" s="6">
        <f t="shared" si="5"/>
        <v>99.517556028237607</v>
      </c>
      <c r="K25" s="41" t="str">
        <f t="shared" si="11"/>
        <v>C</v>
      </c>
      <c r="L25" s="46">
        <f t="shared" si="9"/>
        <v>16.116257713351022</v>
      </c>
      <c r="M25" s="47">
        <f t="shared" si="12"/>
        <v>67.618890006322687</v>
      </c>
      <c r="N25" s="58"/>
    </row>
    <row r="26" spans="2:14" x14ac:dyDescent="0.25">
      <c r="B26" s="14" t="s">
        <v>18</v>
      </c>
      <c r="C26" s="2">
        <v>6.14</v>
      </c>
      <c r="D26" s="3">
        <v>1</v>
      </c>
      <c r="E26" s="4">
        <f>C26*D26</f>
        <v>6.14</v>
      </c>
      <c r="F26" s="1" t="s">
        <v>19</v>
      </c>
      <c r="G26" s="7">
        <v>56.46</v>
      </c>
      <c r="H26" s="6">
        <f t="shared" si="8"/>
        <v>0.43512438731156938</v>
      </c>
      <c r="I26" s="2">
        <f t="shared" si="10"/>
        <v>12969.46</v>
      </c>
      <c r="J26" s="6">
        <f t="shared" si="5"/>
        <v>99.952680415549182</v>
      </c>
      <c r="K26" s="41" t="str">
        <f t="shared" si="11"/>
        <v>C</v>
      </c>
      <c r="L26" s="46">
        <f t="shared" si="9"/>
        <v>16.186723438627549</v>
      </c>
      <c r="M26" s="47">
        <f t="shared" si="12"/>
        <v>83.805613444950239</v>
      </c>
      <c r="N26" s="58"/>
    </row>
    <row r="27" spans="2:14" ht="15.75" thickBot="1" x14ac:dyDescent="0.3">
      <c r="B27" s="16" t="s">
        <v>19</v>
      </c>
      <c r="C27" s="17">
        <v>9.41</v>
      </c>
      <c r="D27" s="18">
        <v>6</v>
      </c>
      <c r="E27" s="19">
        <f>C27*D27</f>
        <v>56.46</v>
      </c>
      <c r="F27" s="20" t="s">
        <v>18</v>
      </c>
      <c r="G27" s="21">
        <v>6.14</v>
      </c>
      <c r="H27" s="22">
        <f t="shared" si="8"/>
        <v>4.7319584450815376E-2</v>
      </c>
      <c r="I27" s="17">
        <f t="shared" si="10"/>
        <v>12975.599999999999</v>
      </c>
      <c r="J27" s="22">
        <f t="shared" si="5"/>
        <v>100</v>
      </c>
      <c r="K27" s="43" t="str">
        <f t="shared" si="11"/>
        <v>C</v>
      </c>
      <c r="L27" s="53">
        <f t="shared" si="9"/>
        <v>16.194386555049757</v>
      </c>
      <c r="M27" s="54">
        <f t="shared" si="12"/>
        <v>100</v>
      </c>
      <c r="N27" s="59"/>
    </row>
    <row r="28" spans="2:14" x14ac:dyDescent="0.25">
      <c r="I28" s="39"/>
    </row>
  </sheetData>
  <sortState xmlns:xlrd2="http://schemas.microsoft.com/office/spreadsheetml/2017/richdata2" ref="E30:F36">
    <sortCondition descending="1" ref="E30:E36"/>
  </sortState>
  <mergeCells count="9">
    <mergeCell ref="N24:N27"/>
    <mergeCell ref="N21:N22"/>
    <mergeCell ref="L19:N19"/>
    <mergeCell ref="B19:K19"/>
    <mergeCell ref="B4:K4"/>
    <mergeCell ref="L4:N4"/>
    <mergeCell ref="N6:N8"/>
    <mergeCell ref="N9:N11"/>
    <mergeCell ref="N12:N15"/>
  </mergeCells>
  <conditionalFormatting sqref="K21:K27">
    <cfRule type="containsText" dxfId="5" priority="4" operator="containsText" text="C">
      <formula>NOT(ISERROR(SEARCH("C",K21)))</formula>
    </cfRule>
    <cfRule type="containsText" dxfId="4" priority="5" operator="containsText" text="B">
      <formula>NOT(ISERROR(SEARCH("B",K21)))</formula>
    </cfRule>
    <cfRule type="containsText" dxfId="3" priority="6" operator="containsText" text="A">
      <formula>NOT(ISERROR(SEARCH("A",K21)))</formula>
    </cfRule>
  </conditionalFormatting>
  <conditionalFormatting sqref="K6:K15">
    <cfRule type="containsText" dxfId="2" priority="1" operator="containsText" text="C">
      <formula>NOT(ISERROR(SEARCH("C",K6)))</formula>
    </cfRule>
    <cfRule type="containsText" dxfId="1" priority="2" operator="containsText" text="B">
      <formula>NOT(ISERROR(SEARCH("B",K6)))</formula>
    </cfRule>
    <cfRule type="containsText" dxfId="0" priority="3" operator="containsText" text="A">
      <formula>NOT(ISERROR(SEARCH("A",K6)))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77F3-BC1E-4D57-B632-1FEBBC920B5A}">
  <dimension ref="A1"/>
  <sheetViews>
    <sheetView workbookViewId="0">
      <selection activeCell="E15" sqref="E15:E2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Luiz</dc:creator>
  <cp:lastModifiedBy>André Luiz</cp:lastModifiedBy>
  <dcterms:created xsi:type="dcterms:W3CDTF">2022-11-16T00:50:03Z</dcterms:created>
  <dcterms:modified xsi:type="dcterms:W3CDTF">2022-11-20T03:09:54Z</dcterms:modified>
</cp:coreProperties>
</file>