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facul\GPI\4° semestre\projeto de produto II\sprint 3\"/>
    </mc:Choice>
  </mc:AlternateContent>
  <xr:revisionPtr revIDLastSave="0" documentId="13_ncr:1_{FC526D1E-1C25-4DC7-8808-F30CA742D316}" xr6:coauthVersionLast="47" xr6:coauthVersionMax="47" xr10:uidLastSave="{00000000-0000-0000-0000-000000000000}"/>
  <bookViews>
    <workbookView xWindow="-120" yWindow="-120" windowWidth="20730" windowHeight="11160" activeTab="2" xr2:uid="{224F8713-9ED1-4BEE-B6C9-DCC8792AD44B}"/>
  </bookViews>
  <sheets>
    <sheet name="PREVISÃO" sheetId="1" r:id="rId1"/>
    <sheet name="ESTOQUE" sheetId="2" r:id="rId2"/>
    <sheet name="PRODUÇÃO" sheetId="3" r:id="rId3"/>
  </sheets>
  <definedNames>
    <definedName name="SegmentaçãodeDados_CLIENTE">#N/A</definedName>
    <definedName name="SegmentaçãodeDados_COD._MATERIAL">#N/A</definedName>
    <definedName name="SegmentaçãodeDados_EQUIPAMENTO">#N/A</definedName>
    <definedName name="SegmentaçãodeDados_PERIODO">#N/A</definedName>
    <definedName name="SegmentaçãodeDados_SEMANA">#N/A</definedName>
    <definedName name="SegmentaçãodeDados_STATUS">#N/A</definedName>
    <definedName name="SegmentaçãodeDados_TURN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2" l="1"/>
  <c r="L13" i="2"/>
  <c r="L14" i="2"/>
  <c r="L15" i="2"/>
  <c r="L16" i="2"/>
  <c r="L17" i="2"/>
  <c r="L18" i="2"/>
  <c r="L11" i="2"/>
  <c r="J11" i="2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39" i="3"/>
  <c r="G3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2" i="3"/>
  <c r="K12" i="2"/>
  <c r="K13" i="2"/>
  <c r="K14" i="2"/>
  <c r="K15" i="2"/>
  <c r="K16" i="2"/>
  <c r="K17" i="2"/>
  <c r="K18" i="2"/>
  <c r="K11" i="2"/>
  <c r="J14" i="2"/>
  <c r="J13" i="2"/>
  <c r="J15" i="2"/>
  <c r="J16" i="2"/>
  <c r="J17" i="2"/>
  <c r="J18" i="2"/>
  <c r="J12" i="2"/>
  <c r="N4" i="2"/>
  <c r="N5" i="2"/>
  <c r="N6" i="2"/>
  <c r="N7" i="2"/>
  <c r="N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3" i="1"/>
  <c r="E19" i="1"/>
  <c r="E20" i="1"/>
  <c r="E21" i="1"/>
  <c r="E22" i="1"/>
  <c r="E18" i="1"/>
  <c r="E14" i="1"/>
  <c r="E15" i="1"/>
  <c r="E16" i="1"/>
  <c r="E17" i="1"/>
  <c r="E13" i="1"/>
  <c r="E9" i="1"/>
  <c r="E10" i="1"/>
  <c r="E11" i="1"/>
  <c r="E12" i="1"/>
  <c r="E8" i="1"/>
  <c r="E4" i="1"/>
  <c r="E5" i="1"/>
  <c r="E6" i="1"/>
  <c r="E7" i="1"/>
  <c r="E3" i="1"/>
  <c r="F4" i="1"/>
  <c r="M4" i="1" s="1"/>
  <c r="F5" i="1"/>
  <c r="F6" i="1"/>
  <c r="M6" i="1" s="1"/>
  <c r="F7" i="1"/>
  <c r="F8" i="1"/>
  <c r="F9" i="1"/>
  <c r="F10" i="1"/>
  <c r="M10" i="1" s="1"/>
  <c r="F11" i="1"/>
  <c r="F12" i="1"/>
  <c r="M12" i="1" s="1"/>
  <c r="F13" i="1"/>
  <c r="G13" i="1" s="1"/>
  <c r="L13" i="1" s="1"/>
  <c r="F14" i="1"/>
  <c r="M14" i="1" s="1"/>
  <c r="F15" i="1"/>
  <c r="F16" i="1"/>
  <c r="M16" i="1" s="1"/>
  <c r="F17" i="1"/>
  <c r="F18" i="1"/>
  <c r="F19" i="1"/>
  <c r="F20" i="1"/>
  <c r="G20" i="1" s="1"/>
  <c r="L20" i="1" s="1"/>
  <c r="F21" i="1"/>
  <c r="F22" i="1"/>
  <c r="G22" i="1" s="1"/>
  <c r="L22" i="1" s="1"/>
  <c r="F3" i="1"/>
  <c r="M3" i="1" s="1"/>
  <c r="G6" i="1" l="1"/>
  <c r="L6" i="1" s="1"/>
  <c r="M8" i="1"/>
  <c r="M18" i="1"/>
  <c r="M22" i="1"/>
  <c r="G21" i="1"/>
  <c r="L21" i="1" s="1"/>
  <c r="G19" i="1"/>
  <c r="L19" i="1" s="1"/>
  <c r="G17" i="1"/>
  <c r="L17" i="1" s="1"/>
  <c r="G15" i="1"/>
  <c r="L15" i="1" s="1"/>
  <c r="G11" i="1"/>
  <c r="L11" i="1" s="1"/>
  <c r="G9" i="1"/>
  <c r="L9" i="1" s="1"/>
  <c r="M7" i="1"/>
  <c r="M5" i="1"/>
  <c r="M20" i="1"/>
  <c r="M15" i="1"/>
  <c r="G8" i="1"/>
  <c r="L8" i="1" s="1"/>
  <c r="G4" i="1"/>
  <c r="L4" i="1" s="1"/>
  <c r="G12" i="1"/>
  <c r="L12" i="1" s="1"/>
  <c r="G10" i="1"/>
  <c r="L10" i="1" s="1"/>
  <c r="G16" i="1"/>
  <c r="L16" i="1" s="1"/>
  <c r="G14" i="1"/>
  <c r="L14" i="1" s="1"/>
  <c r="M13" i="1"/>
  <c r="M21" i="1"/>
  <c r="M19" i="1"/>
  <c r="M17" i="1"/>
  <c r="M11" i="1"/>
  <c r="M9" i="1"/>
  <c r="G3" i="1"/>
  <c r="L3" i="1" s="1"/>
  <c r="G7" i="1"/>
  <c r="L7" i="1" s="1"/>
  <c r="G5" i="1"/>
  <c r="L5" i="1" s="1"/>
  <c r="G18" i="1"/>
  <c r="L18" i="1" s="1"/>
</calcChain>
</file>

<file path=xl/sharedStrings.xml><?xml version="1.0" encoding="utf-8"?>
<sst xmlns="http://schemas.openxmlformats.org/spreadsheetml/2006/main" count="164" uniqueCount="71">
  <si>
    <t>PREVISÃO DE FATURAMENTO</t>
  </si>
  <si>
    <t>CLIENTE</t>
  </si>
  <si>
    <t>COD. MATERIAL</t>
  </si>
  <si>
    <t>PN - FFT</t>
  </si>
  <si>
    <t>Quant. Desejada</t>
  </si>
  <si>
    <t>Quant. confirmada</t>
  </si>
  <si>
    <t>Qnt conf - estoque</t>
  </si>
  <si>
    <t>SEMANA</t>
  </si>
  <si>
    <t>DATA DESEJADA</t>
  </si>
  <si>
    <t>PEDIDO SAP</t>
  </si>
  <si>
    <t>STATUS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</si>
  <si>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</si>
  <si>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</si>
  <si>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</si>
  <si>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</si>
  <si>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</si>
  <si>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</si>
  <si>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</si>
  <si>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</si>
  <si>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</si>
  <si>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</si>
  <si>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prod. 1</t>
  </si>
  <si>
    <t>prod. 2</t>
  </si>
  <si>
    <t>prod. 3</t>
  </si>
  <si>
    <t>prod. 4</t>
  </si>
  <si>
    <t>prod. 5</t>
  </si>
  <si>
    <t>DATA PREPARAÇÃO</t>
  </si>
  <si>
    <t>PROGRESSO</t>
  </si>
  <si>
    <t>PRODUTO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</si>
  <si>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</si>
  <si>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</si>
  <si>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</si>
  <si>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</si>
  <si>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</si>
  <si>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</si>
  <si>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</si>
  <si>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</si>
  <si>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</si>
  <si>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</si>
  <si>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</si>
  <si>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</si>
  <si>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META</t>
  </si>
  <si>
    <t>MATERIA</t>
  </si>
  <si>
    <t>MAT. 1</t>
  </si>
  <si>
    <t>MAT. 2</t>
  </si>
  <si>
    <t>MAT. 3</t>
  </si>
  <si>
    <t>MAT. 4</t>
  </si>
  <si>
    <t>MAT. 5</t>
  </si>
  <si>
    <t>MAT. 6</t>
  </si>
  <si>
    <t>MAT. 7</t>
  </si>
  <si>
    <t>MAT. 8</t>
  </si>
  <si>
    <t>ESTOQUE</t>
  </si>
  <si>
    <t>NECESSIDADE DE LIGAÇÃO</t>
  </si>
  <si>
    <t>PRODUÇÃO REAL</t>
  </si>
  <si>
    <t>NECESSIDADE</t>
  </si>
  <si>
    <t>QUANTIDADE</t>
  </si>
  <si>
    <t>REPOSIÇÃO</t>
  </si>
  <si>
    <t>MEDIA(3 M)</t>
  </si>
  <si>
    <t>PERIODO</t>
  </si>
  <si>
    <t>TURNO</t>
  </si>
  <si>
    <t>EQUIPAMENTO</t>
  </si>
  <si>
    <t>DISPONIBILIDADE</t>
  </si>
  <si>
    <t>TAB 1</t>
  </si>
  <si>
    <t>TAB 2</t>
  </si>
  <si>
    <t>TAB 3</t>
  </si>
  <si>
    <t>TAB 4</t>
  </si>
  <si>
    <t>EMBALADORA 1</t>
  </si>
  <si>
    <t>EMBALADORA 2</t>
  </si>
  <si>
    <t>PLISADORA 1</t>
  </si>
  <si>
    <t>DEIXADO DE PRODUZIR</t>
  </si>
  <si>
    <t>TEMPO RESTANTE(DIAS)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</si>
</sst>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Playbill"/>
      <family val="5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7" fontId="0" fillId="0" borderId="6" xfId="0" applyNumberFormat="1" applyBorder="1"/>
    <xf numFmtId="1" fontId="5" fillId="0" borderId="7" xfId="0" applyNumberFormat="1" applyFont="1" applyBorder="1" applyAlignment="1">
      <alignment horizontal="center" vertical="center"/>
    </xf>
    <xf numFmtId="17" fontId="0" fillId="0" borderId="9" xfId="0" applyNumberFormat="1" applyBorder="1"/>
    <xf numFmtId="0" fontId="5" fillId="0" borderId="10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1" fontId="5" fillId="0" borderId="11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/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Playbill"/>
        <family val="5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openxmlformats.org/officeDocument/2006/relationships/theme" Target="theme/theme1.xml"/><Relationship Id="rId5" Type="http://schemas.microsoft.com/office/2007/relationships/slicerCache" Target="slicerCaches/slicerCache2.xml"/><Relationship Id="rId10" Type="http://schemas.microsoft.com/office/2007/relationships/slicerCache" Target="slicerCaches/slicerCache7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2269956162416711E-2"/>
          <c:y val="0.10767257304138882"/>
          <c:w val="0.96876717887822505"/>
          <c:h val="0.74745981023471797"/>
        </c:manualLayout>
      </c:layout>
      <c:lineChart>
        <c:grouping val="standard"/>
        <c:varyColors val="0"/>
        <c:ser>
          <c:idx val="0"/>
          <c:order val="0"/>
          <c:tx>
            <c:strRef>
              <c:f>PRODUÇÃO!$G$1</c:f>
              <c:strCache>
                <c:ptCount val="1"/>
                <c:pt idx="0">
                  <c:v>DEIXADO DE PRODUZIR</c:v>
                </c:pt>
              </c:strCache>
            </c:strRef>
          </c:tx>
          <c:spPr>
            <a:ln w="50800" cap="rnd">
              <a:gradFill flip="none" rotWithShape="1">
                <a:gsLst>
                  <a:gs pos="100000">
                    <a:srgbClr val="00B050">
                      <a:lumMod val="97000"/>
                    </a:srgbClr>
                  </a:gs>
                  <a:gs pos="0">
                    <a:srgbClr val="FF0000"/>
                  </a:gs>
                </a:gsLst>
                <a:lin ang="5400000" scaled="1"/>
                <a:tileRect/>
              </a:gra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PRODUÇÃO!$C$2:$C$55</c:f>
              <c:strCache>
                <c:ptCount val="54"/>
                <c:pt idx="0">
                  <c:v>PLISADORA 1</c:v>
                </c:pt>
                <c:pt idx="1">
                  <c:v>TAB 1</c:v>
                </c:pt>
                <c:pt idx="2">
                  <c:v>TAB 2</c:v>
                </c:pt>
                <c:pt idx="3">
                  <c:v>TAB 3</c:v>
                </c:pt>
                <c:pt idx="4">
                  <c:v>TAB 4</c:v>
                </c:pt>
                <c:pt idx="5">
                  <c:v>EMBALADORA 1</c:v>
                </c:pt>
                <c:pt idx="6">
                  <c:v>EMBALADORA 2</c:v>
                </c:pt>
                <c:pt idx="7">
                  <c:v>PLISADORA 1</c:v>
                </c:pt>
                <c:pt idx="8">
                  <c:v>TAB 1</c:v>
                </c:pt>
                <c:pt idx="9">
                  <c:v>TAB 2</c:v>
                </c:pt>
                <c:pt idx="10">
                  <c:v>TAB 3</c:v>
                </c:pt>
                <c:pt idx="11">
                  <c:v>TAB 4</c:v>
                </c:pt>
                <c:pt idx="12">
                  <c:v>EMBALADORA 1</c:v>
                </c:pt>
                <c:pt idx="13">
                  <c:v>EMBALADORA 2</c:v>
                </c:pt>
                <c:pt idx="14">
                  <c:v>PLISADORA 1</c:v>
                </c:pt>
                <c:pt idx="15">
                  <c:v>TAB 1</c:v>
                </c:pt>
                <c:pt idx="16">
                  <c:v>TAB 2</c:v>
                </c:pt>
                <c:pt idx="17">
                  <c:v>EMBALADORA 1</c:v>
                </c:pt>
                <c:pt idx="18">
                  <c:v>PLISADORA 1</c:v>
                </c:pt>
                <c:pt idx="19">
                  <c:v>TAB 1</c:v>
                </c:pt>
                <c:pt idx="20">
                  <c:v>TAB 2</c:v>
                </c:pt>
                <c:pt idx="21">
                  <c:v>TAB 3</c:v>
                </c:pt>
                <c:pt idx="22">
                  <c:v>TAB 4</c:v>
                </c:pt>
                <c:pt idx="23">
                  <c:v>EMBALADORA 1</c:v>
                </c:pt>
                <c:pt idx="24">
                  <c:v>EMBALADORA 2</c:v>
                </c:pt>
                <c:pt idx="25">
                  <c:v>PLISADORA 1</c:v>
                </c:pt>
                <c:pt idx="26">
                  <c:v>TAB 1</c:v>
                </c:pt>
                <c:pt idx="27">
                  <c:v>TAB 2</c:v>
                </c:pt>
                <c:pt idx="28">
                  <c:v>TAB 3</c:v>
                </c:pt>
                <c:pt idx="29">
                  <c:v>TAB 4</c:v>
                </c:pt>
                <c:pt idx="30">
                  <c:v>EMBALADORA 1</c:v>
                </c:pt>
                <c:pt idx="31">
                  <c:v>EMBALADORA 2</c:v>
                </c:pt>
                <c:pt idx="32">
                  <c:v>PLISADORA 1</c:v>
                </c:pt>
                <c:pt idx="33">
                  <c:v>TAB 1</c:v>
                </c:pt>
                <c:pt idx="34">
                  <c:v>TAB 2</c:v>
                </c:pt>
                <c:pt idx="35">
                  <c:v>EMBALADORA 1</c:v>
                </c:pt>
                <c:pt idx="36">
                  <c:v>PLISADORA 1</c:v>
                </c:pt>
                <c:pt idx="37">
                  <c:v>TAB 1</c:v>
                </c:pt>
                <c:pt idx="38">
                  <c:v>TAB 2</c:v>
                </c:pt>
                <c:pt idx="39">
                  <c:v>TAB 3</c:v>
                </c:pt>
                <c:pt idx="40">
                  <c:v>TAB 4</c:v>
                </c:pt>
                <c:pt idx="41">
                  <c:v>EMBALADORA 1</c:v>
                </c:pt>
                <c:pt idx="42">
                  <c:v>EMBALADORA 2</c:v>
                </c:pt>
                <c:pt idx="43">
                  <c:v>PLISADORA 1</c:v>
                </c:pt>
                <c:pt idx="44">
                  <c:v>TAB 1</c:v>
                </c:pt>
                <c:pt idx="45">
                  <c:v>TAB 2</c:v>
                </c:pt>
                <c:pt idx="46">
                  <c:v>TAB 3</c:v>
                </c:pt>
                <c:pt idx="47">
                  <c:v>TAB 4</c:v>
                </c:pt>
                <c:pt idx="48">
                  <c:v>EMBALADORA 1</c:v>
                </c:pt>
                <c:pt idx="49">
                  <c:v>EMBALADORA 2</c:v>
                </c:pt>
                <c:pt idx="50">
                  <c:v>PLISADORA 1</c:v>
                </c:pt>
                <c:pt idx="51">
                  <c:v>TAB 1</c:v>
                </c:pt>
                <c:pt idx="52">
                  <c:v>TAB 2</c:v>
                </c:pt>
                <c:pt idx="53">
                  <c:v>EMBALADORA 1</c:v>
                </c:pt>
              </c:strCache>
            </c:strRef>
          </c:cat>
          <c:val>
            <c:numRef>
              <c:f>PRODUÇÃO!$G$2:$G$55</c:f>
              <c:numCache>
                <c:formatCode>0</c:formatCode>
                <c:ptCount val="54"/>
                <c:pt idx="0">
                  <c:v>1123.9509474600018</c:v>
                </c:pt>
                <c:pt idx="1">
                  <c:v>583.16684375084446</c:v>
                </c:pt>
                <c:pt idx="2">
                  <c:v>385.74599215924235</c:v>
                </c:pt>
                <c:pt idx="3">
                  <c:v>488.58260724427402</c:v>
                </c:pt>
                <c:pt idx="4">
                  <c:v>421.01641835432986</c:v>
                </c:pt>
                <c:pt idx="5">
                  <c:v>113.95986509134269</c:v>
                </c:pt>
                <c:pt idx="6">
                  <c:v>554.47813649147633</c:v>
                </c:pt>
                <c:pt idx="7">
                  <c:v>485.43616453881032</c:v>
                </c:pt>
                <c:pt idx="8">
                  <c:v>184.57392232382909</c:v>
                </c:pt>
                <c:pt idx="9">
                  <c:v>289.52660474667965</c:v>
                </c:pt>
                <c:pt idx="10">
                  <c:v>310.27731410278756</c:v>
                </c:pt>
                <c:pt idx="11">
                  <c:v>248.68102201869334</c:v>
                </c:pt>
                <c:pt idx="12">
                  <c:v>220.34983310581265</c:v>
                </c:pt>
                <c:pt idx="13">
                  <c:v>180.35792019774817</c:v>
                </c:pt>
                <c:pt idx="14">
                  <c:v>906.01707538312075</c:v>
                </c:pt>
                <c:pt idx="15">
                  <c:v>124.5477136061748</c:v>
                </c:pt>
                <c:pt idx="16">
                  <c:v>122.67998976426554</c:v>
                </c:pt>
                <c:pt idx="17">
                  <c:v>159.59281803132978</c:v>
                </c:pt>
                <c:pt idx="18">
                  <c:v>100.00559789265276</c:v>
                </c:pt>
                <c:pt idx="19">
                  <c:v>186.98464681852465</c:v>
                </c:pt>
                <c:pt idx="20">
                  <c:v>87.598012892233783</c:v>
                </c:pt>
                <c:pt idx="21">
                  <c:v>68.980758374467769</c:v>
                </c:pt>
                <c:pt idx="22">
                  <c:v>65.684748488330968</c:v>
                </c:pt>
                <c:pt idx="23">
                  <c:v>83.52962800914014</c:v>
                </c:pt>
                <c:pt idx="24">
                  <c:v>170.80071513564633</c:v>
                </c:pt>
                <c:pt idx="25">
                  <c:v>69.429058239248377</c:v>
                </c:pt>
                <c:pt idx="26">
                  <c:v>188.27713684863102</c:v>
                </c:pt>
                <c:pt idx="27">
                  <c:v>154.9714281943302</c:v>
                </c:pt>
                <c:pt idx="28">
                  <c:v>100.43855717744736</c:v>
                </c:pt>
                <c:pt idx="29">
                  <c:v>74.738425471469327</c:v>
                </c:pt>
                <c:pt idx="30">
                  <c:v>70.22326233346098</c:v>
                </c:pt>
                <c:pt idx="31">
                  <c:v>102.67722237105966</c:v>
                </c:pt>
                <c:pt idx="32">
                  <c:v>50.741958870600456</c:v>
                </c:pt>
                <c:pt idx="33">
                  <c:v>156.32707418955124</c:v>
                </c:pt>
                <c:pt idx="34">
                  <c:v>163.07668672086038</c:v>
                </c:pt>
                <c:pt idx="35">
                  <c:v>332.64471018211452</c:v>
                </c:pt>
                <c:pt idx="36">
                  <c:v>166.30444926382739</c:v>
                </c:pt>
                <c:pt idx="37">
                  <c:v>165.87855793420579</c:v>
                </c:pt>
                <c:pt idx="38">
                  <c:v>138.46565519826089</c:v>
                </c:pt>
                <c:pt idx="39">
                  <c:v>176.04554239766054</c:v>
                </c:pt>
                <c:pt idx="40">
                  <c:v>213.17776943758554</c:v>
                </c:pt>
                <c:pt idx="41">
                  <c:v>170.00899289412018</c:v>
                </c:pt>
                <c:pt idx="42">
                  <c:v>277.55402436206623</c:v>
                </c:pt>
                <c:pt idx="43">
                  <c:v>171.39976194061808</c:v>
                </c:pt>
                <c:pt idx="44">
                  <c:v>146.17989982011039</c:v>
                </c:pt>
                <c:pt idx="45">
                  <c:v>134.25782093296169</c:v>
                </c:pt>
                <c:pt idx="46">
                  <c:v>93.332890318231421</c:v>
                </c:pt>
                <c:pt idx="47">
                  <c:v>194.33564957928274</c:v>
                </c:pt>
                <c:pt idx="48">
                  <c:v>74.231663496955207</c:v>
                </c:pt>
                <c:pt idx="49">
                  <c:v>670.4828985909412</c:v>
                </c:pt>
                <c:pt idx="50">
                  <c:v>421.01641835432986</c:v>
                </c:pt>
                <c:pt idx="51">
                  <c:v>113.95986509134269</c:v>
                </c:pt>
                <c:pt idx="52">
                  <c:v>554.47813649147633</c:v>
                </c:pt>
                <c:pt idx="53">
                  <c:v>485.43616453881032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33-42FB-B91F-DEE94F684A5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43527096"/>
        <c:axId val="443527424"/>
      </c:lineChart>
      <c:catAx>
        <c:axId val="443527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527424"/>
        <c:crosses val="autoZero"/>
        <c:auto val="1"/>
        <c:lblAlgn val="ctr"/>
        <c:lblOffset val="100"/>
        <c:noMultiLvlLbl val="0"/>
      </c:catAx>
      <c:valAx>
        <c:axId val="4435274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accent1">
                  <a:alpha val="7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crossAx val="443527096"/>
        <c:crosses val="autoZero"/>
        <c:crossBetween val="between"/>
      </c:valAx>
      <c:spPr>
        <a:noFill/>
        <a:ln>
          <a:solidFill>
            <a:schemeClr val="accent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PRODUÇÃO/META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655914090655429E-2"/>
          <c:y val="8.1640231382550457E-2"/>
          <c:w val="0.96688171818689139"/>
          <c:h val="0.789165900141514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PRODUÇÃO!$E$1</c:f>
              <c:strCache>
                <c:ptCount val="1"/>
                <c:pt idx="0">
                  <c:v>PRODUÇÃO REAL</c:v>
                </c:pt>
              </c:strCache>
            </c:strRef>
          </c:tx>
          <c:spPr>
            <a:gradFill rotWithShape="1">
              <a:gsLst>
                <a:gs pos="100000">
                  <a:srgbClr val="00B0F0"/>
                </a:gs>
                <a:gs pos="100000">
                  <a:schemeClr val="bg1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PRODUÇÃO!$C$2:$C$55</c:f>
              <c:strCache>
                <c:ptCount val="54"/>
                <c:pt idx="0">
                  <c:v>PLISADORA 1</c:v>
                </c:pt>
                <c:pt idx="1">
                  <c:v>TAB 1</c:v>
                </c:pt>
                <c:pt idx="2">
                  <c:v>TAB 2</c:v>
                </c:pt>
                <c:pt idx="3">
                  <c:v>TAB 3</c:v>
                </c:pt>
                <c:pt idx="4">
                  <c:v>TAB 4</c:v>
                </c:pt>
                <c:pt idx="5">
                  <c:v>EMBALADORA 1</c:v>
                </c:pt>
                <c:pt idx="6">
                  <c:v>EMBALADORA 2</c:v>
                </c:pt>
                <c:pt idx="7">
                  <c:v>PLISADORA 1</c:v>
                </c:pt>
                <c:pt idx="8">
                  <c:v>TAB 1</c:v>
                </c:pt>
                <c:pt idx="9">
                  <c:v>TAB 2</c:v>
                </c:pt>
                <c:pt idx="10">
                  <c:v>TAB 3</c:v>
                </c:pt>
                <c:pt idx="11">
                  <c:v>TAB 4</c:v>
                </c:pt>
                <c:pt idx="12">
                  <c:v>EMBALADORA 1</c:v>
                </c:pt>
                <c:pt idx="13">
                  <c:v>EMBALADORA 2</c:v>
                </c:pt>
                <c:pt idx="14">
                  <c:v>PLISADORA 1</c:v>
                </c:pt>
                <c:pt idx="15">
                  <c:v>TAB 1</c:v>
                </c:pt>
                <c:pt idx="16">
                  <c:v>TAB 2</c:v>
                </c:pt>
                <c:pt idx="17">
                  <c:v>EMBALADORA 1</c:v>
                </c:pt>
                <c:pt idx="18">
                  <c:v>PLISADORA 1</c:v>
                </c:pt>
                <c:pt idx="19">
                  <c:v>TAB 1</c:v>
                </c:pt>
                <c:pt idx="20">
                  <c:v>TAB 2</c:v>
                </c:pt>
                <c:pt idx="21">
                  <c:v>TAB 3</c:v>
                </c:pt>
                <c:pt idx="22">
                  <c:v>TAB 4</c:v>
                </c:pt>
                <c:pt idx="23">
                  <c:v>EMBALADORA 1</c:v>
                </c:pt>
                <c:pt idx="24">
                  <c:v>EMBALADORA 2</c:v>
                </c:pt>
                <c:pt idx="25">
                  <c:v>PLISADORA 1</c:v>
                </c:pt>
                <c:pt idx="26">
                  <c:v>TAB 1</c:v>
                </c:pt>
                <c:pt idx="27">
                  <c:v>TAB 2</c:v>
                </c:pt>
                <c:pt idx="28">
                  <c:v>TAB 3</c:v>
                </c:pt>
                <c:pt idx="29">
                  <c:v>TAB 4</c:v>
                </c:pt>
                <c:pt idx="30">
                  <c:v>EMBALADORA 1</c:v>
                </c:pt>
                <c:pt idx="31">
                  <c:v>EMBALADORA 2</c:v>
                </c:pt>
                <c:pt idx="32">
                  <c:v>PLISADORA 1</c:v>
                </c:pt>
                <c:pt idx="33">
                  <c:v>TAB 1</c:v>
                </c:pt>
                <c:pt idx="34">
                  <c:v>TAB 2</c:v>
                </c:pt>
                <c:pt idx="35">
                  <c:v>EMBALADORA 1</c:v>
                </c:pt>
                <c:pt idx="36">
                  <c:v>PLISADORA 1</c:v>
                </c:pt>
                <c:pt idx="37">
                  <c:v>TAB 1</c:v>
                </c:pt>
                <c:pt idx="38">
                  <c:v>TAB 2</c:v>
                </c:pt>
                <c:pt idx="39">
                  <c:v>TAB 3</c:v>
                </c:pt>
                <c:pt idx="40">
                  <c:v>TAB 4</c:v>
                </c:pt>
                <c:pt idx="41">
                  <c:v>EMBALADORA 1</c:v>
                </c:pt>
                <c:pt idx="42">
                  <c:v>EMBALADORA 2</c:v>
                </c:pt>
                <c:pt idx="43">
                  <c:v>PLISADORA 1</c:v>
                </c:pt>
                <c:pt idx="44">
                  <c:v>TAB 1</c:v>
                </c:pt>
                <c:pt idx="45">
                  <c:v>TAB 2</c:v>
                </c:pt>
                <c:pt idx="46">
                  <c:v>TAB 3</c:v>
                </c:pt>
                <c:pt idx="47">
                  <c:v>TAB 4</c:v>
                </c:pt>
                <c:pt idx="48">
                  <c:v>EMBALADORA 1</c:v>
                </c:pt>
                <c:pt idx="49">
                  <c:v>EMBALADORA 2</c:v>
                </c:pt>
                <c:pt idx="50">
                  <c:v>PLISADORA 1</c:v>
                </c:pt>
                <c:pt idx="51">
                  <c:v>TAB 1</c:v>
                </c:pt>
                <c:pt idx="52">
                  <c:v>TAB 2</c:v>
                </c:pt>
                <c:pt idx="53">
                  <c:v>EMBALADORA 1</c:v>
                </c:pt>
              </c:strCache>
            </c:strRef>
          </c:cat>
          <c:val>
            <c:numRef>
              <c:f>PRODUÇÃO!$E$2:$E$55</c:f>
              <c:numCache>
                <c:formatCode>#,##0</c:formatCode>
                <c:ptCount val="54"/>
                <c:pt idx="0">
                  <c:v>3004.4388888888889</c:v>
                </c:pt>
                <c:pt idx="1">
                  <c:v>306.16527777777782</c:v>
                </c:pt>
                <c:pt idx="2">
                  <c:v>290.74861111111107</c:v>
                </c:pt>
                <c:pt idx="3">
                  <c:v>312.45</c:v>
                </c:pt>
                <c:pt idx="4">
                  <c:v>302.74027777777781</c:v>
                </c:pt>
                <c:pt idx="5">
                  <c:v>204.96111111111111</c:v>
                </c:pt>
                <c:pt idx="6">
                  <c:v>1990.1388888888889</c:v>
                </c:pt>
                <c:pt idx="7">
                  <c:v>2948.0768136557608</c:v>
                </c:pt>
                <c:pt idx="8">
                  <c:v>306.17069701280229</c:v>
                </c:pt>
                <c:pt idx="9">
                  <c:v>312.60597439544807</c:v>
                </c:pt>
                <c:pt idx="10">
                  <c:v>304.92745376955912</c:v>
                </c:pt>
                <c:pt idx="11">
                  <c:v>304.56187766714089</c:v>
                </c:pt>
                <c:pt idx="12">
                  <c:v>2668.3239247311831</c:v>
                </c:pt>
                <c:pt idx="13">
                  <c:v>3490.1806543385492</c:v>
                </c:pt>
                <c:pt idx="14">
                  <c:v>3009.5625</c:v>
                </c:pt>
                <c:pt idx="15">
                  <c:v>314.67361111111109</c:v>
                </c:pt>
                <c:pt idx="16">
                  <c:v>300.24305555555549</c:v>
                </c:pt>
                <c:pt idx="17">
                  <c:v>299.07638888888891</c:v>
                </c:pt>
                <c:pt idx="18">
                  <c:v>296.83472222222218</c:v>
                </c:pt>
                <c:pt idx="19">
                  <c:v>2973.1750000000002</c:v>
                </c:pt>
                <c:pt idx="20">
                  <c:v>3488</c:v>
                </c:pt>
                <c:pt idx="21">
                  <c:v>3170.9677419354839</c:v>
                </c:pt>
                <c:pt idx="22">
                  <c:v>315</c:v>
                </c:pt>
                <c:pt idx="23">
                  <c:v>309.82258064516128</c:v>
                </c:pt>
                <c:pt idx="24">
                  <c:v>301.25806451612902</c:v>
                </c:pt>
                <c:pt idx="25">
                  <c:v>313.92473118279571</c:v>
                </c:pt>
                <c:pt idx="26">
                  <c:v>3072.4516129032249</c:v>
                </c:pt>
                <c:pt idx="27">
                  <c:v>3494.172043010753</c:v>
                </c:pt>
                <c:pt idx="28">
                  <c:v>3162.520161290322</c:v>
                </c:pt>
                <c:pt idx="29">
                  <c:v>315</c:v>
                </c:pt>
                <c:pt idx="30">
                  <c:v>314.54912516823691</c:v>
                </c:pt>
                <c:pt idx="31">
                  <c:v>308.88963660834457</c:v>
                </c:pt>
                <c:pt idx="32">
                  <c:v>320.8736559139785</c:v>
                </c:pt>
                <c:pt idx="33">
                  <c:v>3082.2540322580649</c:v>
                </c:pt>
                <c:pt idx="34">
                  <c:v>3494.4731182795699</c:v>
                </c:pt>
                <c:pt idx="35">
                  <c:v>2888.0389429763559</c:v>
                </c:pt>
                <c:pt idx="36">
                  <c:v>301.23783031988881</c:v>
                </c:pt>
                <c:pt idx="37">
                  <c:v>302.4547983310153</c:v>
                </c:pt>
                <c:pt idx="38">
                  <c:v>291.68289290681503</c:v>
                </c:pt>
                <c:pt idx="39">
                  <c:v>300.52851182197497</c:v>
                </c:pt>
                <c:pt idx="40">
                  <c:v>2623.2458333333329</c:v>
                </c:pt>
                <c:pt idx="41">
                  <c:v>3490.4047287899862</c:v>
                </c:pt>
                <c:pt idx="42">
                  <c:v>3188.484848484848</c:v>
                </c:pt>
                <c:pt idx="43">
                  <c:v>300.90909090909088</c:v>
                </c:pt>
                <c:pt idx="44">
                  <c:v>315.89595375722541</c:v>
                </c:pt>
                <c:pt idx="45">
                  <c:v>322.30780346820808</c:v>
                </c:pt>
                <c:pt idx="46">
                  <c:v>317.63728323699422</c:v>
                </c:pt>
                <c:pt idx="47">
                  <c:v>2956.7460317460318</c:v>
                </c:pt>
                <c:pt idx="48">
                  <c:v>3495</c:v>
                </c:pt>
                <c:pt idx="49">
                  <c:v>305.21666666666658</c:v>
                </c:pt>
                <c:pt idx="50">
                  <c:v>302.74027777777781</c:v>
                </c:pt>
                <c:pt idx="51">
                  <c:v>204.96111111111111</c:v>
                </c:pt>
                <c:pt idx="52">
                  <c:v>1990.1388888888889</c:v>
                </c:pt>
                <c:pt idx="53">
                  <c:v>2948.0768136557608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43-4CAD-9724-0B88A5D5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43534312"/>
        <c:axId val="443536936"/>
      </c:barChart>
      <c:lineChart>
        <c:grouping val="standard"/>
        <c:varyColors val="0"/>
        <c:ser>
          <c:idx val="1"/>
          <c:order val="1"/>
          <c:tx>
            <c:strRef>
              <c:f>PRODUÇÃO!$F$1</c:f>
              <c:strCache>
                <c:ptCount val="1"/>
                <c:pt idx="0">
                  <c:v>META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PRODUÇÃO!$C$2:$C$55</c:f>
              <c:strCache>
                <c:ptCount val="54"/>
                <c:pt idx="0">
                  <c:v>PLISADORA 1</c:v>
                </c:pt>
                <c:pt idx="1">
                  <c:v>TAB 1</c:v>
                </c:pt>
                <c:pt idx="2">
                  <c:v>TAB 2</c:v>
                </c:pt>
                <c:pt idx="3">
                  <c:v>TAB 3</c:v>
                </c:pt>
                <c:pt idx="4">
                  <c:v>TAB 4</c:v>
                </c:pt>
                <c:pt idx="5">
                  <c:v>EMBALADORA 1</c:v>
                </c:pt>
                <c:pt idx="6">
                  <c:v>EMBALADORA 2</c:v>
                </c:pt>
                <c:pt idx="7">
                  <c:v>PLISADORA 1</c:v>
                </c:pt>
                <c:pt idx="8">
                  <c:v>TAB 1</c:v>
                </c:pt>
                <c:pt idx="9">
                  <c:v>TAB 2</c:v>
                </c:pt>
                <c:pt idx="10">
                  <c:v>TAB 3</c:v>
                </c:pt>
                <c:pt idx="11">
                  <c:v>TAB 4</c:v>
                </c:pt>
                <c:pt idx="12">
                  <c:v>EMBALADORA 1</c:v>
                </c:pt>
                <c:pt idx="13">
                  <c:v>EMBALADORA 2</c:v>
                </c:pt>
                <c:pt idx="14">
                  <c:v>PLISADORA 1</c:v>
                </c:pt>
                <c:pt idx="15">
                  <c:v>TAB 1</c:v>
                </c:pt>
                <c:pt idx="16">
                  <c:v>TAB 2</c:v>
                </c:pt>
                <c:pt idx="17">
                  <c:v>EMBALADORA 1</c:v>
                </c:pt>
                <c:pt idx="18">
                  <c:v>PLISADORA 1</c:v>
                </c:pt>
                <c:pt idx="19">
                  <c:v>TAB 1</c:v>
                </c:pt>
                <c:pt idx="20">
                  <c:v>TAB 2</c:v>
                </c:pt>
                <c:pt idx="21">
                  <c:v>TAB 3</c:v>
                </c:pt>
                <c:pt idx="22">
                  <c:v>TAB 4</c:v>
                </c:pt>
                <c:pt idx="23">
                  <c:v>EMBALADORA 1</c:v>
                </c:pt>
                <c:pt idx="24">
                  <c:v>EMBALADORA 2</c:v>
                </c:pt>
                <c:pt idx="25">
                  <c:v>PLISADORA 1</c:v>
                </c:pt>
                <c:pt idx="26">
                  <c:v>TAB 1</c:v>
                </c:pt>
                <c:pt idx="27">
                  <c:v>TAB 2</c:v>
                </c:pt>
                <c:pt idx="28">
                  <c:v>TAB 3</c:v>
                </c:pt>
                <c:pt idx="29">
                  <c:v>TAB 4</c:v>
                </c:pt>
                <c:pt idx="30">
                  <c:v>EMBALADORA 1</c:v>
                </c:pt>
                <c:pt idx="31">
                  <c:v>EMBALADORA 2</c:v>
                </c:pt>
                <c:pt idx="32">
                  <c:v>PLISADORA 1</c:v>
                </c:pt>
                <c:pt idx="33">
                  <c:v>TAB 1</c:v>
                </c:pt>
                <c:pt idx="34">
                  <c:v>TAB 2</c:v>
                </c:pt>
                <c:pt idx="35">
                  <c:v>EMBALADORA 1</c:v>
                </c:pt>
                <c:pt idx="36">
                  <c:v>PLISADORA 1</c:v>
                </c:pt>
                <c:pt idx="37">
                  <c:v>TAB 1</c:v>
                </c:pt>
                <c:pt idx="38">
                  <c:v>TAB 2</c:v>
                </c:pt>
                <c:pt idx="39">
                  <c:v>TAB 3</c:v>
                </c:pt>
                <c:pt idx="40">
                  <c:v>TAB 4</c:v>
                </c:pt>
                <c:pt idx="41">
                  <c:v>EMBALADORA 1</c:v>
                </c:pt>
                <c:pt idx="42">
                  <c:v>EMBALADORA 2</c:v>
                </c:pt>
                <c:pt idx="43">
                  <c:v>PLISADORA 1</c:v>
                </c:pt>
                <c:pt idx="44">
                  <c:v>TAB 1</c:v>
                </c:pt>
                <c:pt idx="45">
                  <c:v>TAB 2</c:v>
                </c:pt>
                <c:pt idx="46">
                  <c:v>TAB 3</c:v>
                </c:pt>
                <c:pt idx="47">
                  <c:v>TAB 4</c:v>
                </c:pt>
                <c:pt idx="48">
                  <c:v>EMBALADORA 1</c:v>
                </c:pt>
                <c:pt idx="49">
                  <c:v>EMBALADORA 2</c:v>
                </c:pt>
                <c:pt idx="50">
                  <c:v>PLISADORA 1</c:v>
                </c:pt>
                <c:pt idx="51">
                  <c:v>TAB 1</c:v>
                </c:pt>
                <c:pt idx="52">
                  <c:v>TAB 2</c:v>
                </c:pt>
                <c:pt idx="53">
                  <c:v>EMBALADORA 1</c:v>
                </c:pt>
              </c:strCache>
            </c:strRef>
          </c:cat>
          <c:val>
            <c:numRef>
              <c:f>PRODUÇÃO!$F$2:$F$55</c:f>
              <c:numCache>
                <c:formatCode>#,##0</c:formatCode>
                <c:ptCount val="54"/>
                <c:pt idx="0">
                  <c:v>4000</c:v>
                </c:pt>
                <c:pt idx="1">
                  <c:v>450</c:v>
                </c:pt>
                <c:pt idx="2">
                  <c:v>450</c:v>
                </c:pt>
                <c:pt idx="3">
                  <c:v>100</c:v>
                </c:pt>
                <c:pt idx="4">
                  <c:v>220</c:v>
                </c:pt>
                <c:pt idx="5">
                  <c:v>250</c:v>
                </c:pt>
                <c:pt idx="6">
                  <c:v>2100</c:v>
                </c:pt>
                <c:pt idx="7">
                  <c:v>3150</c:v>
                </c:pt>
                <c:pt idx="8">
                  <c:v>330</c:v>
                </c:pt>
                <c:pt idx="9">
                  <c:v>330</c:v>
                </c:pt>
                <c:pt idx="10">
                  <c:v>330</c:v>
                </c:pt>
                <c:pt idx="11">
                  <c:v>330</c:v>
                </c:pt>
                <c:pt idx="12">
                  <c:v>3000</c:v>
                </c:pt>
                <c:pt idx="13">
                  <c:v>3525</c:v>
                </c:pt>
                <c:pt idx="14">
                  <c:v>3150</c:v>
                </c:pt>
                <c:pt idx="15">
                  <c:v>330</c:v>
                </c:pt>
                <c:pt idx="16">
                  <c:v>330</c:v>
                </c:pt>
                <c:pt idx="17">
                  <c:v>330</c:v>
                </c:pt>
                <c:pt idx="18">
                  <c:v>330</c:v>
                </c:pt>
                <c:pt idx="19">
                  <c:v>3000</c:v>
                </c:pt>
                <c:pt idx="20">
                  <c:v>3525</c:v>
                </c:pt>
                <c:pt idx="21">
                  <c:v>3150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3000</c:v>
                </c:pt>
                <c:pt idx="27">
                  <c:v>3525</c:v>
                </c:pt>
                <c:pt idx="28">
                  <c:v>3150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3000</c:v>
                </c:pt>
                <c:pt idx="34">
                  <c:v>3525</c:v>
                </c:pt>
                <c:pt idx="35">
                  <c:v>3150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3000</c:v>
                </c:pt>
                <c:pt idx="41">
                  <c:v>3525</c:v>
                </c:pt>
                <c:pt idx="42">
                  <c:v>3150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3000</c:v>
                </c:pt>
                <c:pt idx="48">
                  <c:v>3525</c:v>
                </c:pt>
                <c:pt idx="49">
                  <c:v>330</c:v>
                </c:pt>
                <c:pt idx="50">
                  <c:v>330</c:v>
                </c:pt>
                <c:pt idx="51">
                  <c:v>220</c:v>
                </c:pt>
                <c:pt idx="52">
                  <c:v>2100</c:v>
                </c:pt>
                <c:pt idx="53">
                  <c:v>3150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643-4CAD-9724-0B88A5D59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534312"/>
        <c:axId val="443536936"/>
      </c:lineChart>
      <c:catAx>
        <c:axId val="44353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3536936"/>
        <c:crosses val="autoZero"/>
        <c:auto val="1"/>
        <c:lblAlgn val="ctr"/>
        <c:lblOffset val="100"/>
        <c:noMultiLvlLbl val="0"/>
      </c:catAx>
      <c:valAx>
        <c:axId val="4435369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44353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993892675905001"/>
          <c:y val="5.562348500771952E-2"/>
          <c:w val="0.15152005090305992"/>
          <c:h val="0.12160877970291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35298</xdr:colOff>
      <xdr:row>0</xdr:row>
      <xdr:rowOff>49307</xdr:rowOff>
    </xdr:from>
    <xdr:to>
      <xdr:col>16</xdr:col>
      <xdr:colOff>48745</xdr:colOff>
      <xdr:row>8</xdr:row>
      <xdr:rowOff>11206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LIENTE">
              <a:extLst>
                <a:ext uri="{FF2B5EF4-FFF2-40B4-BE49-F238E27FC236}">
                  <a16:creationId xmlns:a16="http://schemas.microsoft.com/office/drawing/2014/main" id="{56813700-C9D6-5EE7-A3CD-D7DBF5E498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0298" y="49307"/>
              <a:ext cx="1828800" cy="1485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44403</xdr:colOff>
      <xdr:row>21</xdr:row>
      <xdr:rowOff>172571</xdr:rowOff>
    </xdr:from>
    <xdr:to>
      <xdr:col>16</xdr:col>
      <xdr:colOff>50145</xdr:colOff>
      <xdr:row>30</xdr:row>
      <xdr:rowOff>158283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OD. MATERIAL">
              <a:extLst>
                <a:ext uri="{FF2B5EF4-FFF2-40B4-BE49-F238E27FC236}">
                  <a16:creationId xmlns:a16="http://schemas.microsoft.com/office/drawing/2014/main" id="{EA590063-437E-C53A-34C6-2FCE2207A8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D. MATERIA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79403" y="4173071"/>
              <a:ext cx="1821095" cy="17002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22692</xdr:colOff>
      <xdr:row>13</xdr:row>
      <xdr:rowOff>104635</xdr:rowOff>
    </xdr:from>
    <xdr:to>
      <xdr:col>16</xdr:col>
      <xdr:colOff>28434</xdr:colOff>
      <xdr:row>21</xdr:row>
      <xdr:rowOff>66534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EMANA">
              <a:extLst>
                <a:ext uri="{FF2B5EF4-FFF2-40B4-BE49-F238E27FC236}">
                  <a16:creationId xmlns:a16="http://schemas.microsoft.com/office/drawing/2014/main" id="{EEEC3F90-E35D-F058-1E08-F7E33DED31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57692" y="2581135"/>
              <a:ext cx="1821095" cy="1485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13</xdr:col>
      <xdr:colOff>22693</xdr:colOff>
      <xdr:row>8</xdr:row>
      <xdr:rowOff>72418</xdr:rowOff>
    </xdr:from>
    <xdr:to>
      <xdr:col>16</xdr:col>
      <xdr:colOff>28435</xdr:colOff>
      <xdr:row>13</xdr:row>
      <xdr:rowOff>10505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STATUS">
              <a:extLst>
                <a:ext uri="{FF2B5EF4-FFF2-40B4-BE49-F238E27FC236}">
                  <a16:creationId xmlns:a16="http://schemas.microsoft.com/office/drawing/2014/main" id="{D93F2F9D-69CD-E423-CA57-329C7C3CF8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57693" y="1596418"/>
              <a:ext cx="1821095" cy="8905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76200</xdr:colOff>
      <xdr:row>0</xdr:row>
      <xdr:rowOff>47625</xdr:rowOff>
    </xdr:from>
    <xdr:to>
      <xdr:col>10</xdr:col>
      <xdr:colOff>76200</xdr:colOff>
      <xdr:row>6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PERIODO">
              <a:extLst>
                <a:ext uri="{FF2B5EF4-FFF2-40B4-BE49-F238E27FC236}">
                  <a16:creationId xmlns:a16="http://schemas.microsoft.com/office/drawing/2014/main" id="{893532D3-66C2-FBE5-6ABA-B592BB7797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ERIO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7164" y="47625"/>
              <a:ext cx="1836965" cy="12015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76200</xdr:colOff>
      <xdr:row>6</xdr:row>
      <xdr:rowOff>66676</xdr:rowOff>
    </xdr:from>
    <xdr:to>
      <xdr:col>10</xdr:col>
      <xdr:colOff>76200</xdr:colOff>
      <xdr:row>12</xdr:row>
      <xdr:rowOff>28575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TURNO">
              <a:extLst>
                <a:ext uri="{FF2B5EF4-FFF2-40B4-BE49-F238E27FC236}">
                  <a16:creationId xmlns:a16="http://schemas.microsoft.com/office/drawing/2014/main" id="{E788B056-9B18-C992-B2B8-B8C1CB1817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UR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47164" y="1277712"/>
              <a:ext cx="1836965" cy="11865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76200</xdr:colOff>
      <xdr:row>12</xdr:row>
      <xdr:rowOff>66675</xdr:rowOff>
    </xdr:from>
    <xdr:to>
      <xdr:col>10</xdr:col>
      <xdr:colOff>76200</xdr:colOff>
      <xdr:row>23</xdr:row>
      <xdr:rowOff>142875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EQUIPAMENTO">
              <a:extLst>
                <a:ext uri="{FF2B5EF4-FFF2-40B4-BE49-F238E27FC236}">
                  <a16:creationId xmlns:a16="http://schemas.microsoft.com/office/drawing/2014/main" id="{44CE86C5-C4C4-34B4-5411-90C69D78B7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QUIPA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58050" y="2457450"/>
              <a:ext cx="1828800" cy="2276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10</xdr:col>
      <xdr:colOff>142874</xdr:colOff>
      <xdr:row>0</xdr:row>
      <xdr:rowOff>76198</xdr:rowOff>
    </xdr:from>
    <xdr:to>
      <xdr:col>25</xdr:col>
      <xdr:colOff>367393</xdr:colOff>
      <xdr:row>23</xdr:row>
      <xdr:rowOff>108857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FEB6A41-24C2-0D01-4CA9-0472340F4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136070</xdr:colOff>
      <xdr:row>24</xdr:row>
      <xdr:rowOff>27214</xdr:rowOff>
    </xdr:from>
    <xdr:to>
      <xdr:col>25</xdr:col>
      <xdr:colOff>394606</xdr:colOff>
      <xdr:row>54</xdr:row>
      <xdr:rowOff>-1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67BB85-286D-5742-6050-F91F0FF1C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ERIODO" xr10:uid="{64AB6D9C-870E-427C-8531-AC6B488F4474}" sourceName="PERIOD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URNO" xr10:uid="{1129D4D6-9183-4235-9549-61205163AD6B}" sourceName="TURN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QUIPAMENTO" xr10:uid="{09A09661-E024-4FC7-8791-4F14477139E1}" sourceName="EQUIPAMENTO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277D5C57-D276-40CD-A0AB-7523E97E24DE}" sourceName="CLIENTE">
  <extLst>
    <x:ext xmlns:x15="http://schemas.microsoft.com/office/spreadsheetml/2010/11/main" uri="{2F2917AC-EB37-4324-AD4E-5DD8C200BD13}">
      <x15:tableSlicerCache tableId="2" column="1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D._MATERIAL" xr10:uid="{40D4C96E-8EC9-4AE0-99B9-C7CA579F8B5D}" sourceName="COD. MATERIAL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MANA" xr10:uid="{078D1941-EAED-4ABE-BE20-1FDD8CE9A8FA}" sourceName="SEMANA">
  <extLst>
    <x:ext xmlns:x15="http://schemas.microsoft.com/office/spreadsheetml/2010/11/main" uri="{2F2917AC-EB37-4324-AD4E-5DD8C200BD13}">
      <x15:tableSlicerCache tableId="2" column="8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" xr10:uid="{FFC6C062-6ACD-43DE-AD61-C7592591621A}" sourceName="STATUS">
  <extLst>
    <x:ext xmlns:x15="http://schemas.microsoft.com/office/spreadsheetml/2010/11/main" uri="{2F2917AC-EB37-4324-AD4E-5DD8C200BD13}">
      <x15:tableSlicerCache tableId="2" column="1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EFE6924E-484B-4B21-A31C-D0A9D7147C67}" cache="SegmentaçãodeDados_CLIENTE" caption="CLIENTE" rowHeight="241300"/>
  <slicer name="COD. MATERIAL" xr10:uid="{DE233248-C4AE-4590-9D59-427A7CB4077D}" cache="SegmentaçãodeDados_COD._MATERIAL" caption="COD. MATERIAL" rowHeight="241300"/>
  <slicer name="SEMANA" xr10:uid="{3F0896D5-070B-47F5-9E72-4554418A75AF}" cache="SegmentaçãodeDados_SEMANA" caption="SEMANA" rowHeight="241300"/>
  <slicer name="STATUS" xr10:uid="{6124F4DB-5111-40A1-A01E-CEDFB9853AB9}" cache="SegmentaçãodeDados_STATUS" caption="STATU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ERIODO" xr10:uid="{05825117-1926-41A9-9F14-D8D63389CD2A}" cache="SegmentaçãodeDados_PERIODO" caption="PERIODO" rowHeight="241300"/>
  <slicer name="TURNO" xr10:uid="{8B6E5CA5-1D65-4484-A39F-E37846177EFC}" cache="SegmentaçãodeDados_TURNO" caption="TURNO" rowHeight="241300"/>
  <slicer name="EQUIPAMENTO" xr10:uid="{3C4B3B77-46F1-456B-92F2-5EDC46AD4A55}" cache="SegmentaçãodeDados_EQUIPAMENTO" caption="EQUIPAMEN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295F-82BD-49A1-9AB4-9E4333262C2A}" name="Tabela2" displayName="Tabela2" ref="A2:M22" totalsRowShown="0" headerRowDxfId="30" dataDxfId="28" headerRowBorderDxfId="29" tableBorderDxfId="27" totalsRowBorderDxfId="26">
  <autoFilter ref="A2:M22" xr:uid="{B554295F-82BD-49A1-9AB4-9E4333262C2A}"/>
  <tableColumns count="13">
    <tableColumn id="1" xr3:uid="{94AAA4F6-DAD3-4255-95F1-6A1ED744F4BB}" name="CLIENTE" dataDxfId="25"/>
    <tableColumn id="2" xr3:uid="{66C61F54-B798-4089-BEF1-2D301ACEC3F7}" name="COD. MATERIAL" dataDxfId="24"/>
    <tableColumn id="3" xr3:uid="{820313B7-B309-47CC-BCBE-242F64599E43}" name="PN - FFT" dataDxfId="23"/>
    <tableColumn id="4" xr3:uid="{2591B898-80D5-42F0-8964-DE656183EF1D}" name="Quant. Desejada" dataDxfId="22"/>
    <tableColumn id="5" xr3:uid="{F3019FBE-575E-4200-A892-64B0CBF4A7D3}" name="Quant. confirmada" dataDxfId="21">
      <calculatedColumnFormula>D3+(0.1*D3)</calculatedColumnFormula>
    </tableColumn>
    <tableColumn id="6" xr3:uid="{DEA1FB99-01DE-406F-8C0C-CF9CE0B707C9}" name="ESTOQUE" dataDxfId="20">
      <calculatedColumnFormula>D3*0.8</calculatedColumnFormula>
    </tableColumn>
    <tableColumn id="7" xr3:uid="{5F54E4F1-8822-49A8-B799-0E845C609306}" name="Qnt conf - estoque" dataDxfId="19">
      <calculatedColumnFormula>E3-F3</calculatedColumnFormula>
    </tableColumn>
    <tableColumn id="8" xr3:uid="{15F5405D-8226-44C2-9642-BE700E19B88A}" name="SEMANA" dataDxfId="18"/>
    <tableColumn id="9" xr3:uid="{5A808FD0-E16B-4B4B-8B42-253BD9E83F12}" name="DATA PREPARAÇÃO" dataDxfId="17">
      <calculatedColumnFormula>J3-1</calculatedColumnFormula>
    </tableColumn>
    <tableColumn id="10" xr3:uid="{BBF014C2-01B0-41C3-8853-CA9FC6FB3550}" name="DATA DESEJADA" dataDxfId="16"/>
    <tableColumn id="11" xr3:uid="{07F5C2D9-AEBA-4325-AAB4-9F0E3FA7D03F}" name="PEDIDO SAP" dataDxfId="15"/>
    <tableColumn id="12" xr3:uid="{AB9D8F0A-34DC-4998-B28A-63665B900FE6}" name="STATUS" dataDxfId="14">
      <calculatedColumnFormula>IF(G3&gt;0, "AGUARDANDO","OK")</calculatedColumnFormula>
    </tableColumn>
    <tableColumn id="13" xr3:uid="{2BC6145A-EBD5-4DED-B013-8482F386CB1F}" name="PROGRESSO" dataDxfId="13">
      <calculatedColumnFormula>REPT("|",(F3/E3)*100)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EC4E8-948B-4949-8B73-30858A72822B}" name="Tabela1" displayName="Tabela1" ref="A1:G55" totalsRowShown="0" headerRowDxfId="11" dataDxfId="9" headerRowBorderDxfId="10" tableBorderDxfId="8" totalsRowBorderDxfId="7">
  <autoFilter ref="A1:G55" xr:uid="{0CFEC4E8-948B-4949-8B73-30858A72822B}"/>
  <tableColumns count="7">
    <tableColumn id="1" xr3:uid="{78E9AB94-5EE0-4E44-9F96-6011C7450E81}" name="PERIODO" dataDxfId="6"/>
    <tableColumn id="2" xr3:uid="{1263EBC8-9E88-441D-9E61-B85F1EAACF48}" name="TURNO" dataDxfId="5"/>
    <tableColumn id="3" xr3:uid="{6B1B5252-6F4F-455F-A43E-4D4289B8E11C}" name="EQUIPAMENTO" dataDxfId="4"/>
    <tableColumn id="4" xr3:uid="{6019FFC9-C6A3-456E-97EF-DEBAA9B8CE32}" name="DISPONIBILIDADE" dataDxfId="3"/>
    <tableColumn id="5" xr3:uid="{5C78634F-992E-4764-AFA0-699FB5ED21F7}" name="PRODUÇÃO REAL" dataDxfId="2"/>
    <tableColumn id="6" xr3:uid="{FBDD5378-93F1-4C68-91C8-B99005C379E4}" name="META" dataDxfId="1"/>
    <tableColumn id="7" xr3:uid="{5E507ED5-DC17-4417-A75C-FDC0DE204079}" name="DEIXADO DE PRODUZIR" dataDxfId="0">
      <calculatedColumnFormula>(((E2*100)/D2)/100)-E2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C332-C011-4258-B634-ECFEA8B6E2D9}">
  <dimension ref="A1:M22"/>
  <sheetViews>
    <sheetView topLeftCell="B1" zoomScale="85" zoomScaleNormal="85" workbookViewId="0">
      <selection activeCell="M45" sqref="M45"/>
    </sheetView>
  </sheetViews>
  <sheetFormatPr defaultRowHeight="15" x14ac:dyDescent="0.25"/>
  <cols>
    <col min="1" max="1" width="10.28515625" bestFit="1" customWidth="1"/>
    <col min="2" max="2" width="17.28515625" bestFit="1" customWidth="1"/>
    <col min="3" max="3" width="10.42578125" bestFit="1" customWidth="1"/>
    <col min="4" max="4" width="18" style="1" bestFit="1" customWidth="1"/>
    <col min="5" max="5" width="20" style="1" bestFit="1" customWidth="1"/>
    <col min="6" max="6" width="11.5703125" style="1" bestFit="1" customWidth="1"/>
    <col min="7" max="7" width="20" style="1" bestFit="1" customWidth="1"/>
    <col min="8" max="8" width="11.140625" bestFit="1" customWidth="1"/>
    <col min="9" max="9" width="20.85546875" bestFit="1" customWidth="1"/>
    <col min="10" max="10" width="17.5703125" bestFit="1" customWidth="1"/>
    <col min="11" max="11" width="13.85546875" bestFit="1" customWidth="1"/>
    <col min="12" max="12" width="12" bestFit="1" customWidth="1"/>
    <col min="13" max="13" width="17.140625" bestFit="1" customWidth="1"/>
  </cols>
  <sheetData>
    <row r="1" spans="1:13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x14ac:dyDescent="0.25">
      <c r="A2" s="37" t="s">
        <v>1</v>
      </c>
      <c r="B2" s="38" t="s">
        <v>2</v>
      </c>
      <c r="C2" s="38" t="s">
        <v>3</v>
      </c>
      <c r="D2" s="39" t="s">
        <v>4</v>
      </c>
      <c r="E2" s="39" t="s">
        <v>5</v>
      </c>
      <c r="F2" s="40" t="s">
        <v>51</v>
      </c>
      <c r="G2" s="39" t="s">
        <v>6</v>
      </c>
      <c r="H2" s="38" t="s">
        <v>7</v>
      </c>
      <c r="I2" s="38" t="s">
        <v>26</v>
      </c>
      <c r="J2" s="41" t="s">
        <v>8</v>
      </c>
      <c r="K2" s="38" t="s">
        <v>9</v>
      </c>
      <c r="L2" s="38" t="s">
        <v>10</v>
      </c>
      <c r="M2" s="42" t="s">
        <v>27</v>
      </c>
    </row>
    <row r="3" spans="1:13" x14ac:dyDescent="0.25">
      <c r="A3" s="28" t="s">
        <v>11</v>
      </c>
      <c r="B3" s="11" t="s">
        <v>21</v>
      </c>
      <c r="C3" s="11"/>
      <c r="D3" s="29">
        <v>10000</v>
      </c>
      <c r="E3" s="29">
        <f>D3+(0.2*D3)</f>
        <v>12000</v>
      </c>
      <c r="F3" s="29">
        <f>D3*0.8</f>
        <v>8000</v>
      </c>
      <c r="G3" s="29">
        <f>E3-F3</f>
        <v>4000</v>
      </c>
      <c r="H3" s="29">
        <v>1</v>
      </c>
      <c r="I3" s="30">
        <f>J3-1</f>
        <v>45300</v>
      </c>
      <c r="J3" s="30">
        <v>45301</v>
      </c>
      <c r="K3" s="11"/>
      <c r="L3" s="43" t="str">
        <f t="shared" ref="L3:L22" si="0">IF(G3&gt;0, "AGUARDANDO","OK")</f>
        <v>AGUARDANDO</v>
      </c>
      <c r="M3" s="44" t="str">
        <f t="shared" ref="M3:M22" si="1">REPT("|",(F3/E3)*100)</f>
        <v>||||||||||||||||||||||||||||||||||||||||||||||||||||||||||||||||||</v>
      </c>
    </row>
    <row r="4" spans="1:13" x14ac:dyDescent="0.25">
      <c r="A4" s="28" t="s">
        <v>12</v>
      </c>
      <c r="B4" s="11" t="s">
        <v>22</v>
      </c>
      <c r="C4" s="11"/>
      <c r="D4" s="29">
        <v>6000</v>
      </c>
      <c r="E4" s="29">
        <f t="shared" ref="E4:E7" si="2">D4+(0.2*D4)</f>
        <v>7200</v>
      </c>
      <c r="F4" s="29">
        <f t="shared" ref="F4:F22" si="3">D4*0.8</f>
        <v>4800</v>
      </c>
      <c r="G4" s="29">
        <f t="shared" ref="G4:G22" si="4">E4-F4</f>
        <v>2400</v>
      </c>
      <c r="H4" s="29">
        <v>1</v>
      </c>
      <c r="I4" s="30">
        <f t="shared" ref="I4:I22" si="5">J4-1</f>
        <v>45301</v>
      </c>
      <c r="J4" s="30">
        <v>45302</v>
      </c>
      <c r="K4" s="11"/>
      <c r="L4" s="43" t="str">
        <f t="shared" si="0"/>
        <v>AGUARDANDO</v>
      </c>
      <c r="M4" s="44" t="str">
        <f t="shared" si="1"/>
        <v>||||||||||||||||||||||||||||||||||||||||||||||||||||||||||||||||||</v>
      </c>
    </row>
    <row r="5" spans="1:13" x14ac:dyDescent="0.25">
      <c r="A5" s="28" t="s">
        <v>13</v>
      </c>
      <c r="B5" s="11" t="s">
        <v>23</v>
      </c>
      <c r="C5" s="11"/>
      <c r="D5" s="29">
        <v>8000</v>
      </c>
      <c r="E5" s="29">
        <f t="shared" si="2"/>
        <v>9600</v>
      </c>
      <c r="F5" s="29">
        <f t="shared" si="3"/>
        <v>6400</v>
      </c>
      <c r="G5" s="29">
        <f t="shared" si="4"/>
        <v>3200</v>
      </c>
      <c r="H5" s="29">
        <v>1</v>
      </c>
      <c r="I5" s="30">
        <f t="shared" si="5"/>
        <v>45302</v>
      </c>
      <c r="J5" s="30">
        <v>45303</v>
      </c>
      <c r="K5" s="11"/>
      <c r="L5" s="43" t="str">
        <f t="shared" si="0"/>
        <v>AGUARDANDO</v>
      </c>
      <c r="M5" s="44" t="str">
        <f t="shared" si="1"/>
        <v>||||||||||||||||||||||||||||||||||||||||||||||||||||||||||||||||||</v>
      </c>
    </row>
    <row r="6" spans="1:13" x14ac:dyDescent="0.25">
      <c r="A6" s="28" t="s">
        <v>14</v>
      </c>
      <c r="B6" s="11" t="s">
        <v>24</v>
      </c>
      <c r="C6" s="11"/>
      <c r="D6" s="29">
        <v>2000</v>
      </c>
      <c r="E6" s="29">
        <f t="shared" si="2"/>
        <v>2400</v>
      </c>
      <c r="F6" s="29">
        <f t="shared" si="3"/>
        <v>1600</v>
      </c>
      <c r="G6" s="29">
        <f t="shared" si="4"/>
        <v>800</v>
      </c>
      <c r="H6" s="31">
        <v>1</v>
      </c>
      <c r="I6" s="30">
        <f t="shared" si="5"/>
        <v>45303</v>
      </c>
      <c r="J6" s="30">
        <v>45304</v>
      </c>
      <c r="K6" s="11"/>
      <c r="L6" s="43" t="str">
        <f t="shared" si="0"/>
        <v>AGUARDANDO</v>
      </c>
      <c r="M6" s="44" t="str">
        <f t="shared" si="1"/>
        <v>||||||||||||||||||||||||||||||||||||||||||||||||||||||||||||||||||</v>
      </c>
    </row>
    <row r="7" spans="1:13" x14ac:dyDescent="0.25">
      <c r="A7" s="28" t="s">
        <v>15</v>
      </c>
      <c r="B7" s="11" t="s">
        <v>25</v>
      </c>
      <c r="C7" s="11"/>
      <c r="D7" s="29">
        <v>7000</v>
      </c>
      <c r="E7" s="29">
        <f t="shared" si="2"/>
        <v>8400</v>
      </c>
      <c r="F7" s="29">
        <f t="shared" si="3"/>
        <v>5600</v>
      </c>
      <c r="G7" s="29">
        <f t="shared" si="4"/>
        <v>2800</v>
      </c>
      <c r="H7" s="31">
        <v>1</v>
      </c>
      <c r="I7" s="30">
        <f t="shared" si="5"/>
        <v>45304</v>
      </c>
      <c r="J7" s="30">
        <v>45305</v>
      </c>
      <c r="K7" s="11"/>
      <c r="L7" s="43" t="str">
        <f t="shared" si="0"/>
        <v>AGUARDANDO</v>
      </c>
      <c r="M7" s="44" t="str">
        <f t="shared" si="1"/>
        <v>||||||||||||||||||||||||||||||||||||||||||||||||||||||||||||||||||</v>
      </c>
    </row>
    <row r="8" spans="1:13" x14ac:dyDescent="0.25">
      <c r="A8" s="28" t="s">
        <v>16</v>
      </c>
      <c r="B8" s="11" t="s">
        <v>21</v>
      </c>
      <c r="C8" s="11"/>
      <c r="D8" s="29">
        <v>1500</v>
      </c>
      <c r="E8" s="29">
        <f>D8+(0.1*D8)</f>
        <v>1650</v>
      </c>
      <c r="F8" s="29">
        <f t="shared" si="3"/>
        <v>1200</v>
      </c>
      <c r="G8" s="29">
        <f t="shared" si="4"/>
        <v>450</v>
      </c>
      <c r="H8" s="31">
        <v>2</v>
      </c>
      <c r="I8" s="30">
        <f t="shared" si="5"/>
        <v>45305</v>
      </c>
      <c r="J8" s="30">
        <v>45306</v>
      </c>
      <c r="K8" s="11"/>
      <c r="L8" s="43" t="str">
        <f t="shared" si="0"/>
        <v>AGUARDANDO</v>
      </c>
      <c r="M8" s="44" t="str">
        <f t="shared" si="1"/>
        <v>||||||||||||||||||||||||||||||||||||||||||||||||||||||||||||||||||||||||</v>
      </c>
    </row>
    <row r="9" spans="1:13" x14ac:dyDescent="0.25">
      <c r="A9" s="28" t="s">
        <v>17</v>
      </c>
      <c r="B9" s="11" t="s">
        <v>22</v>
      </c>
      <c r="C9" s="11"/>
      <c r="D9" s="29">
        <v>1400</v>
      </c>
      <c r="E9" s="29">
        <f t="shared" ref="E9:E12" si="6">D9+(0.1*D9)</f>
        <v>1540</v>
      </c>
      <c r="F9" s="29">
        <f t="shared" si="3"/>
        <v>1120</v>
      </c>
      <c r="G9" s="29">
        <f t="shared" si="4"/>
        <v>420</v>
      </c>
      <c r="H9" s="31">
        <v>2</v>
      </c>
      <c r="I9" s="30">
        <f t="shared" si="5"/>
        <v>45306</v>
      </c>
      <c r="J9" s="30">
        <v>45307</v>
      </c>
      <c r="K9" s="11"/>
      <c r="L9" s="43" t="str">
        <f t="shared" si="0"/>
        <v>AGUARDANDO</v>
      </c>
      <c r="M9" s="44" t="str">
        <f t="shared" si="1"/>
        <v>||||||||||||||||||||||||||||||||||||||||||||||||||||||||||||||||||||||||</v>
      </c>
    </row>
    <row r="10" spans="1:13" x14ac:dyDescent="0.25">
      <c r="A10" s="28" t="s">
        <v>18</v>
      </c>
      <c r="B10" s="11" t="s">
        <v>23</v>
      </c>
      <c r="C10" s="11"/>
      <c r="D10" s="29">
        <v>2000</v>
      </c>
      <c r="E10" s="29">
        <f t="shared" si="6"/>
        <v>2200</v>
      </c>
      <c r="F10" s="29">
        <f t="shared" si="3"/>
        <v>1600</v>
      </c>
      <c r="G10" s="29">
        <f t="shared" si="4"/>
        <v>600</v>
      </c>
      <c r="H10" s="31">
        <v>2</v>
      </c>
      <c r="I10" s="30">
        <f t="shared" si="5"/>
        <v>45307</v>
      </c>
      <c r="J10" s="30">
        <v>45308</v>
      </c>
      <c r="K10" s="11"/>
      <c r="L10" s="43" t="str">
        <f t="shared" si="0"/>
        <v>AGUARDANDO</v>
      </c>
      <c r="M10" s="44" t="str">
        <f t="shared" si="1"/>
        <v>||||||||||||||||||||||||||||||||||||||||||||||||||||||||||||||||||||||||</v>
      </c>
    </row>
    <row r="11" spans="1:13" x14ac:dyDescent="0.25">
      <c r="A11" s="28" t="s">
        <v>19</v>
      </c>
      <c r="B11" s="11" t="s">
        <v>24</v>
      </c>
      <c r="C11" s="11"/>
      <c r="D11" s="29">
        <v>5000</v>
      </c>
      <c r="E11" s="29">
        <f t="shared" si="6"/>
        <v>5500</v>
      </c>
      <c r="F11" s="29">
        <f t="shared" si="3"/>
        <v>4000</v>
      </c>
      <c r="G11" s="29">
        <f t="shared" si="4"/>
        <v>1500</v>
      </c>
      <c r="H11" s="31">
        <v>2</v>
      </c>
      <c r="I11" s="30">
        <f t="shared" si="5"/>
        <v>45308</v>
      </c>
      <c r="J11" s="30">
        <v>45309</v>
      </c>
      <c r="K11" s="11"/>
      <c r="L11" s="43" t="str">
        <f t="shared" si="0"/>
        <v>AGUARDANDO</v>
      </c>
      <c r="M11" s="44" t="str">
        <f t="shared" si="1"/>
        <v>||||||||||||||||||||||||||||||||||||||||||||||||||||||||||||||||||||||||</v>
      </c>
    </row>
    <row r="12" spans="1:13" x14ac:dyDescent="0.25">
      <c r="A12" s="28" t="s">
        <v>20</v>
      </c>
      <c r="B12" s="11" t="s">
        <v>25</v>
      </c>
      <c r="C12" s="11"/>
      <c r="D12" s="29">
        <v>3000</v>
      </c>
      <c r="E12" s="29">
        <f t="shared" si="6"/>
        <v>3300</v>
      </c>
      <c r="F12" s="29">
        <f t="shared" si="3"/>
        <v>2400</v>
      </c>
      <c r="G12" s="29">
        <f t="shared" si="4"/>
        <v>900</v>
      </c>
      <c r="H12" s="31">
        <v>2</v>
      </c>
      <c r="I12" s="30">
        <f t="shared" si="5"/>
        <v>45309</v>
      </c>
      <c r="J12" s="30">
        <v>45310</v>
      </c>
      <c r="K12" s="11"/>
      <c r="L12" s="43" t="str">
        <f t="shared" si="0"/>
        <v>AGUARDANDO</v>
      </c>
      <c r="M12" s="44" t="str">
        <f t="shared" si="1"/>
        <v>||||||||||||||||||||||||||||||||||||||||||||||||||||||||||||||||||||||||</v>
      </c>
    </row>
    <row r="13" spans="1:13" x14ac:dyDescent="0.25">
      <c r="A13" s="28" t="s">
        <v>11</v>
      </c>
      <c r="B13" s="11" t="s">
        <v>21</v>
      </c>
      <c r="C13" s="11"/>
      <c r="D13" s="29">
        <v>2200</v>
      </c>
      <c r="E13" s="29">
        <f>D13-(0.2*D13)</f>
        <v>1760</v>
      </c>
      <c r="F13" s="29">
        <f t="shared" si="3"/>
        <v>1760</v>
      </c>
      <c r="G13" s="29">
        <f t="shared" si="4"/>
        <v>0</v>
      </c>
      <c r="H13" s="31">
        <v>2</v>
      </c>
      <c r="I13" s="30">
        <f t="shared" si="5"/>
        <v>45310</v>
      </c>
      <c r="J13" s="30">
        <v>45311</v>
      </c>
      <c r="K13" s="11"/>
      <c r="L13" s="43" t="str">
        <f t="shared" si="0"/>
        <v>OK</v>
      </c>
      <c r="M13" s="44" t="str">
        <f t="shared" si="1"/>
        <v>||||||||||||||||||||||||||||||||||||||||||||||||||||||||||||||||||||||||||||||||||||||||||||||||||||</v>
      </c>
    </row>
    <row r="14" spans="1:13" x14ac:dyDescent="0.25">
      <c r="A14" s="28" t="s">
        <v>12</v>
      </c>
      <c r="B14" s="11" t="s">
        <v>22</v>
      </c>
      <c r="C14" s="11"/>
      <c r="D14" s="29">
        <v>3400</v>
      </c>
      <c r="E14" s="29">
        <f t="shared" ref="E14:E17" si="7">D14-(0.2*D14)</f>
        <v>2720</v>
      </c>
      <c r="F14" s="29">
        <f t="shared" si="3"/>
        <v>2720</v>
      </c>
      <c r="G14" s="29">
        <f t="shared" si="4"/>
        <v>0</v>
      </c>
      <c r="H14" s="31">
        <v>2</v>
      </c>
      <c r="I14" s="30">
        <f t="shared" si="5"/>
        <v>45311</v>
      </c>
      <c r="J14" s="30">
        <v>45312</v>
      </c>
      <c r="K14" s="11"/>
      <c r="L14" s="43" t="str">
        <f t="shared" si="0"/>
        <v>OK</v>
      </c>
      <c r="M14" s="44" t="str">
        <f t="shared" si="1"/>
        <v>||||||||||||||||||||||||||||||||||||||||||||||||||||||||||||||||||||||||||||||||||||||||||||||||||||</v>
      </c>
    </row>
    <row r="15" spans="1:13" x14ac:dyDescent="0.25">
      <c r="A15" s="28" t="s">
        <v>13</v>
      </c>
      <c r="B15" s="11" t="s">
        <v>23</v>
      </c>
      <c r="C15" s="11"/>
      <c r="D15" s="29">
        <v>3700</v>
      </c>
      <c r="E15" s="29">
        <f t="shared" si="7"/>
        <v>2960</v>
      </c>
      <c r="F15" s="29">
        <f t="shared" si="3"/>
        <v>2960</v>
      </c>
      <c r="G15" s="29">
        <f t="shared" si="4"/>
        <v>0</v>
      </c>
      <c r="H15" s="31">
        <v>3</v>
      </c>
      <c r="I15" s="30">
        <f t="shared" si="5"/>
        <v>45312</v>
      </c>
      <c r="J15" s="30">
        <v>45313</v>
      </c>
      <c r="K15" s="11"/>
      <c r="L15" s="43" t="str">
        <f t="shared" si="0"/>
        <v>OK</v>
      </c>
      <c r="M15" s="44" t="str">
        <f>REPT("|",(F15/E15)*100)</f>
        <v>||||||||||||||||||||||||||||||||||||||||||||||||||||||||||||||||||||||||||||||||||||||||||||||||||||</v>
      </c>
    </row>
    <row r="16" spans="1:13" x14ac:dyDescent="0.25">
      <c r="A16" s="28" t="s">
        <v>14</v>
      </c>
      <c r="B16" s="11" t="s">
        <v>24</v>
      </c>
      <c r="C16" s="11"/>
      <c r="D16" s="29">
        <v>4000</v>
      </c>
      <c r="E16" s="29">
        <f t="shared" si="7"/>
        <v>3200</v>
      </c>
      <c r="F16" s="29">
        <f t="shared" si="3"/>
        <v>3200</v>
      </c>
      <c r="G16" s="29">
        <f t="shared" si="4"/>
        <v>0</v>
      </c>
      <c r="H16" s="31">
        <v>3</v>
      </c>
      <c r="I16" s="30">
        <f t="shared" si="5"/>
        <v>45313</v>
      </c>
      <c r="J16" s="30">
        <v>45314</v>
      </c>
      <c r="K16" s="11"/>
      <c r="L16" s="43" t="str">
        <f t="shared" si="0"/>
        <v>OK</v>
      </c>
      <c r="M16" s="44" t="str">
        <f t="shared" si="1"/>
        <v>||||||||||||||||||||||||||||||||||||||||||||||||||||||||||||||||||||||||||||||||||||||||||||||||||||</v>
      </c>
    </row>
    <row r="17" spans="1:13" x14ac:dyDescent="0.25">
      <c r="A17" s="28" t="s">
        <v>15</v>
      </c>
      <c r="B17" s="11" t="s">
        <v>25</v>
      </c>
      <c r="C17" s="11"/>
      <c r="D17" s="29">
        <v>4300</v>
      </c>
      <c r="E17" s="29">
        <f t="shared" si="7"/>
        <v>3440</v>
      </c>
      <c r="F17" s="29">
        <f t="shared" si="3"/>
        <v>3440</v>
      </c>
      <c r="G17" s="29">
        <f t="shared" si="4"/>
        <v>0</v>
      </c>
      <c r="H17" s="31">
        <v>3</v>
      </c>
      <c r="I17" s="30">
        <f t="shared" si="5"/>
        <v>45314</v>
      </c>
      <c r="J17" s="30">
        <v>45315</v>
      </c>
      <c r="K17" s="11"/>
      <c r="L17" s="43" t="str">
        <f t="shared" si="0"/>
        <v>OK</v>
      </c>
      <c r="M17" s="44" t="str">
        <f t="shared" si="1"/>
        <v>||||||||||||||||||||||||||||||||||||||||||||||||||||||||||||||||||||||||||||||||||||||||||||||||||||</v>
      </c>
    </row>
    <row r="18" spans="1:13" x14ac:dyDescent="0.25">
      <c r="A18" s="28" t="s">
        <v>16</v>
      </c>
      <c r="B18" s="11" t="s">
        <v>21</v>
      </c>
      <c r="C18" s="11"/>
      <c r="D18" s="29">
        <v>4600</v>
      </c>
      <c r="E18" s="29">
        <f>D18+(0.1*D18)</f>
        <v>5060</v>
      </c>
      <c r="F18" s="29">
        <f t="shared" si="3"/>
        <v>3680</v>
      </c>
      <c r="G18" s="29">
        <f t="shared" si="4"/>
        <v>1380</v>
      </c>
      <c r="H18" s="31">
        <v>4</v>
      </c>
      <c r="I18" s="30">
        <f t="shared" si="5"/>
        <v>45315</v>
      </c>
      <c r="J18" s="30">
        <v>45316</v>
      </c>
      <c r="K18" s="11"/>
      <c r="L18" s="43" t="str">
        <f t="shared" si="0"/>
        <v>AGUARDANDO</v>
      </c>
      <c r="M18" s="44" t="str">
        <f t="shared" si="1"/>
        <v>||||||||||||||||||||||||||||||||||||||||||||||||||||||||||||||||||||||||</v>
      </c>
    </row>
    <row r="19" spans="1:13" x14ac:dyDescent="0.25">
      <c r="A19" s="28" t="s">
        <v>17</v>
      </c>
      <c r="B19" s="11" t="s">
        <v>22</v>
      </c>
      <c r="C19" s="11"/>
      <c r="D19" s="29">
        <v>4900</v>
      </c>
      <c r="E19" s="29">
        <f t="shared" ref="E19:E22" si="8">D19+(0.1*D19)</f>
        <v>5390</v>
      </c>
      <c r="F19" s="29">
        <f t="shared" si="3"/>
        <v>3920</v>
      </c>
      <c r="G19" s="29">
        <f t="shared" si="4"/>
        <v>1470</v>
      </c>
      <c r="H19" s="31">
        <v>4</v>
      </c>
      <c r="I19" s="30">
        <f t="shared" si="5"/>
        <v>45316</v>
      </c>
      <c r="J19" s="30">
        <v>45317</v>
      </c>
      <c r="K19" s="11"/>
      <c r="L19" s="43" t="str">
        <f t="shared" si="0"/>
        <v>AGUARDANDO</v>
      </c>
      <c r="M19" s="44" t="str">
        <f t="shared" si="1"/>
        <v>||||||||||||||||||||||||||||||||||||||||||||||||||||||||||||||||||||||||</v>
      </c>
    </row>
    <row r="20" spans="1:13" x14ac:dyDescent="0.25">
      <c r="A20" s="28" t="s">
        <v>18</v>
      </c>
      <c r="B20" s="11" t="s">
        <v>23</v>
      </c>
      <c r="C20" s="11"/>
      <c r="D20" s="29">
        <v>5200</v>
      </c>
      <c r="E20" s="29">
        <f t="shared" si="8"/>
        <v>5720</v>
      </c>
      <c r="F20" s="29">
        <f t="shared" si="3"/>
        <v>4160</v>
      </c>
      <c r="G20" s="29">
        <f t="shared" si="4"/>
        <v>1560</v>
      </c>
      <c r="H20" s="31">
        <v>4</v>
      </c>
      <c r="I20" s="30">
        <f t="shared" si="5"/>
        <v>45317</v>
      </c>
      <c r="J20" s="30">
        <v>45318</v>
      </c>
      <c r="K20" s="11"/>
      <c r="L20" s="43" t="str">
        <f t="shared" si="0"/>
        <v>AGUARDANDO</v>
      </c>
      <c r="M20" s="44" t="str">
        <f t="shared" si="1"/>
        <v>||||||||||||||||||||||||||||||||||||||||||||||||||||||||||||||||||||||||</v>
      </c>
    </row>
    <row r="21" spans="1:13" x14ac:dyDescent="0.25">
      <c r="A21" s="28" t="s">
        <v>19</v>
      </c>
      <c r="B21" s="11" t="s">
        <v>24</v>
      </c>
      <c r="C21" s="11"/>
      <c r="D21" s="29">
        <v>5500</v>
      </c>
      <c r="E21" s="29">
        <f t="shared" si="8"/>
        <v>6050</v>
      </c>
      <c r="F21" s="29">
        <f t="shared" si="3"/>
        <v>4400</v>
      </c>
      <c r="G21" s="29">
        <f t="shared" si="4"/>
        <v>1650</v>
      </c>
      <c r="H21" s="31">
        <v>4</v>
      </c>
      <c r="I21" s="30">
        <f t="shared" si="5"/>
        <v>45318</v>
      </c>
      <c r="J21" s="30">
        <v>45319</v>
      </c>
      <c r="K21" s="11"/>
      <c r="L21" s="43" t="str">
        <f t="shared" si="0"/>
        <v>AGUARDANDO</v>
      </c>
      <c r="M21" s="44" t="str">
        <f t="shared" si="1"/>
        <v>||||||||||||||||||||||||||||||||||||||||||||||||||||||||||||||||||||||||</v>
      </c>
    </row>
    <row r="22" spans="1:13" x14ac:dyDescent="0.25">
      <c r="A22" s="32" t="s">
        <v>20</v>
      </c>
      <c r="B22" s="33" t="s">
        <v>25</v>
      </c>
      <c r="C22" s="33"/>
      <c r="D22" s="34">
        <v>5800</v>
      </c>
      <c r="E22" s="34">
        <f t="shared" si="8"/>
        <v>6380</v>
      </c>
      <c r="F22" s="34">
        <f t="shared" si="3"/>
        <v>4640</v>
      </c>
      <c r="G22" s="34">
        <f t="shared" si="4"/>
        <v>1740</v>
      </c>
      <c r="H22" s="35">
        <v>4</v>
      </c>
      <c r="I22" s="36">
        <f t="shared" si="5"/>
        <v>45319</v>
      </c>
      <c r="J22" s="36">
        <v>45320</v>
      </c>
      <c r="K22" s="11"/>
      <c r="L22" s="43" t="str">
        <f t="shared" si="0"/>
        <v>AGUARDANDO</v>
      </c>
      <c r="M22" s="45" t="str">
        <f t="shared" si="1"/>
        <v>||||||||||||||||||||||||||||||||||||||||||||||||||||||||||||||||||||||||</v>
      </c>
    </row>
  </sheetData>
  <mergeCells count="1">
    <mergeCell ref="A1:M1"/>
  </mergeCells>
  <phoneticPr fontId="2" type="noConversion"/>
  <conditionalFormatting sqref="M3:M22">
    <cfRule type="expression" dxfId="31" priority="1">
      <formula>(E3-F3)=0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ED4D-53D9-4B41-A1F6-F3A62DEC65FD}">
  <dimension ref="A1:N20"/>
  <sheetViews>
    <sheetView workbookViewId="0">
      <selection activeCell="N12" sqref="N12"/>
    </sheetView>
  </sheetViews>
  <sheetFormatPr defaultRowHeight="15" x14ac:dyDescent="0.25"/>
  <cols>
    <col min="1" max="1" width="9.7109375" style="2" customWidth="1"/>
    <col min="2" max="4" width="7.140625" style="2" bestFit="1" customWidth="1"/>
    <col min="5" max="6" width="7.140625" bestFit="1" customWidth="1"/>
    <col min="7" max="7" width="7" bestFit="1" customWidth="1"/>
    <col min="8" max="8" width="9" bestFit="1" customWidth="1"/>
    <col min="9" max="9" width="12.85546875" bestFit="1" customWidth="1"/>
    <col min="10" max="10" width="13.140625" bestFit="1" customWidth="1"/>
    <col min="11" max="11" width="11.140625" bestFit="1" customWidth="1"/>
    <col min="12" max="12" width="19" bestFit="1" customWidth="1"/>
    <col min="13" max="13" width="6" bestFit="1" customWidth="1"/>
    <col min="14" max="14" width="11.42578125" bestFit="1" customWidth="1"/>
  </cols>
  <sheetData>
    <row r="1" spans="1:14" x14ac:dyDescent="0.25">
      <c r="A1" s="50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x14ac:dyDescent="0.25">
      <c r="A2" s="7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9" t="s">
        <v>57</v>
      </c>
    </row>
    <row r="3" spans="1:14" x14ac:dyDescent="0.25">
      <c r="A3" s="10" t="s">
        <v>21</v>
      </c>
      <c r="B3" s="11">
        <v>10000</v>
      </c>
      <c r="C3" s="11">
        <v>15000</v>
      </c>
      <c r="D3" s="11">
        <v>20000</v>
      </c>
      <c r="E3" s="11">
        <v>25000</v>
      </c>
      <c r="F3" s="11">
        <v>30000</v>
      </c>
      <c r="G3" s="11">
        <v>35000</v>
      </c>
      <c r="H3" s="11">
        <v>40000</v>
      </c>
      <c r="I3" s="11">
        <v>35000</v>
      </c>
      <c r="J3" s="11">
        <v>30000</v>
      </c>
      <c r="K3" s="11">
        <v>25000</v>
      </c>
      <c r="L3" s="11">
        <v>20000</v>
      </c>
      <c r="M3" s="11">
        <v>15000</v>
      </c>
      <c r="N3" s="12">
        <f>(SUM(K3:M3))/3</f>
        <v>20000</v>
      </c>
    </row>
    <row r="4" spans="1:14" x14ac:dyDescent="0.25">
      <c r="A4" s="11" t="s">
        <v>22</v>
      </c>
      <c r="B4" s="11">
        <v>20000</v>
      </c>
      <c r="C4" s="11">
        <v>25000</v>
      </c>
      <c r="D4" s="11">
        <v>30000</v>
      </c>
      <c r="E4" s="11">
        <v>35000</v>
      </c>
      <c r="F4" s="11">
        <v>40000</v>
      </c>
      <c r="G4" s="11">
        <v>45000</v>
      </c>
      <c r="H4" s="11">
        <v>50000</v>
      </c>
      <c r="I4" s="11">
        <v>40000</v>
      </c>
      <c r="J4" s="11">
        <v>35000</v>
      </c>
      <c r="K4" s="11">
        <v>35000</v>
      </c>
      <c r="L4" s="11">
        <v>30000</v>
      </c>
      <c r="M4" s="11">
        <v>20000</v>
      </c>
      <c r="N4" s="12">
        <f t="shared" ref="N4:N7" si="0">(SUM(K4:M4))/3</f>
        <v>28333.333333333332</v>
      </c>
    </row>
    <row r="5" spans="1:14" x14ac:dyDescent="0.25">
      <c r="A5" s="11" t="s">
        <v>23</v>
      </c>
      <c r="B5" s="11">
        <v>40000</v>
      </c>
      <c r="C5" s="11">
        <v>45000</v>
      </c>
      <c r="D5" s="11">
        <v>50000</v>
      </c>
      <c r="E5" s="11">
        <v>55000</v>
      </c>
      <c r="F5" s="11">
        <v>60000</v>
      </c>
      <c r="G5" s="11">
        <v>65000</v>
      </c>
      <c r="H5" s="11">
        <v>70000</v>
      </c>
      <c r="I5" s="11">
        <v>45000</v>
      </c>
      <c r="J5" s="11">
        <v>40000</v>
      </c>
      <c r="K5" s="11">
        <v>55000</v>
      </c>
      <c r="L5" s="11">
        <v>50000</v>
      </c>
      <c r="M5" s="11">
        <v>25000</v>
      </c>
      <c r="N5" s="12">
        <f t="shared" si="0"/>
        <v>43333.333333333336</v>
      </c>
    </row>
    <row r="6" spans="1:14" x14ac:dyDescent="0.25">
      <c r="A6" s="11" t="s">
        <v>24</v>
      </c>
      <c r="B6" s="11">
        <v>25000</v>
      </c>
      <c r="C6" s="11">
        <v>30000</v>
      </c>
      <c r="D6" s="11">
        <v>35000</v>
      </c>
      <c r="E6" s="11">
        <v>40000</v>
      </c>
      <c r="F6" s="11">
        <v>45000</v>
      </c>
      <c r="G6" s="11">
        <v>50000</v>
      </c>
      <c r="H6" s="11">
        <v>55000</v>
      </c>
      <c r="I6" s="11">
        <v>50000</v>
      </c>
      <c r="J6" s="11">
        <v>45000</v>
      </c>
      <c r="K6" s="11">
        <v>40000</v>
      </c>
      <c r="L6" s="11">
        <v>35000</v>
      </c>
      <c r="M6" s="11">
        <v>30000</v>
      </c>
      <c r="N6" s="12">
        <f t="shared" si="0"/>
        <v>35000</v>
      </c>
    </row>
    <row r="7" spans="1:14" x14ac:dyDescent="0.25">
      <c r="A7" s="11" t="s">
        <v>25</v>
      </c>
      <c r="B7" s="11">
        <v>30000</v>
      </c>
      <c r="C7" s="11">
        <v>35000</v>
      </c>
      <c r="D7" s="11">
        <v>40000</v>
      </c>
      <c r="E7" s="11">
        <v>45000</v>
      </c>
      <c r="F7" s="11">
        <v>50000</v>
      </c>
      <c r="G7" s="11">
        <v>55000</v>
      </c>
      <c r="H7" s="11">
        <v>60000</v>
      </c>
      <c r="I7" s="11">
        <v>55000</v>
      </c>
      <c r="J7" s="11">
        <v>50000</v>
      </c>
      <c r="K7" s="11">
        <v>45000</v>
      </c>
      <c r="L7" s="11">
        <v>40000</v>
      </c>
      <c r="M7" s="11">
        <v>35000</v>
      </c>
      <c r="N7" s="12">
        <f t="shared" si="0"/>
        <v>40000</v>
      </c>
    </row>
    <row r="9" spans="1:14" x14ac:dyDescent="0.25">
      <c r="A9" s="49" t="s">
        <v>52</v>
      </c>
      <c r="B9" s="49"/>
      <c r="C9" s="49"/>
      <c r="D9" s="49"/>
      <c r="E9" s="49"/>
      <c r="F9" s="49"/>
      <c r="H9" s="51" t="s">
        <v>51</v>
      </c>
      <c r="I9" s="52"/>
      <c r="J9" s="52"/>
      <c r="K9" s="52"/>
      <c r="L9" s="52"/>
    </row>
    <row r="10" spans="1:14" x14ac:dyDescent="0.25">
      <c r="A10" s="7" t="s">
        <v>42</v>
      </c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H10" s="3" t="s">
        <v>42</v>
      </c>
      <c r="I10" s="4" t="s">
        <v>55</v>
      </c>
      <c r="J10" s="4" t="s">
        <v>54</v>
      </c>
      <c r="K10" s="4" t="s">
        <v>56</v>
      </c>
      <c r="L10" s="46" t="s">
        <v>70</v>
      </c>
    </row>
    <row r="11" spans="1:14" x14ac:dyDescent="0.25">
      <c r="A11" s="11" t="s">
        <v>43</v>
      </c>
      <c r="B11" s="11">
        <v>2</v>
      </c>
      <c r="C11" s="11">
        <v>0</v>
      </c>
      <c r="D11" s="11">
        <v>1</v>
      </c>
      <c r="E11" s="11">
        <v>2</v>
      </c>
      <c r="F11" s="11">
        <v>1</v>
      </c>
      <c r="H11" s="11" t="s">
        <v>43</v>
      </c>
      <c r="I11" s="11">
        <v>100000</v>
      </c>
      <c r="J11" s="6">
        <f t="shared" ref="J11:J18" si="1">($N$3*B11)+(C11*$N$4)+(D11*$N$5)+(E11*$N$6)+(F11*$N$7)</f>
        <v>193333.33333333334</v>
      </c>
      <c r="K11" s="6">
        <f>IF(I11-J11 &lt;= 0, ABS(I11-J11), 0)</f>
        <v>93333.333333333343</v>
      </c>
      <c r="L11" s="12">
        <f>(I11/J11)*30</f>
        <v>15.517241379310342</v>
      </c>
    </row>
    <row r="12" spans="1:14" x14ac:dyDescent="0.25">
      <c r="A12" s="11" t="s">
        <v>44</v>
      </c>
      <c r="B12" s="11">
        <v>1</v>
      </c>
      <c r="C12" s="11">
        <v>1</v>
      </c>
      <c r="D12" s="11">
        <v>0</v>
      </c>
      <c r="E12" s="11">
        <v>2</v>
      </c>
      <c r="F12" s="11">
        <v>2</v>
      </c>
      <c r="H12" s="11" t="s">
        <v>44</v>
      </c>
      <c r="I12" s="5">
        <v>200000</v>
      </c>
      <c r="J12" s="6">
        <f t="shared" si="1"/>
        <v>198333.33333333331</v>
      </c>
      <c r="K12" s="6">
        <f t="shared" ref="K12:K18" si="2">IF(I12-J12 &lt;= 0, ABS(I12-J12), 0)</f>
        <v>0</v>
      </c>
      <c r="L12" s="12">
        <f t="shared" ref="L12:L18" si="3">(I12/J12)*30</f>
        <v>30.252100840336141</v>
      </c>
    </row>
    <row r="13" spans="1:14" x14ac:dyDescent="0.25">
      <c r="A13" s="11" t="s">
        <v>45</v>
      </c>
      <c r="B13" s="11">
        <v>4</v>
      </c>
      <c r="C13" s="11">
        <v>3</v>
      </c>
      <c r="D13" s="11">
        <v>1</v>
      </c>
      <c r="E13" s="11">
        <v>0</v>
      </c>
      <c r="F13" s="11">
        <v>1</v>
      </c>
      <c r="H13" s="11" t="s">
        <v>45</v>
      </c>
      <c r="I13" s="5">
        <v>300000</v>
      </c>
      <c r="J13" s="6">
        <f t="shared" si="1"/>
        <v>248333.33333333334</v>
      </c>
      <c r="K13" s="6">
        <f t="shared" si="2"/>
        <v>0</v>
      </c>
      <c r="L13" s="12">
        <f t="shared" si="3"/>
        <v>36.241610738255034</v>
      </c>
    </row>
    <row r="14" spans="1:14" x14ac:dyDescent="0.25">
      <c r="A14" s="11" t="s">
        <v>46</v>
      </c>
      <c r="B14" s="11">
        <v>0</v>
      </c>
      <c r="C14" s="11">
        <v>2</v>
      </c>
      <c r="D14" s="11">
        <v>0</v>
      </c>
      <c r="E14" s="11">
        <v>0</v>
      </c>
      <c r="F14" s="11">
        <v>1</v>
      </c>
      <c r="H14" s="11" t="s">
        <v>46</v>
      </c>
      <c r="I14" s="5">
        <v>100000</v>
      </c>
      <c r="J14" s="6">
        <f t="shared" si="1"/>
        <v>96666.666666666657</v>
      </c>
      <c r="K14" s="6">
        <f t="shared" si="2"/>
        <v>0</v>
      </c>
      <c r="L14" s="12">
        <f t="shared" si="3"/>
        <v>31.03448275862069</v>
      </c>
    </row>
    <row r="15" spans="1:14" x14ac:dyDescent="0.25">
      <c r="A15" s="11" t="s">
        <v>47</v>
      </c>
      <c r="B15" s="11">
        <v>1</v>
      </c>
      <c r="C15" s="11">
        <v>0</v>
      </c>
      <c r="D15" s="11">
        <v>1</v>
      </c>
      <c r="E15" s="11">
        <v>1</v>
      </c>
      <c r="F15" s="11">
        <v>0</v>
      </c>
      <c r="H15" s="11" t="s">
        <v>47</v>
      </c>
      <c r="I15" s="11">
        <v>200000</v>
      </c>
      <c r="J15" s="6">
        <f t="shared" si="1"/>
        <v>98333.333333333343</v>
      </c>
      <c r="K15" s="6">
        <f t="shared" si="2"/>
        <v>0</v>
      </c>
      <c r="L15" s="12">
        <f t="shared" si="3"/>
        <v>61.016949152542367</v>
      </c>
    </row>
    <row r="16" spans="1:14" x14ac:dyDescent="0.25">
      <c r="A16" s="11" t="s">
        <v>48</v>
      </c>
      <c r="B16" s="11">
        <v>5</v>
      </c>
      <c r="C16" s="11">
        <v>0</v>
      </c>
      <c r="D16" s="11">
        <v>3</v>
      </c>
      <c r="E16" s="11">
        <v>0</v>
      </c>
      <c r="F16" s="11">
        <v>1</v>
      </c>
      <c r="H16" s="11" t="s">
        <v>48</v>
      </c>
      <c r="I16" s="5">
        <v>210000</v>
      </c>
      <c r="J16" s="6">
        <f t="shared" si="1"/>
        <v>270000</v>
      </c>
      <c r="K16" s="6">
        <f t="shared" si="2"/>
        <v>60000</v>
      </c>
      <c r="L16" s="12">
        <f t="shared" si="3"/>
        <v>23.333333333333332</v>
      </c>
    </row>
    <row r="17" spans="1:12" x14ac:dyDescent="0.25">
      <c r="A17" s="11" t="s">
        <v>49</v>
      </c>
      <c r="B17" s="11">
        <v>1</v>
      </c>
      <c r="C17" s="11">
        <v>1</v>
      </c>
      <c r="D17" s="11">
        <v>0</v>
      </c>
      <c r="E17" s="11">
        <v>2</v>
      </c>
      <c r="F17" s="11">
        <v>0</v>
      </c>
      <c r="H17" s="11" t="s">
        <v>49</v>
      </c>
      <c r="I17" s="5">
        <v>220000</v>
      </c>
      <c r="J17" s="6">
        <f t="shared" si="1"/>
        <v>118333.33333333333</v>
      </c>
      <c r="K17" s="6">
        <f t="shared" si="2"/>
        <v>0</v>
      </c>
      <c r="L17" s="12">
        <f t="shared" si="3"/>
        <v>55.774647887323944</v>
      </c>
    </row>
    <row r="18" spans="1:12" x14ac:dyDescent="0.25">
      <c r="A18" s="11" t="s">
        <v>50</v>
      </c>
      <c r="B18" s="11">
        <v>0</v>
      </c>
      <c r="C18" s="11">
        <v>0</v>
      </c>
      <c r="D18" s="11">
        <v>1</v>
      </c>
      <c r="E18" s="11">
        <v>1</v>
      </c>
      <c r="F18" s="11">
        <v>1</v>
      </c>
      <c r="H18" s="11" t="s">
        <v>50</v>
      </c>
      <c r="I18" s="5">
        <v>230000</v>
      </c>
      <c r="J18" s="6">
        <f t="shared" si="1"/>
        <v>118333.33333333334</v>
      </c>
      <c r="K18" s="6">
        <f t="shared" si="2"/>
        <v>0</v>
      </c>
      <c r="L18" s="12">
        <f t="shared" si="3"/>
        <v>58.309859154929576</v>
      </c>
    </row>
    <row r="19" spans="1:12" x14ac:dyDescent="0.25">
      <c r="A19" s="13"/>
      <c r="B19" s="13"/>
      <c r="C19" s="13"/>
      <c r="D19" s="13"/>
      <c r="E19" s="13"/>
      <c r="F19" s="13"/>
    </row>
    <row r="20" spans="1:12" x14ac:dyDescent="0.25">
      <c r="E20" s="13"/>
      <c r="F20" s="13"/>
    </row>
  </sheetData>
  <mergeCells count="3">
    <mergeCell ref="A9:F9"/>
    <mergeCell ref="A1:N1"/>
    <mergeCell ref="H9:L9"/>
  </mergeCells>
  <phoneticPr fontId="2" type="noConversion"/>
  <conditionalFormatting sqref="L11:L18">
    <cfRule type="expression" dxfId="12" priority="2">
      <formula>$L$11&gt;=30</formula>
    </cfRule>
    <cfRule type="iconSet" priority="1">
      <iconSet iconSet="3Symbols2">
        <cfvo type="percent" val="0"/>
        <cfvo type="percent" val="30"/>
        <cfvo type="percent" val="40"/>
      </iconSet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0A65-55F2-40DF-A421-779CBBF5F16D}">
  <dimension ref="A1:G55"/>
  <sheetViews>
    <sheetView tabSelected="1" zoomScale="70" zoomScaleNormal="70" workbookViewId="0">
      <selection activeCell="J45" sqref="J45"/>
    </sheetView>
  </sheetViews>
  <sheetFormatPr defaultRowHeight="15" x14ac:dyDescent="0.25"/>
  <cols>
    <col min="1" max="1" width="11.28515625" bestFit="1" customWidth="1"/>
    <col min="2" max="2" width="9.7109375" bestFit="1" customWidth="1"/>
    <col min="3" max="3" width="17" bestFit="1" customWidth="1"/>
    <col min="4" max="4" width="18.85546875" bestFit="1" customWidth="1"/>
    <col min="5" max="5" width="18.42578125" bestFit="1" customWidth="1"/>
    <col min="6" max="6" width="8.42578125" bestFit="1" customWidth="1"/>
    <col min="7" max="7" width="24" bestFit="1" customWidth="1"/>
  </cols>
  <sheetData>
    <row r="1" spans="1:7" x14ac:dyDescent="0.25">
      <c r="A1" s="25" t="s">
        <v>58</v>
      </c>
      <c r="B1" s="26" t="s">
        <v>59</v>
      </c>
      <c r="C1" s="26" t="s">
        <v>60</v>
      </c>
      <c r="D1" s="26" t="s">
        <v>61</v>
      </c>
      <c r="E1" s="26" t="s">
        <v>53</v>
      </c>
      <c r="F1" s="26" t="s">
        <v>41</v>
      </c>
      <c r="G1" s="27" t="s">
        <v>69</v>
      </c>
    </row>
    <row r="2" spans="1:7" ht="15.75" x14ac:dyDescent="0.25">
      <c r="A2" s="18">
        <v>45292</v>
      </c>
      <c r="B2" s="15">
        <v>1</v>
      </c>
      <c r="C2" s="15" t="s">
        <v>68</v>
      </c>
      <c r="D2" s="16">
        <v>0.72775077160493795</v>
      </c>
      <c r="E2" s="17">
        <v>3004.4388888888889</v>
      </c>
      <c r="F2" s="17">
        <v>4000</v>
      </c>
      <c r="G2" s="19">
        <f>(((E2*100)/D2)/100)-E2</f>
        <v>1123.9509474600018</v>
      </c>
    </row>
    <row r="3" spans="1:7" ht="15.75" x14ac:dyDescent="0.25">
      <c r="A3" s="18">
        <v>45292</v>
      </c>
      <c r="B3" s="15">
        <v>1</v>
      </c>
      <c r="C3" s="15" t="s">
        <v>62</v>
      </c>
      <c r="D3" s="16">
        <v>0.34426427469135801</v>
      </c>
      <c r="E3" s="17">
        <v>306.16527777777782</v>
      </c>
      <c r="F3" s="17">
        <v>450</v>
      </c>
      <c r="G3" s="19">
        <f t="shared" ref="G3:G37" si="0">(((E3*100)/D3)/100)-E3</f>
        <v>583.16684375084446</v>
      </c>
    </row>
    <row r="4" spans="1:7" ht="15.75" x14ac:dyDescent="0.25">
      <c r="A4" s="18">
        <v>45292</v>
      </c>
      <c r="B4" s="15">
        <v>1</v>
      </c>
      <c r="C4" s="15" t="s">
        <v>63</v>
      </c>
      <c r="D4" s="16">
        <v>0.42978703703703702</v>
      </c>
      <c r="E4" s="17">
        <v>290.74861111111107</v>
      </c>
      <c r="F4" s="17">
        <v>450</v>
      </c>
      <c r="G4" s="19">
        <f t="shared" si="0"/>
        <v>385.74599215924235</v>
      </c>
    </row>
    <row r="5" spans="1:7" ht="15.75" x14ac:dyDescent="0.25">
      <c r="A5" s="18">
        <v>45292</v>
      </c>
      <c r="B5" s="15">
        <v>1</v>
      </c>
      <c r="C5" s="15" t="s">
        <v>64</v>
      </c>
      <c r="D5" s="16">
        <v>0.39005902777777779</v>
      </c>
      <c r="E5" s="17">
        <v>312.45</v>
      </c>
      <c r="F5" s="17">
        <v>100</v>
      </c>
      <c r="G5" s="19">
        <f t="shared" si="0"/>
        <v>488.58260724427402</v>
      </c>
    </row>
    <row r="6" spans="1:7" ht="15.75" x14ac:dyDescent="0.25">
      <c r="A6" s="18">
        <v>45292</v>
      </c>
      <c r="B6" s="15">
        <v>1</v>
      </c>
      <c r="C6" s="15" t="s">
        <v>65</v>
      </c>
      <c r="D6" s="16">
        <v>0.41829012345679012</v>
      </c>
      <c r="E6" s="17">
        <v>302.74027777777781</v>
      </c>
      <c r="F6" s="17">
        <v>220</v>
      </c>
      <c r="G6" s="19">
        <f t="shared" si="0"/>
        <v>421.01641835432986</v>
      </c>
    </row>
    <row r="7" spans="1:7" ht="15.75" x14ac:dyDescent="0.25">
      <c r="A7" s="18">
        <v>45292</v>
      </c>
      <c r="B7" s="15">
        <v>1</v>
      </c>
      <c r="C7" s="15" t="s">
        <v>66</v>
      </c>
      <c r="D7" s="16">
        <v>0.64267052469135799</v>
      </c>
      <c r="E7" s="17">
        <v>204.96111111111111</v>
      </c>
      <c r="F7" s="17">
        <v>250</v>
      </c>
      <c r="G7" s="19">
        <f t="shared" si="0"/>
        <v>113.95986509134269</v>
      </c>
    </row>
    <row r="8" spans="1:7" ht="15.75" x14ac:dyDescent="0.25">
      <c r="A8" s="18">
        <v>45292</v>
      </c>
      <c r="B8" s="15">
        <v>1</v>
      </c>
      <c r="C8" s="15" t="s">
        <v>67</v>
      </c>
      <c r="D8" s="16">
        <v>0.7820976080246913</v>
      </c>
      <c r="E8" s="17">
        <v>1990.1388888888889</v>
      </c>
      <c r="F8" s="17">
        <v>2100</v>
      </c>
      <c r="G8" s="19">
        <f t="shared" si="0"/>
        <v>554.47813649147633</v>
      </c>
    </row>
    <row r="9" spans="1:7" ht="15.75" x14ac:dyDescent="0.25">
      <c r="A9" s="18">
        <v>45292</v>
      </c>
      <c r="B9" s="15">
        <v>2</v>
      </c>
      <c r="C9" s="15" t="s">
        <v>68</v>
      </c>
      <c r="D9" s="16">
        <v>0.85861822348664452</v>
      </c>
      <c r="E9" s="17">
        <v>2948.0768136557608</v>
      </c>
      <c r="F9" s="17">
        <v>3150</v>
      </c>
      <c r="G9" s="19">
        <f t="shared" si="0"/>
        <v>485.43616453881032</v>
      </c>
    </row>
    <row r="10" spans="1:7" ht="15.75" x14ac:dyDescent="0.25">
      <c r="A10" s="18">
        <v>45292</v>
      </c>
      <c r="B10" s="15">
        <v>2</v>
      </c>
      <c r="C10" s="15" t="s">
        <v>62</v>
      </c>
      <c r="D10" s="16">
        <v>0.62389007428481114</v>
      </c>
      <c r="E10" s="17">
        <v>306.17069701280229</v>
      </c>
      <c r="F10" s="17">
        <v>330</v>
      </c>
      <c r="G10" s="19">
        <f t="shared" si="0"/>
        <v>184.57392232382909</v>
      </c>
    </row>
    <row r="11" spans="1:7" ht="15.75" x14ac:dyDescent="0.25">
      <c r="A11" s="18">
        <v>45292</v>
      </c>
      <c r="B11" s="15">
        <v>2</v>
      </c>
      <c r="C11" s="15" t="s">
        <v>63</v>
      </c>
      <c r="D11" s="16">
        <v>0.5191646910067963</v>
      </c>
      <c r="E11" s="17">
        <v>312.60597439544807</v>
      </c>
      <c r="F11" s="17">
        <v>330</v>
      </c>
      <c r="G11" s="19">
        <f t="shared" si="0"/>
        <v>289.52660474667965</v>
      </c>
    </row>
    <row r="12" spans="1:7" ht="15.75" x14ac:dyDescent="0.25">
      <c r="A12" s="18">
        <v>45292</v>
      </c>
      <c r="B12" s="15">
        <v>2</v>
      </c>
      <c r="C12" s="15" t="s">
        <v>64</v>
      </c>
      <c r="D12" s="16">
        <v>0.49565196775723092</v>
      </c>
      <c r="E12" s="17">
        <v>304.92745376955912</v>
      </c>
      <c r="F12" s="17">
        <v>330</v>
      </c>
      <c r="G12" s="19">
        <f t="shared" si="0"/>
        <v>310.27731410278756</v>
      </c>
    </row>
    <row r="13" spans="1:7" ht="15.75" x14ac:dyDescent="0.25">
      <c r="A13" s="18">
        <v>45292</v>
      </c>
      <c r="B13" s="15">
        <v>2</v>
      </c>
      <c r="C13" s="15" t="s">
        <v>65</v>
      </c>
      <c r="D13" s="16">
        <v>0.55050300300300303</v>
      </c>
      <c r="E13" s="17">
        <v>304.56187766714089</v>
      </c>
      <c r="F13" s="17">
        <v>330</v>
      </c>
      <c r="G13" s="19">
        <f t="shared" si="0"/>
        <v>248.68102201869334</v>
      </c>
    </row>
    <row r="14" spans="1:7" ht="15.75" x14ac:dyDescent="0.25">
      <c r="A14" s="18">
        <v>45292</v>
      </c>
      <c r="B14" s="15">
        <v>2</v>
      </c>
      <c r="C14" s="15" t="s">
        <v>66</v>
      </c>
      <c r="D14" s="16">
        <v>0.92371937727200881</v>
      </c>
      <c r="E14" s="17">
        <v>2668.3239247311831</v>
      </c>
      <c r="F14" s="17">
        <v>3000</v>
      </c>
      <c r="G14" s="19">
        <f t="shared" si="0"/>
        <v>220.34983310581265</v>
      </c>
    </row>
    <row r="15" spans="1:7" ht="15.75" x14ac:dyDescent="0.25">
      <c r="A15" s="18">
        <v>45292</v>
      </c>
      <c r="B15" s="15">
        <v>2</v>
      </c>
      <c r="C15" s="15" t="s">
        <v>67</v>
      </c>
      <c r="D15" s="16">
        <v>0.95086336336336341</v>
      </c>
      <c r="E15" s="17">
        <v>3490.1806543385492</v>
      </c>
      <c r="F15" s="17">
        <v>3525</v>
      </c>
      <c r="G15" s="19">
        <f t="shared" si="0"/>
        <v>180.35792019774817</v>
      </c>
    </row>
    <row r="16" spans="1:7" ht="15.75" x14ac:dyDescent="0.25">
      <c r="A16" s="18">
        <v>45292</v>
      </c>
      <c r="B16" s="15">
        <v>3</v>
      </c>
      <c r="C16" s="15" t="s">
        <v>68</v>
      </c>
      <c r="D16" s="16">
        <v>0.76861226851851905</v>
      </c>
      <c r="E16" s="17">
        <v>3009.5625</v>
      </c>
      <c r="F16" s="17">
        <v>3150</v>
      </c>
      <c r="G16" s="19">
        <f t="shared" si="0"/>
        <v>906.01707538312075</v>
      </c>
    </row>
    <row r="17" spans="1:7" ht="15.75" x14ac:dyDescent="0.25">
      <c r="A17" s="18">
        <v>45292</v>
      </c>
      <c r="B17" s="15">
        <v>3</v>
      </c>
      <c r="C17" s="15" t="s">
        <v>62</v>
      </c>
      <c r="D17" s="16">
        <v>0.71643518518518523</v>
      </c>
      <c r="E17" s="17">
        <v>314.67361111111109</v>
      </c>
      <c r="F17" s="17">
        <v>330</v>
      </c>
      <c r="G17" s="19">
        <f t="shared" si="0"/>
        <v>124.5477136061748</v>
      </c>
    </row>
    <row r="18" spans="1:7" ht="15.75" x14ac:dyDescent="0.25">
      <c r="A18" s="18">
        <v>45292</v>
      </c>
      <c r="B18" s="15">
        <v>3</v>
      </c>
      <c r="C18" s="15" t="s">
        <v>63</v>
      </c>
      <c r="D18" s="16">
        <v>0.70992361111111113</v>
      </c>
      <c r="E18" s="17">
        <v>300.24305555555549</v>
      </c>
      <c r="F18" s="17">
        <v>330</v>
      </c>
      <c r="G18" s="19">
        <f t="shared" si="0"/>
        <v>122.67998976426554</v>
      </c>
    </row>
    <row r="19" spans="1:7" ht="15.75" x14ac:dyDescent="0.25">
      <c r="A19" s="18">
        <v>45292</v>
      </c>
      <c r="B19" s="15">
        <v>3</v>
      </c>
      <c r="C19" s="15" t="s">
        <v>66</v>
      </c>
      <c r="D19" s="16">
        <v>0.6520524691358025</v>
      </c>
      <c r="E19" s="17">
        <v>299.07638888888891</v>
      </c>
      <c r="F19" s="17">
        <v>330</v>
      </c>
      <c r="G19" s="19">
        <f t="shared" si="0"/>
        <v>159.59281803132978</v>
      </c>
    </row>
    <row r="20" spans="1:7" ht="15.75" x14ac:dyDescent="0.25">
      <c r="A20" s="18">
        <v>45323</v>
      </c>
      <c r="B20" s="15">
        <v>1</v>
      </c>
      <c r="C20" s="15" t="s">
        <v>68</v>
      </c>
      <c r="D20" s="16">
        <v>0.74799537037037034</v>
      </c>
      <c r="E20" s="17">
        <v>296.83472222222218</v>
      </c>
      <c r="F20" s="17">
        <v>330</v>
      </c>
      <c r="G20" s="19">
        <f t="shared" si="0"/>
        <v>100.00559789265276</v>
      </c>
    </row>
    <row r="21" spans="1:7" ht="15.75" x14ac:dyDescent="0.25">
      <c r="A21" s="18">
        <v>45323</v>
      </c>
      <c r="B21" s="15">
        <v>1</v>
      </c>
      <c r="C21" s="15" t="s">
        <v>62</v>
      </c>
      <c r="D21" s="16">
        <v>0.94083063271604939</v>
      </c>
      <c r="E21" s="17">
        <v>2973.1750000000002</v>
      </c>
      <c r="F21" s="17">
        <v>3000</v>
      </c>
      <c r="G21" s="19">
        <f t="shared" si="0"/>
        <v>186.98464681852465</v>
      </c>
    </row>
    <row r="22" spans="1:7" ht="15.75" x14ac:dyDescent="0.25">
      <c r="A22" s="18">
        <v>45323</v>
      </c>
      <c r="B22" s="15">
        <v>1</v>
      </c>
      <c r="C22" s="15" t="s">
        <v>63</v>
      </c>
      <c r="D22" s="16">
        <v>0.97550115740740739</v>
      </c>
      <c r="E22" s="17">
        <v>3488</v>
      </c>
      <c r="F22" s="17">
        <v>3525</v>
      </c>
      <c r="G22" s="19">
        <f t="shared" si="0"/>
        <v>87.598012892233783</v>
      </c>
    </row>
    <row r="23" spans="1:7" ht="15.75" x14ac:dyDescent="0.25">
      <c r="A23" s="18">
        <v>45323</v>
      </c>
      <c r="B23" s="15">
        <v>1</v>
      </c>
      <c r="C23" s="15" t="s">
        <v>64</v>
      </c>
      <c r="D23" s="16">
        <v>0.97870930406212664</v>
      </c>
      <c r="E23" s="17">
        <v>3170.9677419354839</v>
      </c>
      <c r="F23" s="17">
        <v>3150</v>
      </c>
      <c r="G23" s="19">
        <f t="shared" si="0"/>
        <v>68.980758374467769</v>
      </c>
    </row>
    <row r="24" spans="1:7" ht="15.75" x14ac:dyDescent="0.25">
      <c r="A24" s="18">
        <v>45323</v>
      </c>
      <c r="B24" s="15">
        <v>1</v>
      </c>
      <c r="C24" s="15" t="s">
        <v>65</v>
      </c>
      <c r="D24" s="16">
        <v>0.82745631720430124</v>
      </c>
      <c r="E24" s="17">
        <v>315</v>
      </c>
      <c r="F24" s="17">
        <v>330</v>
      </c>
      <c r="G24" s="19">
        <f t="shared" si="0"/>
        <v>65.684748488330968</v>
      </c>
    </row>
    <row r="25" spans="1:7" ht="15.75" x14ac:dyDescent="0.25">
      <c r="A25" s="18">
        <v>45323</v>
      </c>
      <c r="B25" s="15">
        <v>1</v>
      </c>
      <c r="C25" s="15" t="s">
        <v>66</v>
      </c>
      <c r="D25" s="16">
        <v>0.78764672939068103</v>
      </c>
      <c r="E25" s="17">
        <v>309.82258064516128</v>
      </c>
      <c r="F25" s="17">
        <v>330</v>
      </c>
      <c r="G25" s="19">
        <f t="shared" si="0"/>
        <v>83.52962800914014</v>
      </c>
    </row>
    <row r="26" spans="1:7" ht="15.75" x14ac:dyDescent="0.25">
      <c r="A26" s="18">
        <v>45323</v>
      </c>
      <c r="B26" s="15">
        <v>1</v>
      </c>
      <c r="C26" s="15" t="s">
        <v>67</v>
      </c>
      <c r="D26" s="16">
        <v>0.63817913679808846</v>
      </c>
      <c r="E26" s="17">
        <v>301.25806451612902</v>
      </c>
      <c r="F26" s="17">
        <v>330</v>
      </c>
      <c r="G26" s="19">
        <f t="shared" si="0"/>
        <v>170.80071513564633</v>
      </c>
    </row>
    <row r="27" spans="1:7" ht="15.75" x14ac:dyDescent="0.25">
      <c r="A27" s="18">
        <v>45323</v>
      </c>
      <c r="B27" s="15">
        <v>2</v>
      </c>
      <c r="C27" s="15" t="s">
        <v>68</v>
      </c>
      <c r="D27" s="16">
        <v>0.81889038231780165</v>
      </c>
      <c r="E27" s="17">
        <v>313.92473118279571</v>
      </c>
      <c r="F27" s="17">
        <v>330</v>
      </c>
      <c r="G27" s="19">
        <f t="shared" si="0"/>
        <v>69.429058239248377</v>
      </c>
    </row>
    <row r="28" spans="1:7" ht="15.75" x14ac:dyDescent="0.25">
      <c r="A28" s="18">
        <v>45323</v>
      </c>
      <c r="B28" s="15">
        <v>2</v>
      </c>
      <c r="C28" s="15" t="s">
        <v>62</v>
      </c>
      <c r="D28" s="16">
        <v>0.94225918458781366</v>
      </c>
      <c r="E28" s="17">
        <v>3072.4516129032249</v>
      </c>
      <c r="F28" s="17">
        <v>3000</v>
      </c>
      <c r="G28" s="19">
        <f t="shared" si="0"/>
        <v>188.27713684863102</v>
      </c>
    </row>
    <row r="29" spans="1:7" ht="15.75" x14ac:dyDescent="0.25">
      <c r="A29" s="18">
        <v>45323</v>
      </c>
      <c r="B29" s="15">
        <v>2</v>
      </c>
      <c r="C29" s="15" t="s">
        <v>63</v>
      </c>
      <c r="D29" s="16">
        <v>0.95753210872162486</v>
      </c>
      <c r="E29" s="17">
        <v>3494.172043010753</v>
      </c>
      <c r="F29" s="17">
        <v>3525</v>
      </c>
      <c r="G29" s="19">
        <f t="shared" si="0"/>
        <v>154.9714281943302</v>
      </c>
    </row>
    <row r="30" spans="1:7" ht="15.75" x14ac:dyDescent="0.25">
      <c r="A30" s="18">
        <v>45323</v>
      </c>
      <c r="B30" s="15">
        <v>2</v>
      </c>
      <c r="C30" s="15" t="s">
        <v>64</v>
      </c>
      <c r="D30" s="16">
        <v>0.9692185633213859</v>
      </c>
      <c r="E30" s="17">
        <v>3162.520161290322</v>
      </c>
      <c r="F30" s="17">
        <v>3150</v>
      </c>
      <c r="G30" s="19">
        <f t="shared" si="0"/>
        <v>100.43855717744736</v>
      </c>
    </row>
    <row r="31" spans="1:7" ht="15.75" x14ac:dyDescent="0.25">
      <c r="A31" s="18">
        <v>45323</v>
      </c>
      <c r="B31" s="15">
        <v>2</v>
      </c>
      <c r="C31" s="15" t="s">
        <v>65</v>
      </c>
      <c r="D31" s="16">
        <v>0.80823439366786143</v>
      </c>
      <c r="E31" s="17">
        <v>315</v>
      </c>
      <c r="F31" s="17">
        <v>330</v>
      </c>
      <c r="G31" s="19">
        <f t="shared" si="0"/>
        <v>74.738425471469327</v>
      </c>
    </row>
    <row r="32" spans="1:7" ht="15.75" x14ac:dyDescent="0.25">
      <c r="A32" s="18">
        <v>45323</v>
      </c>
      <c r="B32" s="15">
        <v>2</v>
      </c>
      <c r="C32" s="15" t="s">
        <v>66</v>
      </c>
      <c r="D32" s="16">
        <v>0.81749401824435464</v>
      </c>
      <c r="E32" s="17">
        <v>314.54912516823691</v>
      </c>
      <c r="F32" s="17">
        <v>330</v>
      </c>
      <c r="G32" s="19">
        <f t="shared" si="0"/>
        <v>70.22326233346098</v>
      </c>
    </row>
    <row r="33" spans="1:7" ht="15.75" x14ac:dyDescent="0.25">
      <c r="A33" s="18">
        <v>45323</v>
      </c>
      <c r="B33" s="15">
        <v>2</v>
      </c>
      <c r="C33" s="15" t="s">
        <v>67</v>
      </c>
      <c r="D33" s="16">
        <v>0.75052116046059525</v>
      </c>
      <c r="E33" s="17">
        <v>308.88963660834457</v>
      </c>
      <c r="F33" s="17">
        <v>330</v>
      </c>
      <c r="G33" s="19">
        <f t="shared" si="0"/>
        <v>102.67722237105966</v>
      </c>
    </row>
    <row r="34" spans="1:7" ht="15.75" x14ac:dyDescent="0.25">
      <c r="A34" s="18">
        <v>45323</v>
      </c>
      <c r="B34" s="15">
        <v>3</v>
      </c>
      <c r="C34" s="15" t="s">
        <v>68</v>
      </c>
      <c r="D34" s="16">
        <v>0.86345579450418164</v>
      </c>
      <c r="E34" s="17">
        <v>320.8736559139785</v>
      </c>
      <c r="F34" s="17">
        <v>330</v>
      </c>
      <c r="G34" s="19">
        <f t="shared" si="0"/>
        <v>50.741958870600456</v>
      </c>
    </row>
    <row r="35" spans="1:7" ht="15.75" x14ac:dyDescent="0.25">
      <c r="A35" s="18">
        <v>45323</v>
      </c>
      <c r="B35" s="15">
        <v>3</v>
      </c>
      <c r="C35" s="15" t="s">
        <v>62</v>
      </c>
      <c r="D35" s="16">
        <v>0.95172976403823173</v>
      </c>
      <c r="E35" s="17">
        <v>3082.2540322580649</v>
      </c>
      <c r="F35" s="17">
        <v>3000</v>
      </c>
      <c r="G35" s="19">
        <f t="shared" si="0"/>
        <v>156.32707418955124</v>
      </c>
    </row>
    <row r="36" spans="1:7" ht="15.75" x14ac:dyDescent="0.25">
      <c r="A36" s="18">
        <v>45323</v>
      </c>
      <c r="B36" s="15">
        <v>3</v>
      </c>
      <c r="C36" s="15" t="s">
        <v>63</v>
      </c>
      <c r="D36" s="16">
        <v>0.95541367980884107</v>
      </c>
      <c r="E36" s="17">
        <v>3494.4731182795699</v>
      </c>
      <c r="F36" s="17">
        <v>3525</v>
      </c>
      <c r="G36" s="19">
        <f t="shared" si="0"/>
        <v>163.07668672086038</v>
      </c>
    </row>
    <row r="37" spans="1:7" ht="15.75" x14ac:dyDescent="0.25">
      <c r="A37" s="20">
        <v>45323</v>
      </c>
      <c r="B37" s="21">
        <v>3</v>
      </c>
      <c r="C37" s="21" t="s">
        <v>66</v>
      </c>
      <c r="D37" s="22">
        <v>0.89671611806521401</v>
      </c>
      <c r="E37" s="23">
        <v>2888.0389429763559</v>
      </c>
      <c r="F37" s="23">
        <v>3150</v>
      </c>
      <c r="G37" s="24">
        <f t="shared" si="0"/>
        <v>332.64471018211452</v>
      </c>
    </row>
    <row r="38" spans="1:7" ht="15.75" x14ac:dyDescent="0.25">
      <c r="A38" s="20">
        <v>45352</v>
      </c>
      <c r="B38" s="15">
        <v>1</v>
      </c>
      <c r="C38" s="15" t="s">
        <v>68</v>
      </c>
      <c r="D38" s="22">
        <v>0.64430072631741619</v>
      </c>
      <c r="E38" s="23">
        <v>301.23783031988881</v>
      </c>
      <c r="F38" s="14">
        <v>330</v>
      </c>
      <c r="G38" s="24">
        <f>(((E38*100)/D38)/100)-E38</f>
        <v>166.30444926382739</v>
      </c>
    </row>
    <row r="39" spans="1:7" ht="15.75" x14ac:dyDescent="0.25">
      <c r="A39" s="20">
        <v>45352</v>
      </c>
      <c r="B39" s="15">
        <v>1</v>
      </c>
      <c r="C39" s="15" t="s">
        <v>62</v>
      </c>
      <c r="D39" s="22">
        <v>0.64581092566836651</v>
      </c>
      <c r="E39" s="23">
        <v>302.4547983310153</v>
      </c>
      <c r="F39" s="14">
        <v>330</v>
      </c>
      <c r="G39" s="24">
        <f>(((E39*100)/D39)/100)-E39</f>
        <v>165.87855793420579</v>
      </c>
    </row>
    <row r="40" spans="1:7" ht="15.75" x14ac:dyDescent="0.25">
      <c r="A40" s="20">
        <v>45352</v>
      </c>
      <c r="B40" s="15">
        <v>1</v>
      </c>
      <c r="C40" s="15" t="s">
        <v>63</v>
      </c>
      <c r="D40" s="16">
        <v>0.67809805285118219</v>
      </c>
      <c r="E40" s="17">
        <v>291.68289290681503</v>
      </c>
      <c r="F40" s="14">
        <v>330</v>
      </c>
      <c r="G40" s="19">
        <f t="shared" ref="G40:G55" si="1">(((E40*100)/D40)/100)-E40</f>
        <v>138.46565519826089</v>
      </c>
    </row>
    <row r="41" spans="1:7" ht="15.75" x14ac:dyDescent="0.25">
      <c r="A41" s="20">
        <v>45352</v>
      </c>
      <c r="B41" s="15">
        <v>1</v>
      </c>
      <c r="C41" s="15" t="s">
        <v>64</v>
      </c>
      <c r="D41" s="16">
        <v>0.63060191624169371</v>
      </c>
      <c r="E41" s="17">
        <v>300.52851182197497</v>
      </c>
      <c r="F41" s="14">
        <v>330</v>
      </c>
      <c r="G41" s="19">
        <f t="shared" si="1"/>
        <v>176.04554239766054</v>
      </c>
    </row>
    <row r="42" spans="1:7" ht="15.75" x14ac:dyDescent="0.25">
      <c r="A42" s="20">
        <v>45352</v>
      </c>
      <c r="B42" s="15">
        <v>1</v>
      </c>
      <c r="C42" s="15" t="s">
        <v>65</v>
      </c>
      <c r="D42" s="16">
        <v>0.92484276000618137</v>
      </c>
      <c r="E42" s="17">
        <v>2623.2458333333329</v>
      </c>
      <c r="F42" s="14">
        <v>3000</v>
      </c>
      <c r="G42" s="19">
        <f t="shared" si="1"/>
        <v>213.17776943758554</v>
      </c>
    </row>
    <row r="43" spans="1:7" ht="15.75" x14ac:dyDescent="0.25">
      <c r="A43" s="20">
        <v>45352</v>
      </c>
      <c r="B43" s="15">
        <v>1</v>
      </c>
      <c r="C43" s="15" t="s">
        <v>66</v>
      </c>
      <c r="D43" s="16">
        <v>0.95355470560964306</v>
      </c>
      <c r="E43" s="17">
        <v>3490.4047287899862</v>
      </c>
      <c r="F43" s="14">
        <v>3525</v>
      </c>
      <c r="G43" s="19">
        <f t="shared" si="1"/>
        <v>170.00899289412018</v>
      </c>
    </row>
    <row r="44" spans="1:7" ht="15.75" x14ac:dyDescent="0.25">
      <c r="A44" s="20">
        <v>45352</v>
      </c>
      <c r="B44" s="15">
        <v>1</v>
      </c>
      <c r="C44" s="15" t="s">
        <v>67</v>
      </c>
      <c r="D44" s="16">
        <v>0.91992183742183742</v>
      </c>
      <c r="E44" s="17">
        <v>3188.484848484848</v>
      </c>
      <c r="F44" s="14">
        <v>3150</v>
      </c>
      <c r="G44" s="19">
        <f t="shared" si="1"/>
        <v>277.55402436206623</v>
      </c>
    </row>
    <row r="45" spans="1:7" ht="15.75" x14ac:dyDescent="0.25">
      <c r="A45" s="20">
        <v>45352</v>
      </c>
      <c r="B45" s="15">
        <v>2</v>
      </c>
      <c r="C45" s="15" t="s">
        <v>68</v>
      </c>
      <c r="D45" s="16">
        <v>0.63710237293570626</v>
      </c>
      <c r="E45" s="17">
        <v>300.90909090909088</v>
      </c>
      <c r="F45" s="14">
        <v>330</v>
      </c>
      <c r="G45" s="19">
        <f t="shared" si="1"/>
        <v>171.39976194061808</v>
      </c>
    </row>
    <row r="46" spans="1:7" ht="15.75" x14ac:dyDescent="0.25">
      <c r="A46" s="20">
        <v>45352</v>
      </c>
      <c r="B46" s="15">
        <v>2</v>
      </c>
      <c r="C46" s="15" t="s">
        <v>62</v>
      </c>
      <c r="D46" s="16">
        <v>0.68364523121387288</v>
      </c>
      <c r="E46" s="17">
        <v>315.89595375722541</v>
      </c>
      <c r="F46" s="14">
        <v>330</v>
      </c>
      <c r="G46" s="19">
        <f t="shared" si="1"/>
        <v>146.17989982011039</v>
      </c>
    </row>
    <row r="47" spans="1:7" ht="15.75" x14ac:dyDescent="0.25">
      <c r="A47" s="20">
        <v>45352</v>
      </c>
      <c r="B47" s="15">
        <v>2</v>
      </c>
      <c r="C47" s="15" t="s">
        <v>63</v>
      </c>
      <c r="D47" s="16">
        <v>0.70593970777135517</v>
      </c>
      <c r="E47" s="17">
        <v>322.30780346820808</v>
      </c>
      <c r="F47" s="14">
        <v>330</v>
      </c>
      <c r="G47" s="19">
        <f t="shared" si="1"/>
        <v>134.25782093296169</v>
      </c>
    </row>
    <row r="48" spans="1:7" ht="15.75" x14ac:dyDescent="0.25">
      <c r="A48" s="20">
        <v>45352</v>
      </c>
      <c r="B48" s="15">
        <v>2</v>
      </c>
      <c r="C48" s="15" t="s">
        <v>64</v>
      </c>
      <c r="D48" s="16">
        <v>0.77289619460500958</v>
      </c>
      <c r="E48" s="17">
        <v>317.63728323699422</v>
      </c>
      <c r="F48" s="14">
        <v>330</v>
      </c>
      <c r="G48" s="19">
        <f t="shared" si="1"/>
        <v>93.332890318231421</v>
      </c>
    </row>
    <row r="49" spans="1:7" ht="15.75" x14ac:dyDescent="0.25">
      <c r="A49" s="20">
        <v>45352</v>
      </c>
      <c r="B49" s="15">
        <v>2</v>
      </c>
      <c r="C49" s="15" t="s">
        <v>65</v>
      </c>
      <c r="D49" s="16">
        <v>0.93832732082732084</v>
      </c>
      <c r="E49" s="17">
        <v>2956.7460317460318</v>
      </c>
      <c r="F49" s="14">
        <v>3000</v>
      </c>
      <c r="G49" s="19">
        <f t="shared" si="1"/>
        <v>194.33564957928274</v>
      </c>
    </row>
    <row r="50" spans="1:7" ht="15.75" x14ac:dyDescent="0.25">
      <c r="A50" s="20">
        <v>45352</v>
      </c>
      <c r="B50" s="15">
        <v>2</v>
      </c>
      <c r="C50" s="15" t="s">
        <v>66</v>
      </c>
      <c r="D50" s="16">
        <v>0.97920234086900748</v>
      </c>
      <c r="E50" s="17">
        <v>3495</v>
      </c>
      <c r="F50" s="14">
        <v>3525</v>
      </c>
      <c r="G50" s="19">
        <f t="shared" si="1"/>
        <v>74.231663496955207</v>
      </c>
    </row>
    <row r="51" spans="1:7" ht="15.75" x14ac:dyDescent="0.25">
      <c r="A51" s="20">
        <v>45352</v>
      </c>
      <c r="B51" s="15">
        <v>2</v>
      </c>
      <c r="C51" s="15" t="s">
        <v>67</v>
      </c>
      <c r="D51" s="16">
        <v>0.31281828703703701</v>
      </c>
      <c r="E51" s="17">
        <v>305.21666666666658</v>
      </c>
      <c r="F51" s="17">
        <v>330</v>
      </c>
      <c r="G51" s="19">
        <f t="shared" si="1"/>
        <v>670.4828985909412</v>
      </c>
    </row>
    <row r="52" spans="1:7" ht="15.75" x14ac:dyDescent="0.25">
      <c r="A52" s="20">
        <v>45352</v>
      </c>
      <c r="B52" s="15">
        <v>3</v>
      </c>
      <c r="C52" s="15" t="s">
        <v>68</v>
      </c>
      <c r="D52" s="16">
        <v>0.41829012345679012</v>
      </c>
      <c r="E52" s="17">
        <v>302.74027777777781</v>
      </c>
      <c r="F52" s="17">
        <v>330</v>
      </c>
      <c r="G52" s="19">
        <f t="shared" si="1"/>
        <v>421.01641835432986</v>
      </c>
    </row>
    <row r="53" spans="1:7" ht="15.75" x14ac:dyDescent="0.25">
      <c r="A53" s="20">
        <v>45352</v>
      </c>
      <c r="B53" s="15">
        <v>3</v>
      </c>
      <c r="C53" s="15" t="s">
        <v>62</v>
      </c>
      <c r="D53" s="16">
        <v>0.64267052469135799</v>
      </c>
      <c r="E53" s="17">
        <v>204.96111111111111</v>
      </c>
      <c r="F53" s="17">
        <v>220</v>
      </c>
      <c r="G53" s="19">
        <f t="shared" si="1"/>
        <v>113.95986509134269</v>
      </c>
    </row>
    <row r="54" spans="1:7" ht="15.75" x14ac:dyDescent="0.25">
      <c r="A54" s="20">
        <v>45352</v>
      </c>
      <c r="B54" s="15">
        <v>3</v>
      </c>
      <c r="C54" s="15" t="s">
        <v>63</v>
      </c>
      <c r="D54" s="16">
        <v>0.7820976080246913</v>
      </c>
      <c r="E54" s="17">
        <v>1990.1388888888889</v>
      </c>
      <c r="F54" s="17">
        <v>2100</v>
      </c>
      <c r="G54" s="19">
        <f t="shared" si="1"/>
        <v>554.47813649147633</v>
      </c>
    </row>
    <row r="55" spans="1:7" ht="15.75" x14ac:dyDescent="0.25">
      <c r="A55" s="20">
        <v>45352</v>
      </c>
      <c r="B55" s="15">
        <v>3</v>
      </c>
      <c r="C55" s="15" t="s">
        <v>66</v>
      </c>
      <c r="D55" s="16">
        <v>0.85861822348664452</v>
      </c>
      <c r="E55" s="17">
        <v>2948.0768136557608</v>
      </c>
      <c r="F55" s="17">
        <v>3150</v>
      </c>
      <c r="G55" s="19">
        <f t="shared" si="1"/>
        <v>485.43616453881032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PREVISÃO</vt:lpstr>
      <vt:lpstr>ESTOQUE</vt:lpstr>
      <vt:lpstr>PRODUÇÃO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2024-05-05T21:42:52Z</dcterms:created>
  <dcterms:modified xsi:type="dcterms:W3CDTF">2024-05-06T02:57:28Z</dcterms:modified>
</cp:coreProperties>
</file>