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34E7B90B-E040-443A-A541-6A02BE086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0" r:id="rId1"/>
  </sheets>
  <definedNames>
    <definedName name="NativeTimeline_DATA">#N/A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0" l="1"/>
  <c r="S14" i="10" s="1"/>
  <c r="R47" i="10"/>
  <c r="S47" i="10"/>
  <c r="T47" i="10"/>
  <c r="U47" i="10"/>
  <c r="V47" i="10"/>
  <c r="W47" i="10"/>
  <c r="Z17" i="10"/>
  <c r="AA17" i="10" s="1"/>
  <c r="AB17" i="10" s="1"/>
  <c r="AC17" i="10" s="1"/>
  <c r="AD17" i="10" s="1"/>
  <c r="AE17" i="10" s="1"/>
  <c r="Z11" i="10"/>
  <c r="AA11" i="10" s="1"/>
  <c r="AB11" i="10" s="1"/>
  <c r="AC11" i="10" s="1"/>
  <c r="AD11" i="10" s="1"/>
  <c r="AE11" i="10" s="1"/>
  <c r="Z5" i="10"/>
  <c r="AA5" i="10" s="1"/>
  <c r="AB5" i="10" s="1"/>
  <c r="AC5" i="10" s="1"/>
  <c r="AD5" i="10" s="1"/>
  <c r="AE5" i="10" s="1"/>
  <c r="Z20" i="10"/>
  <c r="AA20" i="10"/>
  <c r="AB20" i="10" s="1"/>
  <c r="AC20" i="10" s="1"/>
  <c r="AD20" i="10" s="1"/>
  <c r="AE20" i="10" s="1"/>
  <c r="Z18" i="10"/>
  <c r="AA18" i="10" s="1"/>
  <c r="AB18" i="10" s="1"/>
  <c r="AC18" i="10" s="1"/>
  <c r="AD18" i="10" s="1"/>
  <c r="AE18" i="10" s="1"/>
  <c r="Z19" i="10"/>
  <c r="AA19" i="10" s="1"/>
  <c r="AB19" i="10" s="1"/>
  <c r="AC19" i="10" s="1"/>
  <c r="AD19" i="10" s="1"/>
  <c r="AE19" i="10" s="1"/>
  <c r="Z12" i="10"/>
  <c r="AA12" i="10" s="1"/>
  <c r="AB12" i="10" s="1"/>
  <c r="AC12" i="10" s="1"/>
  <c r="AD12" i="10" s="1"/>
  <c r="AE12" i="10" s="1"/>
  <c r="Z13" i="10"/>
  <c r="AA13" i="10" s="1"/>
  <c r="AB13" i="10" s="1"/>
  <c r="AC13" i="10" s="1"/>
  <c r="AD13" i="10" s="1"/>
  <c r="AE13" i="10" s="1"/>
  <c r="Z14" i="10"/>
  <c r="AA14" i="10" s="1"/>
  <c r="AB14" i="10" s="1"/>
  <c r="AC14" i="10" s="1"/>
  <c r="AD14" i="10" s="1"/>
  <c r="AE14" i="10" s="1"/>
  <c r="Z6" i="10"/>
  <c r="AA6" i="10" s="1"/>
  <c r="AB6" i="10" s="1"/>
  <c r="AC6" i="10" s="1"/>
  <c r="AD6" i="10" s="1"/>
  <c r="AE6" i="10" s="1"/>
  <c r="Z7" i="10"/>
  <c r="AA7" i="10" s="1"/>
  <c r="AB7" i="10" s="1"/>
  <c r="AC7" i="10" s="1"/>
  <c r="AD7" i="10" s="1"/>
  <c r="AE7" i="10" s="1"/>
  <c r="Z8" i="10"/>
  <c r="AA8" i="10" s="1"/>
  <c r="AB8" i="10" s="1"/>
  <c r="AC8" i="10" s="1"/>
  <c r="AD8" i="10" s="1"/>
  <c r="AE8" i="10" s="1"/>
  <c r="S53" i="10"/>
  <c r="T53" i="10"/>
  <c r="U53" i="10"/>
  <c r="V53" i="10"/>
  <c r="W53" i="10"/>
  <c r="R53" i="10"/>
  <c r="R38" i="10"/>
  <c r="S38" i="10" s="1"/>
  <c r="T38" i="10" s="1"/>
  <c r="U38" i="10" s="1"/>
  <c r="V38" i="10" s="1"/>
  <c r="W38" i="10" s="1"/>
  <c r="R26" i="10"/>
  <c r="S26" i="10" s="1"/>
  <c r="T26" i="10" s="1"/>
  <c r="U26" i="10" s="1"/>
  <c r="V26" i="10" s="1"/>
  <c r="W26" i="10" s="1"/>
  <c r="S13" i="10"/>
  <c r="T13" i="10"/>
  <c r="U13" i="10"/>
  <c r="V13" i="10"/>
  <c r="W13" i="10"/>
  <c r="S37" i="10"/>
  <c r="T37" i="10"/>
  <c r="U37" i="10"/>
  <c r="V37" i="10"/>
  <c r="W37" i="10"/>
  <c r="R37" i="10"/>
  <c r="R13" i="10"/>
  <c r="S25" i="10"/>
  <c r="T25" i="10"/>
  <c r="U25" i="10"/>
  <c r="V25" i="10"/>
  <c r="W25" i="10"/>
  <c r="R25" i="10"/>
  <c r="T39" i="10" l="1"/>
  <c r="S39" i="10"/>
  <c r="W39" i="10"/>
  <c r="V39" i="10"/>
  <c r="R39" i="10"/>
  <c r="U39" i="10"/>
  <c r="R40" i="10"/>
  <c r="T14" i="10"/>
  <c r="S40" i="10"/>
  <c r="C37" i="10"/>
  <c r="C43" i="10" s="1"/>
  <c r="D37" i="10"/>
  <c r="D43" i="10" s="1"/>
  <c r="E37" i="10"/>
  <c r="E43" i="10" s="1"/>
  <c r="F37" i="10"/>
  <c r="F43" i="10" s="1"/>
  <c r="G37" i="10"/>
  <c r="G43" i="10" s="1"/>
  <c r="H37" i="10"/>
  <c r="H43" i="10" s="1"/>
  <c r="I37" i="10"/>
  <c r="I43" i="10" s="1"/>
  <c r="J37" i="10"/>
  <c r="J43" i="10" s="1"/>
  <c r="K37" i="10"/>
  <c r="K43" i="10" s="1"/>
  <c r="L37" i="10"/>
  <c r="L43" i="10" s="1"/>
  <c r="M37" i="10"/>
  <c r="M43" i="10" s="1"/>
  <c r="B37" i="10"/>
  <c r="B43" i="10" s="1"/>
  <c r="B23" i="10"/>
  <c r="B28" i="10" s="1"/>
  <c r="C23" i="10"/>
  <c r="D23" i="10"/>
  <c r="E23" i="10"/>
  <c r="F23" i="10"/>
  <c r="G23" i="10"/>
  <c r="H23" i="10"/>
  <c r="I23" i="10"/>
  <c r="J23" i="10"/>
  <c r="K23" i="10"/>
  <c r="L23" i="10"/>
  <c r="M23" i="10"/>
  <c r="C9" i="10"/>
  <c r="D9" i="10"/>
  <c r="E9" i="10"/>
  <c r="F9" i="10"/>
  <c r="G9" i="10"/>
  <c r="H9" i="10"/>
  <c r="I9" i="10"/>
  <c r="J9" i="10"/>
  <c r="K9" i="10"/>
  <c r="L9" i="10"/>
  <c r="M9" i="10"/>
  <c r="B9" i="10"/>
  <c r="B15" i="10" l="1"/>
  <c r="B14" i="10"/>
  <c r="B13" i="10" s="1"/>
  <c r="B10" i="10"/>
  <c r="U14" i="10"/>
  <c r="T40" i="10"/>
  <c r="M15" i="10"/>
  <c r="M14" i="10"/>
  <c r="M13" i="10" s="1"/>
  <c r="M10" i="10"/>
  <c r="L15" i="10"/>
  <c r="L14" i="10"/>
  <c r="L13" i="10" s="1"/>
  <c r="L10" i="10"/>
  <c r="K15" i="10"/>
  <c r="K14" i="10"/>
  <c r="K13" i="10" s="1"/>
  <c r="K10" i="10"/>
  <c r="J15" i="10"/>
  <c r="J14" i="10"/>
  <c r="J13" i="10" s="1"/>
  <c r="J10" i="10"/>
  <c r="I15" i="10"/>
  <c r="I14" i="10"/>
  <c r="I13" i="10" s="1"/>
  <c r="I10" i="10"/>
  <c r="H15" i="10"/>
  <c r="H14" i="10"/>
  <c r="H13" i="10" s="1"/>
  <c r="H10" i="10"/>
  <c r="G15" i="10"/>
  <c r="G14" i="10"/>
  <c r="G13" i="10" s="1"/>
  <c r="G10" i="10"/>
  <c r="F15" i="10"/>
  <c r="F14" i="10"/>
  <c r="F13" i="10" s="1"/>
  <c r="F10" i="10"/>
  <c r="E15" i="10"/>
  <c r="E14" i="10"/>
  <c r="E13" i="10" s="1"/>
  <c r="E10" i="10"/>
  <c r="D15" i="10"/>
  <c r="D14" i="10"/>
  <c r="D13" i="10" s="1"/>
  <c r="D10" i="10"/>
  <c r="C15" i="10"/>
  <c r="C14" i="10"/>
  <c r="C13" i="10" s="1"/>
  <c r="C10" i="10"/>
  <c r="M29" i="10"/>
  <c r="M28" i="10"/>
  <c r="M27" i="10" s="1"/>
  <c r="M24" i="10"/>
  <c r="L29" i="10"/>
  <c r="L28" i="10"/>
  <c r="L27" i="10" s="1"/>
  <c r="L24" i="10"/>
  <c r="K29" i="10"/>
  <c r="K28" i="10"/>
  <c r="K27" i="10" s="1"/>
  <c r="K24" i="10"/>
  <c r="J29" i="10"/>
  <c r="J28" i="10"/>
  <c r="J27" i="10" s="1"/>
  <c r="J24" i="10"/>
  <c r="I29" i="10"/>
  <c r="I28" i="10"/>
  <c r="I27" i="10" s="1"/>
  <c r="I24" i="10"/>
  <c r="H29" i="10"/>
  <c r="H28" i="10"/>
  <c r="H27" i="10" s="1"/>
  <c r="H24" i="10"/>
  <c r="G29" i="10"/>
  <c r="G28" i="10"/>
  <c r="G27" i="10" s="1"/>
  <c r="G24" i="10"/>
  <c r="F29" i="10"/>
  <c r="V52" i="10" s="1"/>
  <c r="F28" i="10"/>
  <c r="F27" i="10" s="1"/>
  <c r="F24" i="10"/>
  <c r="E29" i="10"/>
  <c r="E28" i="10"/>
  <c r="E27" i="10" s="1"/>
  <c r="E24" i="10"/>
  <c r="D29" i="10"/>
  <c r="D28" i="10"/>
  <c r="D27" i="10" s="1"/>
  <c r="D24" i="10"/>
  <c r="C29" i="10"/>
  <c r="C28" i="10"/>
  <c r="C27" i="10" s="1"/>
  <c r="C24" i="10"/>
  <c r="B29" i="10"/>
  <c r="R52" i="10" s="1"/>
  <c r="B27" i="10"/>
  <c r="B24" i="10"/>
  <c r="B38" i="10"/>
  <c r="B40" i="10" s="1"/>
  <c r="B42" i="10"/>
  <c r="M38" i="10"/>
  <c r="M42" i="10"/>
  <c r="M41" i="10" s="1"/>
  <c r="L38" i="10"/>
  <c r="L42" i="10"/>
  <c r="L41" i="10" s="1"/>
  <c r="K38" i="10"/>
  <c r="K42" i="10"/>
  <c r="K41" i="10" s="1"/>
  <c r="J38" i="10"/>
  <c r="J42" i="10"/>
  <c r="J41" i="10" s="1"/>
  <c r="I38" i="10"/>
  <c r="I42" i="10"/>
  <c r="I41" i="10" s="1"/>
  <c r="H38" i="10"/>
  <c r="H42" i="10"/>
  <c r="H41" i="10" s="1"/>
  <c r="G38" i="10"/>
  <c r="G42" i="10"/>
  <c r="F38" i="10"/>
  <c r="F42" i="10"/>
  <c r="E38" i="10"/>
  <c r="E42" i="10"/>
  <c r="D38" i="10"/>
  <c r="D42" i="10"/>
  <c r="C38" i="10"/>
  <c r="C42" i="10"/>
  <c r="B39" i="10"/>
  <c r="W52" i="10" l="1"/>
  <c r="S52" i="10"/>
  <c r="T52" i="10"/>
  <c r="U52" i="10"/>
  <c r="B11" i="10"/>
  <c r="B12" i="10"/>
  <c r="V14" i="10"/>
  <c r="U40" i="10"/>
  <c r="C41" i="10"/>
  <c r="S51" i="10"/>
  <c r="D41" i="10"/>
  <c r="T51" i="10"/>
  <c r="E41" i="10"/>
  <c r="U51" i="10"/>
  <c r="F41" i="10"/>
  <c r="V51" i="10"/>
  <c r="G41" i="10"/>
  <c r="W51" i="10"/>
  <c r="B41" i="10"/>
  <c r="R50" i="10" s="1"/>
  <c r="R51" i="10"/>
  <c r="C12" i="10"/>
  <c r="C11" i="10"/>
  <c r="D12" i="10"/>
  <c r="D11" i="10"/>
  <c r="E12" i="10"/>
  <c r="E11" i="10"/>
  <c r="F12" i="10"/>
  <c r="F11" i="10"/>
  <c r="G12" i="10"/>
  <c r="G11" i="10"/>
  <c r="H12" i="10"/>
  <c r="H11" i="10"/>
  <c r="I12" i="10"/>
  <c r="I11" i="10"/>
  <c r="J12" i="10"/>
  <c r="J11" i="10"/>
  <c r="K12" i="10"/>
  <c r="K11" i="10"/>
  <c r="L12" i="10"/>
  <c r="L11" i="10"/>
  <c r="M12" i="10"/>
  <c r="M11" i="10"/>
  <c r="B26" i="10"/>
  <c r="B25" i="10"/>
  <c r="R48" i="10" s="1"/>
  <c r="C26" i="10"/>
  <c r="C25" i="10"/>
  <c r="D26" i="10"/>
  <c r="D25" i="10"/>
  <c r="E26" i="10"/>
  <c r="E25" i="10"/>
  <c r="F26" i="10"/>
  <c r="F25" i="10"/>
  <c r="G26" i="10"/>
  <c r="G25" i="10"/>
  <c r="H26" i="10"/>
  <c r="H25" i="10"/>
  <c r="I26" i="10"/>
  <c r="I25" i="10"/>
  <c r="J26" i="10"/>
  <c r="J25" i="10"/>
  <c r="K26" i="10"/>
  <c r="K25" i="10"/>
  <c r="L26" i="10"/>
  <c r="L25" i="10"/>
  <c r="M26" i="10"/>
  <c r="M25" i="10"/>
  <c r="C39" i="10"/>
  <c r="C40" i="10"/>
  <c r="D39" i="10"/>
  <c r="D40" i="10"/>
  <c r="E39" i="10"/>
  <c r="E40" i="10"/>
  <c r="F39" i="10"/>
  <c r="F40" i="10"/>
  <c r="G39" i="10"/>
  <c r="G40" i="10"/>
  <c r="H39" i="10"/>
  <c r="H40" i="10"/>
  <c r="I39" i="10"/>
  <c r="I40" i="10"/>
  <c r="J39" i="10"/>
  <c r="J40" i="10"/>
  <c r="K39" i="10"/>
  <c r="K40" i="10"/>
  <c r="L39" i="10"/>
  <c r="L40" i="10"/>
  <c r="M39" i="10"/>
  <c r="M40" i="10"/>
  <c r="W49" i="10" l="1"/>
  <c r="V49" i="10"/>
  <c r="T48" i="10"/>
  <c r="T49" i="10"/>
  <c r="W48" i="10"/>
  <c r="W14" i="10"/>
  <c r="W40" i="10" s="1"/>
  <c r="V40" i="10"/>
  <c r="U48" i="10"/>
  <c r="S48" i="10"/>
  <c r="U49" i="10"/>
  <c r="S49" i="10"/>
  <c r="R49" i="10"/>
  <c r="V48" i="10"/>
  <c r="W50" i="10"/>
  <c r="V50" i="10"/>
  <c r="U50" i="10"/>
  <c r="T50" i="10"/>
  <c r="S50" i="10"/>
</calcChain>
</file>

<file path=xl/sharedStrings.xml><?xml version="1.0" encoding="utf-8"?>
<sst xmlns="http://schemas.openxmlformats.org/spreadsheetml/2006/main" count="151" uniqueCount="51">
  <si>
    <t>Tabela de controle</t>
  </si>
  <si>
    <t>Tabela de entradas $</t>
  </si>
  <si>
    <t>Tabela estoque</t>
  </si>
  <si>
    <t>sul/sudeste</t>
  </si>
  <si>
    <t xml:space="preserve">sul/sudeste												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</si>
  <si>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</si>
  <si>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</si>
  <si>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</si>
  <si>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</si>
  <si>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</si>
  <si>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</si>
  <si>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</si>
  <si>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</si>
  <si>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</si>
  <si>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</si>
  <si>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</si>
  <si>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</si>
  <si>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DOS PACOTES DE SERVIÇO</t>
  </si>
  <si>
    <t>celulares</t>
  </si>
  <si>
    <t xml:space="preserve">IMPORTADO + </t>
  </si>
  <si>
    <t>NACIONAL +</t>
  </si>
  <si>
    <t>IMPORTADO -</t>
  </si>
  <si>
    <t>NACIONAL -</t>
  </si>
  <si>
    <t>nordeste</t>
  </si>
  <si>
    <t>lotes</t>
  </si>
  <si>
    <t>logistica</t>
  </si>
  <si>
    <t>comercial</t>
  </si>
  <si>
    <t>infraestrutura</t>
  </si>
  <si>
    <t>valor venda</t>
  </si>
  <si>
    <t>erbs</t>
  </si>
  <si>
    <t>valor planos</t>
  </si>
  <si>
    <t>PA's</t>
  </si>
  <si>
    <t>norte/centro oeste</t>
  </si>
  <si>
    <t>total</t>
  </si>
  <si>
    <t>franquia de atuação</t>
  </si>
  <si>
    <t>Tabela de gastos</t>
  </si>
  <si>
    <t>franquia armazem</t>
  </si>
  <si>
    <t>imposto</t>
  </si>
  <si>
    <t>importado</t>
  </si>
  <si>
    <t>nacional</t>
  </si>
  <si>
    <t>PREÇO DE COMPRA</t>
  </si>
  <si>
    <t>Aparelho</t>
  </si>
  <si>
    <t>PA</t>
  </si>
  <si>
    <t>ERB</t>
  </si>
  <si>
    <t>CUSTO EQUIPES FUNCIONÁRIOS</t>
  </si>
  <si>
    <t>CONTRATAÇÃO</t>
  </si>
  <si>
    <t>TREINAMENTO</t>
  </si>
  <si>
    <t>SALÁRIO MENSAL</t>
  </si>
  <si>
    <t>LOGÍSTICA</t>
  </si>
  <si>
    <t>COMERCIAL</t>
  </si>
  <si>
    <t>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</si>
</sst>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* #,##0_-;\-* #,##0_-;_-* &quot;-&quot;??_-;_-@_-"/>
    <numFmt numFmtId="167" formatCode="0.000"/>
    <numFmt numFmtId="168" formatCode="0.0"/>
    <numFmt numFmtId="169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 textRotation="45"/>
    </xf>
    <xf numFmtId="166" fontId="0" fillId="0" borderId="0" xfId="6" applyNumberFormat="1" applyFont="1" applyFill="1" applyBorder="1" applyAlignment="1">
      <alignment horizontal="center"/>
    </xf>
    <xf numFmtId="8" fontId="4" fillId="0" borderId="4" xfId="0" applyNumberFormat="1" applyFont="1" applyBorder="1"/>
    <xf numFmtId="0" fontId="0" fillId="2" borderId="4" xfId="0" applyFill="1" applyBorder="1"/>
    <xf numFmtId="44" fontId="0" fillId="3" borderId="5" xfId="7" applyFont="1" applyFill="1" applyBorder="1"/>
    <xf numFmtId="44" fontId="0" fillId="3" borderId="7" xfId="7" applyFont="1" applyFill="1" applyBorder="1"/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44" fontId="0" fillId="8" borderId="4" xfId="7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left" vertical="center"/>
    </xf>
    <xf numFmtId="3" fontId="0" fillId="9" borderId="4" xfId="6" applyNumberFormat="1" applyFont="1" applyFill="1" applyBorder="1" applyAlignment="1">
      <alignment horizontal="center"/>
    </xf>
    <xf numFmtId="8" fontId="0" fillId="9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0" fontId="0" fillId="0" borderId="4" xfId="0" applyBorder="1"/>
    <xf numFmtId="1" fontId="0" fillId="6" borderId="4" xfId="0" applyNumberFormat="1" applyFill="1" applyBorder="1"/>
    <xf numFmtId="169" fontId="0" fillId="6" borderId="4" xfId="0" applyNumberFormat="1" applyFill="1" applyBorder="1"/>
    <xf numFmtId="167" fontId="0" fillId="7" borderId="4" xfId="0" applyNumberFormat="1" applyFill="1" applyBorder="1"/>
    <xf numFmtId="44" fontId="0" fillId="7" borderId="4" xfId="7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68" fontId="0" fillId="5" borderId="4" xfId="0" applyNumberFormat="1" applyFill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/>
    <xf numFmtId="8" fontId="7" fillId="4" borderId="4" xfId="0" applyNumberFormat="1" applyFont="1" applyFill="1" applyBorder="1"/>
    <xf numFmtId="44" fontId="0" fillId="5" borderId="4" xfId="7" applyFont="1" applyFill="1" applyBorder="1"/>
    <xf numFmtId="0" fontId="0" fillId="0" borderId="9" xfId="0" applyBorder="1"/>
    <xf numFmtId="0" fontId="0" fillId="0" borderId="12" xfId="0" applyBorder="1"/>
    <xf numFmtId="8" fontId="7" fillId="4" borderId="8" xfId="0" applyNumberFormat="1" applyFont="1" applyFill="1" applyBorder="1"/>
    <xf numFmtId="0" fontId="0" fillId="8" borderId="13" xfId="0" applyFill="1" applyBorder="1" applyAlignment="1">
      <alignment vertic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9" fontId="0" fillId="9" borderId="4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8" fontId="4" fillId="0" borderId="4" xfId="0" applyNumberFormat="1" applyFont="1" applyBorder="1" applyAlignment="1">
      <alignment horizontal="center"/>
    </xf>
    <xf numFmtId="1" fontId="0" fillId="0" borderId="4" xfId="0" applyNumberFormat="1" applyBorder="1"/>
    <xf numFmtId="1" fontId="0" fillId="2" borderId="4" xfId="0" applyNumberFormat="1" applyFill="1" applyBorder="1"/>
    <xf numFmtId="1" fontId="0" fillId="0" borderId="10" xfId="0" applyNumberFormat="1" applyBorder="1"/>
    <xf numFmtId="1" fontId="0" fillId="0" borderId="15" xfId="0" applyNumberFormat="1" applyBorder="1"/>
    <xf numFmtId="1" fontId="0" fillId="2" borderId="15" xfId="0" applyNumberFormat="1" applyFill="1" applyBorder="1"/>
    <xf numFmtId="8" fontId="0" fillId="0" borderId="4" xfId="0" applyNumberFormat="1" applyBorder="1"/>
    <xf numFmtId="44" fontId="0" fillId="0" borderId="4" xfId="0" applyNumberFormat="1" applyBorder="1"/>
    <xf numFmtId="0" fontId="0" fillId="2" borderId="9" xfId="0" applyFill="1" applyBorder="1"/>
    <xf numFmtId="0" fontId="0" fillId="0" borderId="8" xfId="0" applyBorder="1"/>
    <xf numFmtId="0" fontId="0" fillId="2" borderId="12" xfId="0" applyFill="1" applyBorder="1"/>
    <xf numFmtId="44" fontId="0" fillId="0" borderId="8" xfId="0" applyNumberFormat="1" applyBorder="1"/>
    <xf numFmtId="0" fontId="0" fillId="2" borderId="10" xfId="0" applyFill="1" applyBorder="1"/>
    <xf numFmtId="0" fontId="0" fillId="0" borderId="10" xfId="0" applyBorder="1"/>
    <xf numFmtId="0" fontId="0" fillId="0" borderId="17" xfId="0" applyBorder="1"/>
    <xf numFmtId="0" fontId="0" fillId="0" borderId="19" xfId="0" applyBorder="1"/>
    <xf numFmtId="0" fontId="0" fillId="2" borderId="11" xfId="0" applyFill="1" applyBorder="1"/>
    <xf numFmtId="0" fontId="0" fillId="2" borderId="8" xfId="0" applyFill="1" applyBorder="1"/>
    <xf numFmtId="1" fontId="0" fillId="0" borderId="8" xfId="0" applyNumberFormat="1" applyBorder="1"/>
    <xf numFmtId="0" fontId="0" fillId="0" borderId="16" xfId="0" applyBorder="1"/>
    <xf numFmtId="1" fontId="0" fillId="0" borderId="16" xfId="0" applyNumberFormat="1" applyBorder="1"/>
    <xf numFmtId="1" fontId="10" fillId="0" borderId="4" xfId="0" applyNumberFormat="1" applyFont="1" applyBorder="1"/>
    <xf numFmtId="0" fontId="10" fillId="0" borderId="0" xfId="0" applyFont="1"/>
    <xf numFmtId="166" fontId="0" fillId="0" borderId="4" xfId="6" applyNumberFormat="1" applyFont="1" applyFill="1" applyBorder="1" applyAlignment="1">
      <alignment horizontal="center"/>
    </xf>
    <xf numFmtId="3" fontId="0" fillId="0" borderId="4" xfId="0" applyNumberFormat="1" applyBorder="1"/>
    <xf numFmtId="8" fontId="0" fillId="0" borderId="0" xfId="0" applyNumberFormat="1"/>
    <xf numFmtId="0" fontId="3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10" fillId="0" borderId="4" xfId="0" applyNumberFormat="1" applyFont="1" applyBorder="1" applyAlignment="1">
      <alignment horizontal="center"/>
    </xf>
    <xf numFmtId="167" fontId="10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7" fontId="0" fillId="2" borderId="8" xfId="0" applyNumberFormat="1" applyFill="1" applyBorder="1" applyAlignment="1">
      <alignment horizontal="center" vertical="center" textRotation="45"/>
    </xf>
    <xf numFmtId="167" fontId="0" fillId="2" borderId="17" xfId="0" applyNumberFormat="1" applyFill="1" applyBorder="1" applyAlignment="1">
      <alignment horizontal="center" vertical="center" textRotation="45"/>
    </xf>
    <xf numFmtId="167" fontId="0" fillId="2" borderId="10" xfId="0" applyNumberFormat="1" applyFill="1" applyBorder="1" applyAlignment="1">
      <alignment horizontal="center" vertical="center" textRotation="45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8">
    <cellStyle name="Moeda" xfId="7" builtinId="4"/>
    <cellStyle name="Moeda 2" xfId="1" xr:uid="{00000000-0005-0000-0000-000002000000}"/>
    <cellStyle name="Normal" xfId="0" builtinId="0"/>
    <cellStyle name="Normal 2" xfId="2" xr:uid="{00000000-0005-0000-0000-000004000000}"/>
    <cellStyle name="Porcentagem 2" xfId="3" xr:uid="{00000000-0005-0000-0000-000005000000}"/>
    <cellStyle name="Separador de milhares 2" xfId="5" xr:uid="{00000000-0005-0000-0000-000006000000}"/>
    <cellStyle name="Vírgula" xfId="6" builtinId="3"/>
    <cellStyle name="Vírgula 2" xfId="4" xr:uid="{00000000-0005-0000-0000-000008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0D7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1"/>
  <sheetViews>
    <sheetView tabSelected="1" workbookViewId="0">
      <pane ySplit="1" topLeftCell="A2" activePane="bottomLeft" state="frozen"/>
      <selection pane="bottomLeft" activeCell="P8" sqref="P8"/>
    </sheetView>
  </sheetViews>
  <sheetFormatPr defaultRowHeight="15" x14ac:dyDescent="0.25"/>
  <cols>
    <col min="1" max="1" width="12.42578125" bestFit="1" customWidth="1"/>
    <col min="2" max="6" width="7" bestFit="1" customWidth="1"/>
    <col min="7" max="13" width="7.7109375" bestFit="1" customWidth="1"/>
    <col min="14" max="14" width="30.28515625" bestFit="1" customWidth="1"/>
    <col min="15" max="15" width="18.7109375" bestFit="1" customWidth="1"/>
    <col min="16" max="16" width="14.7109375" bestFit="1" customWidth="1"/>
    <col min="17" max="17" width="17" bestFit="1" customWidth="1"/>
    <col min="18" max="18" width="17.7109375" bestFit="1" customWidth="1"/>
    <col min="19" max="19" width="16.42578125" bestFit="1" customWidth="1"/>
    <col min="20" max="23" width="17.7109375" bestFit="1" customWidth="1"/>
    <col min="27" max="27" width="12.42578125" customWidth="1"/>
    <col min="31" max="31" width="14.42578125" bestFit="1" customWidth="1"/>
    <col min="32" max="32" width="10.85546875" bestFit="1" customWidth="1"/>
  </cols>
  <sheetData>
    <row r="1" spans="1:35" ht="21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Q1" s="73" t="s">
        <v>1</v>
      </c>
      <c r="R1" s="73"/>
      <c r="S1" s="73"/>
      <c r="T1" s="73"/>
      <c r="U1" s="73"/>
      <c r="V1" s="73"/>
      <c r="W1" s="73"/>
      <c r="Y1" s="69" t="s">
        <v>2</v>
      </c>
      <c r="Z1" s="69"/>
      <c r="AA1" s="69"/>
      <c r="AB1" s="69"/>
      <c r="AC1" s="69"/>
      <c r="AD1" s="69"/>
      <c r="AE1" s="69"/>
    </row>
    <row r="2" spans="1:35" ht="1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Q2" s="73"/>
      <c r="R2" s="73"/>
      <c r="S2" s="73"/>
      <c r="T2" s="73"/>
      <c r="U2" s="73"/>
      <c r="V2" s="73"/>
      <c r="W2" s="73"/>
      <c r="Y2" s="69"/>
      <c r="Z2" s="69"/>
      <c r="AA2" s="69"/>
      <c r="AB2" s="69"/>
      <c r="AC2" s="69"/>
      <c r="AD2" s="69"/>
      <c r="AE2" s="69"/>
    </row>
    <row r="3" spans="1:35" ht="21" x14ac:dyDescent="0.35">
      <c r="A3" s="90" t="s">
        <v>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Q3" s="78" t="s">
        <v>4</v>
      </c>
      <c r="R3" s="78"/>
      <c r="S3" s="78"/>
      <c r="T3" s="78"/>
      <c r="U3" s="78"/>
      <c r="V3" s="78"/>
      <c r="W3" s="78"/>
      <c r="Y3" s="65" t="s">
        <v>4</v>
      </c>
      <c r="Z3" s="65"/>
      <c r="AA3" s="65"/>
      <c r="AB3" s="65"/>
      <c r="AC3" s="65"/>
      <c r="AD3" s="65"/>
      <c r="AE3" s="65"/>
    </row>
    <row r="4" spans="1:35" ht="15" customHeight="1" x14ac:dyDescent="0.25">
      <c r="A4" s="18"/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3"/>
      <c r="O4" s="88" t="s">
        <v>17</v>
      </c>
      <c r="P4" s="89"/>
      <c r="Q4" s="42"/>
      <c r="R4" s="52" t="s">
        <v>5</v>
      </c>
      <c r="S4" s="52" t="s">
        <v>6</v>
      </c>
      <c r="T4" s="52" t="s">
        <v>7</v>
      </c>
      <c r="U4" s="52" t="s">
        <v>8</v>
      </c>
      <c r="V4" s="52" t="s">
        <v>9</v>
      </c>
      <c r="W4" s="52" t="s">
        <v>10</v>
      </c>
      <c r="X4" s="5"/>
      <c r="Y4" s="40"/>
      <c r="Z4" s="18" t="s">
        <v>5</v>
      </c>
      <c r="AA4" s="18" t="s">
        <v>6</v>
      </c>
      <c r="AB4" s="18" t="s">
        <v>7</v>
      </c>
      <c r="AC4" s="18" t="s">
        <v>8</v>
      </c>
      <c r="AD4" s="18" t="s">
        <v>9</v>
      </c>
      <c r="AE4" s="18" t="s">
        <v>10</v>
      </c>
    </row>
    <row r="5" spans="1:35" ht="16.5" customHeight="1" x14ac:dyDescent="0.25">
      <c r="A5" s="85" t="s">
        <v>18</v>
      </c>
      <c r="B5" s="40">
        <v>46377.873749999999</v>
      </c>
      <c r="C5" s="40">
        <v>30680.747249999997</v>
      </c>
      <c r="D5" s="40">
        <v>33534.770250000001</v>
      </c>
      <c r="E5" s="40">
        <v>53512.931250000001</v>
      </c>
      <c r="F5" s="40">
        <v>174808.90875</v>
      </c>
      <c r="G5" s="40">
        <v>15697.126499999998</v>
      </c>
      <c r="H5" s="40">
        <v>33534.770250000001</v>
      </c>
      <c r="I5" s="40">
        <v>179089.94325000001</v>
      </c>
      <c r="J5" s="40">
        <v>46377.873749999999</v>
      </c>
      <c r="K5" s="40">
        <v>28540.23</v>
      </c>
      <c r="L5" s="40">
        <v>285402.3</v>
      </c>
      <c r="M5" s="40">
        <v>499454.02499999997</v>
      </c>
      <c r="N5" s="3"/>
      <c r="O5" s="10" t="s">
        <v>19</v>
      </c>
      <c r="P5" s="8"/>
      <c r="Q5" s="40"/>
      <c r="R5" s="35"/>
      <c r="S5" s="35"/>
      <c r="T5" s="35"/>
      <c r="U5" s="35"/>
      <c r="V5" s="35"/>
      <c r="W5" s="15"/>
      <c r="X5" s="5"/>
      <c r="Y5" s="62"/>
      <c r="Z5" s="63">
        <f>B5-R5</f>
        <v>46377.873749999999</v>
      </c>
      <c r="AA5" s="63">
        <f>(C5-S5)+Z5</f>
        <v>77058.620999999999</v>
      </c>
      <c r="AB5" s="63">
        <f t="shared" ref="AB5:AE5" si="0">(D5-T5)+AA5</f>
        <v>110593.39125</v>
      </c>
      <c r="AC5" s="63">
        <f t="shared" si="0"/>
        <v>164106.32250000001</v>
      </c>
      <c r="AD5" s="63">
        <f t="shared" si="0"/>
        <v>338915.23125000001</v>
      </c>
      <c r="AE5" s="63">
        <f t="shared" si="0"/>
        <v>354612.35775000002</v>
      </c>
    </row>
    <row r="6" spans="1:35" x14ac:dyDescent="0.25">
      <c r="A6" s="86"/>
      <c r="B6" s="40">
        <v>46377.873749999999</v>
      </c>
      <c r="C6" s="40">
        <v>30680.747249999997</v>
      </c>
      <c r="D6" s="40">
        <v>33534.770250000001</v>
      </c>
      <c r="E6" s="40">
        <v>53512.931250000001</v>
      </c>
      <c r="F6" s="40">
        <v>174808.90875</v>
      </c>
      <c r="G6" s="40">
        <v>15697.126499999998</v>
      </c>
      <c r="H6" s="40">
        <v>33534.770250000001</v>
      </c>
      <c r="I6" s="40">
        <v>179089.94325000001</v>
      </c>
      <c r="J6" s="40">
        <v>46377.873749999999</v>
      </c>
      <c r="K6" s="40">
        <v>28540.23</v>
      </c>
      <c r="L6" s="40">
        <v>285402.3</v>
      </c>
      <c r="M6" s="40">
        <v>499454.02499999997</v>
      </c>
      <c r="N6" s="3"/>
      <c r="O6" s="10" t="s">
        <v>20</v>
      </c>
      <c r="P6" s="8"/>
      <c r="Q6" s="40"/>
      <c r="R6" s="35"/>
      <c r="S6" s="35"/>
      <c r="T6" s="35"/>
      <c r="U6" s="35"/>
      <c r="V6" s="35"/>
      <c r="W6" s="15"/>
      <c r="X6" s="5"/>
      <c r="Y6" s="62"/>
      <c r="Z6" s="63">
        <f t="shared" ref="Z6:Z8" si="1">B6-R6</f>
        <v>46377.873749999999</v>
      </c>
      <c r="AA6" s="63">
        <f t="shared" ref="AA6:AA8" si="2">(C6-S6)+Z6</f>
        <v>77058.620999999999</v>
      </c>
      <c r="AB6" s="63">
        <f t="shared" ref="AB6:AB8" si="3">(D6-T6)+AA6</f>
        <v>110593.39125</v>
      </c>
      <c r="AC6" s="63">
        <f t="shared" ref="AC6:AC8" si="4">(E6-U6)+AB6</f>
        <v>164106.32250000001</v>
      </c>
      <c r="AD6" s="63">
        <f t="shared" ref="AD6:AD8" si="5">(F6-V6)+AC6</f>
        <v>338915.23125000001</v>
      </c>
      <c r="AE6" s="63">
        <f t="shared" ref="AE6:AE8" si="6">(G6-W6)+AD6</f>
        <v>354612.35775000002</v>
      </c>
    </row>
    <row r="7" spans="1:35" x14ac:dyDescent="0.25">
      <c r="A7" s="86"/>
      <c r="B7" s="40">
        <v>30918.5825</v>
      </c>
      <c r="C7" s="40">
        <v>20453.831499999997</v>
      </c>
      <c r="D7" s="40">
        <v>22356.513500000001</v>
      </c>
      <c r="E7" s="40">
        <v>35675.287499999999</v>
      </c>
      <c r="F7" s="40">
        <v>116539.27249999999</v>
      </c>
      <c r="G7" s="40">
        <v>10464.751</v>
      </c>
      <c r="H7" s="40">
        <v>22356.513500000001</v>
      </c>
      <c r="I7" s="40">
        <v>119393.29550000001</v>
      </c>
      <c r="J7" s="40">
        <v>30918.5825</v>
      </c>
      <c r="K7" s="40">
        <v>19026.82</v>
      </c>
      <c r="L7" s="40">
        <v>190268.2</v>
      </c>
      <c r="M7" s="40">
        <v>332969.34999999998</v>
      </c>
      <c r="N7" s="3"/>
      <c r="O7" s="10" t="s">
        <v>21</v>
      </c>
      <c r="P7" s="8"/>
      <c r="Q7" s="40"/>
      <c r="R7" s="35"/>
      <c r="S7" s="36"/>
      <c r="T7" s="36"/>
      <c r="U7" s="35"/>
      <c r="V7" s="35"/>
      <c r="W7" s="15"/>
      <c r="X7" s="5"/>
      <c r="Y7" s="62"/>
      <c r="Z7" s="63">
        <f t="shared" si="1"/>
        <v>30918.5825</v>
      </c>
      <c r="AA7" s="63">
        <f>(C7-S7)+Z7</f>
        <v>51372.413999999997</v>
      </c>
      <c r="AB7" s="63">
        <f t="shared" si="3"/>
        <v>73728.927499999991</v>
      </c>
      <c r="AC7" s="63">
        <f>(E7-U7)+AB7</f>
        <v>109404.215</v>
      </c>
      <c r="AD7" s="63">
        <f t="shared" si="5"/>
        <v>225943.48749999999</v>
      </c>
      <c r="AE7" s="63">
        <f t="shared" si="6"/>
        <v>236408.23849999998</v>
      </c>
    </row>
    <row r="8" spans="1:35" x14ac:dyDescent="0.25">
      <c r="A8" s="86"/>
      <c r="B8" s="40">
        <v>30918.5825</v>
      </c>
      <c r="C8" s="40">
        <v>20453.831499999997</v>
      </c>
      <c r="D8" s="40">
        <v>22356.513500000001</v>
      </c>
      <c r="E8" s="40">
        <v>35675.287499999999</v>
      </c>
      <c r="F8" s="40">
        <v>116539.27249999999</v>
      </c>
      <c r="G8" s="40">
        <v>10464.751</v>
      </c>
      <c r="H8" s="40">
        <v>22356.513500000001</v>
      </c>
      <c r="I8" s="40">
        <v>119393.29550000001</v>
      </c>
      <c r="J8" s="40">
        <v>30918.5825</v>
      </c>
      <c r="K8" s="40">
        <v>19026.82</v>
      </c>
      <c r="L8" s="40">
        <v>190268.2</v>
      </c>
      <c r="M8" s="40">
        <v>332969.34999999998</v>
      </c>
      <c r="N8" s="3"/>
      <c r="O8" s="11" t="s">
        <v>22</v>
      </c>
      <c r="P8" s="9">
        <v>49.9</v>
      </c>
      <c r="Q8" s="40"/>
      <c r="R8" s="35"/>
      <c r="S8" s="35"/>
      <c r="T8" s="35"/>
      <c r="U8" s="35"/>
      <c r="V8" s="35"/>
      <c r="W8" s="15"/>
      <c r="Y8" s="18"/>
      <c r="Z8" s="63">
        <f t="shared" si="1"/>
        <v>30918.5825</v>
      </c>
      <c r="AA8" s="63">
        <f t="shared" si="2"/>
        <v>51372.413999999997</v>
      </c>
      <c r="AB8" s="63">
        <f t="shared" si="3"/>
        <v>73728.927499999991</v>
      </c>
      <c r="AC8" s="63">
        <f t="shared" si="4"/>
        <v>109404.215</v>
      </c>
      <c r="AD8" s="63">
        <f t="shared" si="5"/>
        <v>225943.48749999999</v>
      </c>
      <c r="AE8" s="63">
        <f t="shared" si="6"/>
        <v>236408.23849999998</v>
      </c>
    </row>
    <row r="9" spans="1:35" ht="21" x14ac:dyDescent="0.35">
      <c r="A9" s="87"/>
      <c r="B9" s="41">
        <f>SUM(B5:B8)</f>
        <v>154592.91250000001</v>
      </c>
      <c r="C9" s="41">
        <f t="shared" ref="C9:M9" si="7">SUM(C5:C8)</f>
        <v>102269.15749999999</v>
      </c>
      <c r="D9" s="41">
        <f t="shared" si="7"/>
        <v>111782.5675</v>
      </c>
      <c r="E9" s="41">
        <f t="shared" si="7"/>
        <v>178376.4375</v>
      </c>
      <c r="F9" s="41">
        <f t="shared" si="7"/>
        <v>582696.36249999993</v>
      </c>
      <c r="G9" s="41">
        <f t="shared" si="7"/>
        <v>52323.755000000005</v>
      </c>
      <c r="H9" s="41">
        <f t="shared" si="7"/>
        <v>111782.5675</v>
      </c>
      <c r="I9" s="41">
        <f t="shared" si="7"/>
        <v>596966.47750000004</v>
      </c>
      <c r="J9" s="41">
        <f t="shared" si="7"/>
        <v>154592.91250000001</v>
      </c>
      <c r="K9" s="41">
        <f t="shared" si="7"/>
        <v>95134.1</v>
      </c>
      <c r="L9" s="41">
        <f t="shared" si="7"/>
        <v>951341</v>
      </c>
      <c r="M9" s="41">
        <f t="shared" si="7"/>
        <v>1664846.75</v>
      </c>
      <c r="N9" s="3"/>
      <c r="O9" s="3"/>
      <c r="P9" s="3"/>
      <c r="Q9" s="40"/>
      <c r="R9" s="6"/>
      <c r="S9" s="6"/>
      <c r="T9" s="6"/>
      <c r="U9" s="6"/>
      <c r="V9" s="6"/>
      <c r="W9" s="16"/>
      <c r="Y9" s="70" t="s">
        <v>23</v>
      </c>
      <c r="Z9" s="71"/>
      <c r="AA9" s="71"/>
      <c r="AB9" s="71"/>
      <c r="AC9" s="71"/>
      <c r="AD9" s="71"/>
      <c r="AE9" s="72"/>
    </row>
    <row r="10" spans="1:35" x14ac:dyDescent="0.25">
      <c r="A10" s="7" t="s">
        <v>24</v>
      </c>
      <c r="B10" s="41">
        <f>B9/5000</f>
        <v>30.918582499999999</v>
      </c>
      <c r="C10" s="41">
        <f t="shared" ref="C10:M10" si="8">C9/5000</f>
        <v>20.453831499999996</v>
      </c>
      <c r="D10" s="41">
        <f t="shared" si="8"/>
        <v>22.356513500000002</v>
      </c>
      <c r="E10" s="41">
        <f t="shared" si="8"/>
        <v>35.675287500000003</v>
      </c>
      <c r="F10" s="41">
        <f t="shared" si="8"/>
        <v>116.53927249999998</v>
      </c>
      <c r="G10" s="41">
        <f t="shared" si="8"/>
        <v>10.464751000000001</v>
      </c>
      <c r="H10" s="41">
        <f t="shared" si="8"/>
        <v>22.356513500000002</v>
      </c>
      <c r="I10" s="41">
        <f t="shared" si="8"/>
        <v>119.39329550000001</v>
      </c>
      <c r="J10" s="41">
        <f t="shared" si="8"/>
        <v>30.918582499999999</v>
      </c>
      <c r="K10" s="41">
        <f t="shared" si="8"/>
        <v>19.026820000000001</v>
      </c>
      <c r="L10" s="41">
        <f t="shared" si="8"/>
        <v>190.26820000000001</v>
      </c>
      <c r="M10" s="41">
        <f t="shared" si="8"/>
        <v>332.96935000000002</v>
      </c>
      <c r="N10" s="3"/>
      <c r="O10" s="3"/>
      <c r="P10" s="3"/>
      <c r="Q10" s="40"/>
      <c r="R10" s="6"/>
      <c r="S10" s="6"/>
      <c r="T10" s="6"/>
      <c r="U10" s="6"/>
      <c r="V10" s="6"/>
      <c r="W10" s="37"/>
      <c r="X10" s="3"/>
      <c r="Y10" s="40"/>
      <c r="Z10" s="18" t="s">
        <v>5</v>
      </c>
      <c r="AA10" s="18" t="s">
        <v>6</v>
      </c>
      <c r="AB10" s="18" t="s">
        <v>7</v>
      </c>
      <c r="AC10" s="18" t="s">
        <v>8</v>
      </c>
      <c r="AD10" s="18" t="s">
        <v>9</v>
      </c>
      <c r="AE10" s="18" t="s">
        <v>10</v>
      </c>
    </row>
    <row r="11" spans="1:35" x14ac:dyDescent="0.25">
      <c r="A11" s="7" t="s">
        <v>25</v>
      </c>
      <c r="B11" s="41">
        <f>B10/10+0.4</f>
        <v>3.4918582499999999</v>
      </c>
      <c r="C11" s="41">
        <f t="shared" ref="C11:M11" si="9">C10/10+0.4</f>
        <v>2.4453831499999996</v>
      </c>
      <c r="D11" s="41">
        <f t="shared" si="9"/>
        <v>2.6356513500000003</v>
      </c>
      <c r="E11" s="41">
        <f t="shared" si="9"/>
        <v>3.96752875</v>
      </c>
      <c r="F11" s="41">
        <f t="shared" si="9"/>
        <v>12.053927249999999</v>
      </c>
      <c r="G11" s="41">
        <f t="shared" si="9"/>
        <v>1.4464751000000002</v>
      </c>
      <c r="H11" s="41">
        <f t="shared" si="9"/>
        <v>2.6356513500000003</v>
      </c>
      <c r="I11" s="41">
        <f t="shared" si="9"/>
        <v>12.33932955</v>
      </c>
      <c r="J11" s="41">
        <f t="shared" si="9"/>
        <v>3.4918582499999999</v>
      </c>
      <c r="K11" s="41">
        <f t="shared" si="9"/>
        <v>2.3026819999999999</v>
      </c>
      <c r="L11" s="41">
        <f t="shared" si="9"/>
        <v>19.426819999999999</v>
      </c>
      <c r="M11" s="41">
        <f t="shared" si="9"/>
        <v>33.696935000000003</v>
      </c>
      <c r="N11" s="3"/>
      <c r="O11" s="3"/>
      <c r="P11" s="3"/>
      <c r="Q11" s="40"/>
      <c r="R11" s="6"/>
      <c r="S11" s="6"/>
      <c r="T11" s="6"/>
      <c r="U11" s="6"/>
      <c r="V11" s="6"/>
      <c r="W11" s="37"/>
      <c r="Y11" s="18"/>
      <c r="Z11" s="63">
        <f>B19-R17</f>
        <v>46377.873749999999</v>
      </c>
      <c r="AA11" s="63">
        <f t="shared" ref="AA11:AE14" si="10">(C19-S17)+Z11</f>
        <v>77058.620999999999</v>
      </c>
      <c r="AB11" s="63">
        <f t="shared" si="10"/>
        <v>110593.39125</v>
      </c>
      <c r="AC11" s="63">
        <f t="shared" si="10"/>
        <v>164106.32250000001</v>
      </c>
      <c r="AD11" s="63">
        <f t="shared" si="10"/>
        <v>338915.23125000001</v>
      </c>
      <c r="AE11" s="63">
        <f t="shared" si="10"/>
        <v>354612.35775000002</v>
      </c>
    </row>
    <row r="12" spans="1:35" ht="15" customHeight="1" x14ac:dyDescent="0.25">
      <c r="A12" s="7" t="s">
        <v>26</v>
      </c>
      <c r="B12" s="41">
        <f>B10/5+0.4</f>
        <v>6.5837165000000004</v>
      </c>
      <c r="C12" s="41">
        <f t="shared" ref="C12:M12" si="11">C10/5+0.4</f>
        <v>4.4907662999999998</v>
      </c>
      <c r="D12" s="41">
        <f t="shared" si="11"/>
        <v>4.8713027000000011</v>
      </c>
      <c r="E12" s="41">
        <f t="shared" si="11"/>
        <v>7.5350575000000006</v>
      </c>
      <c r="F12" s="41">
        <f t="shared" si="11"/>
        <v>23.707854499999996</v>
      </c>
      <c r="G12" s="41">
        <f t="shared" si="11"/>
        <v>2.4929502000000001</v>
      </c>
      <c r="H12" s="41">
        <f t="shared" si="11"/>
        <v>4.8713027000000011</v>
      </c>
      <c r="I12" s="41">
        <f t="shared" si="11"/>
        <v>24.278659099999999</v>
      </c>
      <c r="J12" s="41">
        <f t="shared" si="11"/>
        <v>6.5837165000000004</v>
      </c>
      <c r="K12" s="41">
        <f t="shared" si="11"/>
        <v>4.2053640000000003</v>
      </c>
      <c r="L12" s="41">
        <f t="shared" si="11"/>
        <v>38.45364</v>
      </c>
      <c r="M12" s="41">
        <f t="shared" si="11"/>
        <v>66.993870000000015</v>
      </c>
      <c r="N12" s="3"/>
      <c r="O12" s="3"/>
      <c r="P12" s="3"/>
      <c r="Q12" s="40"/>
      <c r="R12" s="6"/>
      <c r="S12" s="6"/>
      <c r="T12" s="6"/>
      <c r="U12" s="6"/>
      <c r="V12" s="6"/>
      <c r="W12" s="37"/>
      <c r="Y12" s="62"/>
      <c r="Z12" s="63">
        <f>B20-R18</f>
        <v>46377.873749999999</v>
      </c>
      <c r="AA12" s="63">
        <f t="shared" si="10"/>
        <v>77058.620999999999</v>
      </c>
      <c r="AB12" s="63">
        <f t="shared" si="10"/>
        <v>110593.39125</v>
      </c>
      <c r="AC12" s="63">
        <f t="shared" si="10"/>
        <v>164106.32250000001</v>
      </c>
      <c r="AD12" s="63">
        <f t="shared" si="10"/>
        <v>338915.23125000001</v>
      </c>
      <c r="AE12" s="63">
        <f t="shared" si="10"/>
        <v>354612.35775000002</v>
      </c>
      <c r="AG12" s="3"/>
      <c r="AH12" s="3"/>
      <c r="AI12" s="3"/>
    </row>
    <row r="13" spans="1:35" ht="18.75" x14ac:dyDescent="0.3">
      <c r="A13" s="7" t="s">
        <v>27</v>
      </c>
      <c r="B13" s="40">
        <f>B14/5+0.4</f>
        <v>26.758552855924975</v>
      </c>
      <c r="C13" s="40">
        <f t="shared" ref="C13:M13" si="12">C14/5+0.4</f>
        <v>17.83719650468883</v>
      </c>
      <c r="D13" s="40">
        <f t="shared" si="12"/>
        <v>19.459261295822674</v>
      </c>
      <c r="E13" s="40">
        <f t="shared" si="12"/>
        <v>30.81371483375959</v>
      </c>
      <c r="F13" s="40">
        <f t="shared" si="12"/>
        <v>99.75146845694799</v>
      </c>
      <c r="G13" s="40">
        <f t="shared" si="12"/>
        <v>9.3213563512361475</v>
      </c>
      <c r="H13" s="40">
        <f t="shared" si="12"/>
        <v>19.459261295822674</v>
      </c>
      <c r="I13" s="40">
        <f t="shared" si="12"/>
        <v>102.18456564364878</v>
      </c>
      <c r="J13" s="40">
        <f t="shared" si="12"/>
        <v>26.758552855924975</v>
      </c>
      <c r="K13" s="40">
        <f t="shared" si="12"/>
        <v>16.620647911338448</v>
      </c>
      <c r="L13" s="40">
        <f t="shared" si="12"/>
        <v>162.60647911338449</v>
      </c>
      <c r="M13" s="40">
        <f t="shared" si="12"/>
        <v>284.2613384484228</v>
      </c>
      <c r="N13" s="3"/>
      <c r="O13" s="3"/>
      <c r="P13" s="3"/>
      <c r="Q13" s="60" t="s">
        <v>28</v>
      </c>
      <c r="R13" s="45">
        <f>(R5*R9)+(R6*R10)+(R7*R11)+(R8*R12)</f>
        <v>0</v>
      </c>
      <c r="S13" s="45">
        <f t="shared" ref="S13:W13" si="13">(S5*S9)+(S6*S10)+(S7*S11)+(S8*S12)</f>
        <v>0</v>
      </c>
      <c r="T13" s="45">
        <f t="shared" si="13"/>
        <v>0</v>
      </c>
      <c r="U13" s="45">
        <f t="shared" si="13"/>
        <v>0</v>
      </c>
      <c r="V13" s="45">
        <f t="shared" si="13"/>
        <v>0</v>
      </c>
      <c r="W13" s="45">
        <f t="shared" si="13"/>
        <v>0</v>
      </c>
      <c r="Y13" s="18"/>
      <c r="Z13" s="63">
        <f>B21-R19</f>
        <v>30918.5825</v>
      </c>
      <c r="AA13" s="63">
        <f t="shared" si="10"/>
        <v>51372.413999999997</v>
      </c>
      <c r="AB13" s="63">
        <f t="shared" si="10"/>
        <v>73728.927499999991</v>
      </c>
      <c r="AC13" s="63">
        <f t="shared" si="10"/>
        <v>109404.215</v>
      </c>
      <c r="AD13" s="63">
        <f t="shared" si="10"/>
        <v>225943.48749999999</v>
      </c>
      <c r="AE13" s="63">
        <f t="shared" si="10"/>
        <v>236408.23849999998</v>
      </c>
    </row>
    <row r="14" spans="1:35" ht="15" customHeight="1" x14ac:dyDescent="0.3">
      <c r="A14" s="7" t="s">
        <v>29</v>
      </c>
      <c r="B14" s="40">
        <f>(B9/2346)+(B9/2346)</f>
        <v>131.79276427962489</v>
      </c>
      <c r="C14" s="40">
        <f t="shared" ref="C14:M14" si="14">(C9/2346)+(C9/2346)</f>
        <v>87.185982523444153</v>
      </c>
      <c r="D14" s="40">
        <f t="shared" si="14"/>
        <v>95.296306479113383</v>
      </c>
      <c r="E14" s="40">
        <f t="shared" si="14"/>
        <v>152.06857416879797</v>
      </c>
      <c r="F14" s="40">
        <f t="shared" si="14"/>
        <v>496.75734228473993</v>
      </c>
      <c r="G14" s="40">
        <f t="shared" si="14"/>
        <v>44.606781756180737</v>
      </c>
      <c r="H14" s="40">
        <f t="shared" si="14"/>
        <v>95.296306479113383</v>
      </c>
      <c r="I14" s="40">
        <f t="shared" si="14"/>
        <v>508.92282821824386</v>
      </c>
      <c r="J14" s="40">
        <f t="shared" si="14"/>
        <v>131.79276427962489</v>
      </c>
      <c r="K14" s="40">
        <f t="shared" si="14"/>
        <v>81.103239556692245</v>
      </c>
      <c r="L14" s="40">
        <f t="shared" si="14"/>
        <v>811.03239556692245</v>
      </c>
      <c r="M14" s="40">
        <f t="shared" si="14"/>
        <v>1419.3066922421142</v>
      </c>
      <c r="N14" s="3"/>
      <c r="O14" s="3"/>
      <c r="P14" s="3"/>
      <c r="Q14" s="60" t="s">
        <v>30</v>
      </c>
      <c r="R14" s="46">
        <f>(R5*$P$5)+(R6*$P$6)+(R7*$P$7)+(R8*$P$8)</f>
        <v>0</v>
      </c>
      <c r="S14" s="46">
        <f>R14+(S5*$P$5)+(S6*$P$6)+(S7*$P$7)+(S8*$P$8)</f>
        <v>0</v>
      </c>
      <c r="T14" s="46">
        <f>S14+(T5*$P$5)+(T6*$P$6)+(T7*$P$7)+(T8*$P$8)</f>
        <v>0</v>
      </c>
      <c r="U14" s="46">
        <f>T14+(U5*$P$5)+(U6*$P$6)+(U7*$P$7)+(U8*$P$8)</f>
        <v>0</v>
      </c>
      <c r="V14" s="46">
        <f>U14+(V5*$P$5)+(V6*$P$6)+(V7*$P$7)+(V8*$P$8)</f>
        <v>0</v>
      </c>
      <c r="W14" s="46">
        <f>V14+(W5*$P$5)+(W6*$P$6)+(W7*$P$7)+(W8*$P$8)</f>
        <v>0</v>
      </c>
      <c r="Y14" s="18"/>
      <c r="Z14" s="63">
        <f>B22-R20</f>
        <v>30918.5825</v>
      </c>
      <c r="AA14" s="63">
        <f t="shared" si="10"/>
        <v>51372.413999999997</v>
      </c>
      <c r="AB14" s="63">
        <f t="shared" si="10"/>
        <v>73728.927499999991</v>
      </c>
      <c r="AC14" s="63">
        <f t="shared" si="10"/>
        <v>109404.215</v>
      </c>
      <c r="AD14" s="63">
        <f t="shared" si="10"/>
        <v>225943.48749999999</v>
      </c>
      <c r="AE14" s="63">
        <f t="shared" si="10"/>
        <v>236408.23849999998</v>
      </c>
    </row>
    <row r="15" spans="1:35" ht="21" x14ac:dyDescent="0.35">
      <c r="A15" s="56" t="s">
        <v>31</v>
      </c>
      <c r="B15" s="57">
        <f>B9/27000+0.4</f>
        <v>6.1256634259259268</v>
      </c>
      <c r="C15" s="57">
        <f t="shared" ref="C15:M15" si="15">C9/27000+0.4</f>
        <v>4.1877465740740734</v>
      </c>
      <c r="D15" s="57">
        <f t="shared" si="15"/>
        <v>4.5400950925925931</v>
      </c>
      <c r="E15" s="57">
        <f t="shared" si="15"/>
        <v>7.0065347222222227</v>
      </c>
      <c r="F15" s="57">
        <f t="shared" si="15"/>
        <v>21.981346759259257</v>
      </c>
      <c r="G15" s="57">
        <f t="shared" si="15"/>
        <v>2.3379168518518521</v>
      </c>
      <c r="H15" s="57">
        <f t="shared" si="15"/>
        <v>4.5400950925925931</v>
      </c>
      <c r="I15" s="57">
        <f t="shared" si="15"/>
        <v>22.509869537037037</v>
      </c>
      <c r="J15" s="57">
        <f t="shared" si="15"/>
        <v>6.1256634259259268</v>
      </c>
      <c r="K15" s="57">
        <f t="shared" si="15"/>
        <v>3.9234851851851853</v>
      </c>
      <c r="L15" s="57">
        <f t="shared" si="15"/>
        <v>35.634851851851849</v>
      </c>
      <c r="M15" s="57">
        <f t="shared" si="15"/>
        <v>62.060990740740742</v>
      </c>
      <c r="Q15" s="70" t="s">
        <v>23</v>
      </c>
      <c r="R15" s="71"/>
      <c r="S15" s="71"/>
      <c r="T15" s="71"/>
      <c r="U15" s="71"/>
      <c r="V15" s="71"/>
      <c r="W15" s="72"/>
      <c r="Y15" s="66" t="s">
        <v>32</v>
      </c>
      <c r="Z15" s="67"/>
      <c r="AA15" s="67"/>
      <c r="AB15" s="67"/>
      <c r="AC15" s="67"/>
      <c r="AD15" s="67"/>
      <c r="AE15" s="68"/>
    </row>
    <row r="16" spans="1:35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Q16" s="40"/>
      <c r="R16" s="18" t="s">
        <v>5</v>
      </c>
      <c r="S16" s="18" t="s">
        <v>6</v>
      </c>
      <c r="T16" s="18" t="s">
        <v>7</v>
      </c>
      <c r="U16" s="18" t="s">
        <v>8</v>
      </c>
      <c r="V16" s="18" t="s">
        <v>9</v>
      </c>
      <c r="W16" s="18" t="s">
        <v>10</v>
      </c>
      <c r="Y16" s="40"/>
      <c r="Z16" s="18" t="s">
        <v>5</v>
      </c>
      <c r="AA16" s="18" t="s">
        <v>6</v>
      </c>
      <c r="AB16" s="18" t="s">
        <v>7</v>
      </c>
      <c r="AC16" s="18" t="s">
        <v>8</v>
      </c>
      <c r="AD16" s="18" t="s">
        <v>9</v>
      </c>
      <c r="AE16" s="18" t="s">
        <v>10</v>
      </c>
    </row>
    <row r="17" spans="1:31" ht="15.75" x14ac:dyDescent="0.25">
      <c r="A17" s="79" t="s">
        <v>23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Q17" s="40"/>
      <c r="R17" s="35"/>
      <c r="S17" s="35"/>
      <c r="T17" s="35"/>
      <c r="U17" s="35"/>
      <c r="V17" s="35"/>
      <c r="W17" s="15"/>
      <c r="Y17" s="18"/>
      <c r="Z17" s="40">
        <f t="shared" ref="Z17:AE20" si="16">(B33-R29)+Y17</f>
        <v>30918.5825</v>
      </c>
      <c r="AA17" s="40">
        <f t="shared" si="16"/>
        <v>51372.413999999997</v>
      </c>
      <c r="AB17" s="40">
        <f t="shared" si="16"/>
        <v>73728.927499999991</v>
      </c>
      <c r="AC17" s="40">
        <f t="shared" si="16"/>
        <v>109404.215</v>
      </c>
      <c r="AD17" s="40">
        <f t="shared" si="16"/>
        <v>225943.48749999999</v>
      </c>
      <c r="AE17" s="40">
        <f t="shared" si="16"/>
        <v>236408.23849999998</v>
      </c>
    </row>
    <row r="18" spans="1:31" ht="15" customHeight="1" x14ac:dyDescent="0.25">
      <c r="A18" s="18"/>
      <c r="B18" s="18" t="s">
        <v>5</v>
      </c>
      <c r="C18" s="18" t="s">
        <v>6</v>
      </c>
      <c r="D18" s="18" t="s">
        <v>7</v>
      </c>
      <c r="E18" s="18" t="s">
        <v>8</v>
      </c>
      <c r="F18" s="18" t="s">
        <v>9</v>
      </c>
      <c r="G18" s="18" t="s">
        <v>10</v>
      </c>
      <c r="H18" s="18" t="s">
        <v>11</v>
      </c>
      <c r="I18" s="18" t="s">
        <v>12</v>
      </c>
      <c r="J18" s="18" t="s">
        <v>13</v>
      </c>
      <c r="K18" s="18" t="s">
        <v>14</v>
      </c>
      <c r="L18" s="18" t="s">
        <v>15</v>
      </c>
      <c r="M18" s="18" t="s">
        <v>16</v>
      </c>
      <c r="N18" s="3"/>
      <c r="O18" s="3"/>
      <c r="P18" s="3"/>
      <c r="Q18" s="40"/>
      <c r="R18" s="35"/>
      <c r="S18" s="36"/>
      <c r="T18" s="35"/>
      <c r="U18" s="35"/>
      <c r="V18" s="35"/>
      <c r="W18" s="15"/>
      <c r="X18" s="5"/>
      <c r="Y18" s="18"/>
      <c r="Z18" s="40">
        <f t="shared" si="16"/>
        <v>15459.29125</v>
      </c>
      <c r="AA18" s="40">
        <f t="shared" si="16"/>
        <v>25686.206999999999</v>
      </c>
      <c r="AB18" s="40">
        <f t="shared" si="16"/>
        <v>36864.463749999995</v>
      </c>
      <c r="AC18" s="40">
        <f t="shared" si="16"/>
        <v>54702.107499999998</v>
      </c>
      <c r="AD18" s="40">
        <f t="shared" si="16"/>
        <v>112971.74374999999</v>
      </c>
      <c r="AE18" s="40">
        <f t="shared" si="16"/>
        <v>118204.11924999999</v>
      </c>
    </row>
    <row r="19" spans="1:31" ht="15" customHeight="1" x14ac:dyDescent="0.25">
      <c r="A19" s="85" t="s">
        <v>18</v>
      </c>
      <c r="B19" s="40">
        <v>46377.873749999999</v>
      </c>
      <c r="C19" s="40">
        <v>30680.747249999997</v>
      </c>
      <c r="D19" s="40">
        <v>33534.770250000001</v>
      </c>
      <c r="E19" s="40">
        <v>53512.931250000001</v>
      </c>
      <c r="F19" s="40">
        <v>174808.90875</v>
      </c>
      <c r="G19" s="40">
        <v>15697.126499999998</v>
      </c>
      <c r="H19" s="40">
        <v>33534.770250000001</v>
      </c>
      <c r="I19" s="40">
        <v>179089.94325000001</v>
      </c>
      <c r="J19" s="40">
        <v>46377.873749999999</v>
      </c>
      <c r="K19" s="40">
        <v>28540.23</v>
      </c>
      <c r="L19" s="40">
        <v>285402.3</v>
      </c>
      <c r="M19" s="40">
        <v>499454.02499999997</v>
      </c>
      <c r="N19" s="3"/>
      <c r="O19" s="3"/>
      <c r="P19" s="3"/>
      <c r="Q19" s="40"/>
      <c r="R19" s="35"/>
      <c r="S19" s="35"/>
      <c r="T19" s="36"/>
      <c r="U19" s="35"/>
      <c r="V19" s="35"/>
      <c r="W19" s="15"/>
      <c r="Y19" s="18"/>
      <c r="Z19" s="40">
        <f t="shared" si="16"/>
        <v>15459.29125</v>
      </c>
      <c r="AA19" s="40">
        <f t="shared" si="16"/>
        <v>25686.206999999999</v>
      </c>
      <c r="AB19" s="40">
        <f t="shared" si="16"/>
        <v>36864.463749999995</v>
      </c>
      <c r="AC19" s="40">
        <f t="shared" si="16"/>
        <v>54702.107499999998</v>
      </c>
      <c r="AD19" s="40">
        <f t="shared" si="16"/>
        <v>112971.74374999999</v>
      </c>
      <c r="AE19" s="40">
        <f t="shared" si="16"/>
        <v>118204.11924999999</v>
      </c>
    </row>
    <row r="20" spans="1:31" x14ac:dyDescent="0.25">
      <c r="A20" s="86"/>
      <c r="B20" s="40">
        <v>46377.873749999999</v>
      </c>
      <c r="C20" s="40">
        <v>30680.747249999997</v>
      </c>
      <c r="D20" s="40">
        <v>33534.770250000001</v>
      </c>
      <c r="E20" s="40">
        <v>53512.931250000001</v>
      </c>
      <c r="F20" s="40">
        <v>174808.90875</v>
      </c>
      <c r="G20" s="40">
        <v>15697.126499999998</v>
      </c>
      <c r="H20" s="40">
        <v>33534.770250000001</v>
      </c>
      <c r="I20" s="40">
        <v>179089.94325000001</v>
      </c>
      <c r="J20" s="40">
        <v>46377.873749999999</v>
      </c>
      <c r="K20" s="40">
        <v>28540.23</v>
      </c>
      <c r="L20" s="40">
        <v>285402.3</v>
      </c>
      <c r="M20" s="40">
        <v>499454.02499999997</v>
      </c>
      <c r="N20" s="3"/>
      <c r="O20" s="3"/>
      <c r="P20" s="3"/>
      <c r="Q20" s="40"/>
      <c r="R20" s="35"/>
      <c r="S20" s="35"/>
      <c r="T20" s="35"/>
      <c r="U20" s="35"/>
      <c r="V20" s="35"/>
      <c r="W20" s="15"/>
      <c r="Y20" s="62"/>
      <c r="Z20" s="40">
        <f t="shared" si="16"/>
        <v>15459.29125</v>
      </c>
      <c r="AA20" s="40">
        <f t="shared" si="16"/>
        <v>25686.206999999999</v>
      </c>
      <c r="AB20" s="40">
        <f t="shared" si="16"/>
        <v>36864.463749999995</v>
      </c>
      <c r="AC20" s="40">
        <f t="shared" si="16"/>
        <v>54702.107499999998</v>
      </c>
      <c r="AD20" s="40">
        <f t="shared" si="16"/>
        <v>112971.74374999999</v>
      </c>
      <c r="AE20" s="40">
        <f t="shared" si="16"/>
        <v>118204.11924999999</v>
      </c>
    </row>
    <row r="21" spans="1:31" x14ac:dyDescent="0.25">
      <c r="A21" s="86"/>
      <c r="B21" s="40">
        <v>30918.5825</v>
      </c>
      <c r="C21" s="40">
        <v>20453.831499999997</v>
      </c>
      <c r="D21" s="40">
        <v>22356.513500000001</v>
      </c>
      <c r="E21" s="40">
        <v>35675.287499999999</v>
      </c>
      <c r="F21" s="40">
        <v>116539.27249999999</v>
      </c>
      <c r="G21" s="40">
        <v>10464.751</v>
      </c>
      <c r="H21" s="40">
        <v>22356.513500000001</v>
      </c>
      <c r="I21" s="40">
        <v>119393.29550000001</v>
      </c>
      <c r="J21" s="40">
        <v>30918.5825</v>
      </c>
      <c r="K21" s="40">
        <v>19026.82</v>
      </c>
      <c r="L21" s="40">
        <v>190268.2</v>
      </c>
      <c r="M21" s="40">
        <v>332969.34999999998</v>
      </c>
      <c r="N21" s="3"/>
      <c r="O21" s="3"/>
      <c r="P21" s="3"/>
      <c r="Q21" s="40"/>
      <c r="R21" s="39"/>
      <c r="S21" s="39"/>
      <c r="T21" s="39"/>
      <c r="U21" s="39"/>
      <c r="V21" s="39"/>
      <c r="W21" s="16"/>
    </row>
    <row r="22" spans="1:31" x14ac:dyDescent="0.25">
      <c r="A22" s="86"/>
      <c r="B22" s="40">
        <v>30918.5825</v>
      </c>
      <c r="C22" s="40">
        <v>20453.831499999997</v>
      </c>
      <c r="D22" s="40">
        <v>22356.513500000001</v>
      </c>
      <c r="E22" s="40">
        <v>35675.287499999999</v>
      </c>
      <c r="F22" s="40">
        <v>116539.27249999999</v>
      </c>
      <c r="G22" s="40">
        <v>10464.751</v>
      </c>
      <c r="H22" s="40">
        <v>22356.513500000001</v>
      </c>
      <c r="I22" s="40">
        <v>119393.29550000001</v>
      </c>
      <c r="J22" s="40">
        <v>30918.5825</v>
      </c>
      <c r="K22" s="40">
        <v>19026.82</v>
      </c>
      <c r="L22" s="40">
        <v>190268.2</v>
      </c>
      <c r="M22" s="40">
        <v>332969.34999999998</v>
      </c>
      <c r="N22" s="3"/>
      <c r="O22" s="3"/>
      <c r="P22" s="3"/>
      <c r="Q22" s="40"/>
      <c r="R22" s="39"/>
      <c r="S22" s="39"/>
      <c r="T22" s="39"/>
      <c r="U22" s="39"/>
      <c r="V22" s="39"/>
      <c r="W22" s="37"/>
    </row>
    <row r="23" spans="1:31" x14ac:dyDescent="0.25">
      <c r="A23" s="87"/>
      <c r="B23" s="41">
        <f>SUM(B19:B22)</f>
        <v>154592.91250000001</v>
      </c>
      <c r="C23" s="41">
        <f t="shared" ref="C23:M23" si="17">SUM(C19:C22)</f>
        <v>102269.15749999999</v>
      </c>
      <c r="D23" s="41">
        <f t="shared" si="17"/>
        <v>111782.5675</v>
      </c>
      <c r="E23" s="41">
        <f t="shared" si="17"/>
        <v>178376.4375</v>
      </c>
      <c r="F23" s="41">
        <f t="shared" si="17"/>
        <v>582696.36249999993</v>
      </c>
      <c r="G23" s="41">
        <f t="shared" si="17"/>
        <v>52323.755000000005</v>
      </c>
      <c r="H23" s="41">
        <f t="shared" si="17"/>
        <v>111782.5675</v>
      </c>
      <c r="I23" s="41">
        <f t="shared" si="17"/>
        <v>596966.47750000004</v>
      </c>
      <c r="J23" s="41">
        <f t="shared" si="17"/>
        <v>154592.91250000001</v>
      </c>
      <c r="K23" s="41">
        <f t="shared" si="17"/>
        <v>95134.1</v>
      </c>
      <c r="L23" s="41">
        <f t="shared" si="17"/>
        <v>951341</v>
      </c>
      <c r="M23" s="41">
        <f t="shared" si="17"/>
        <v>1664846.75</v>
      </c>
      <c r="N23" s="3"/>
      <c r="O23" s="3"/>
      <c r="P23" s="3"/>
      <c r="Q23" s="40"/>
      <c r="R23" s="39"/>
      <c r="S23" s="39"/>
      <c r="T23" s="39"/>
      <c r="U23" s="39"/>
      <c r="V23" s="39"/>
      <c r="W23" s="37"/>
    </row>
    <row r="24" spans="1:31" ht="15" customHeight="1" x14ac:dyDescent="0.25">
      <c r="A24" s="7" t="s">
        <v>24</v>
      </c>
      <c r="B24" s="41">
        <f>B23/5000</f>
        <v>30.918582499999999</v>
      </c>
      <c r="C24" s="41">
        <f t="shared" ref="C24:M24" si="18">C23/5000</f>
        <v>20.453831499999996</v>
      </c>
      <c r="D24" s="41">
        <f t="shared" si="18"/>
        <v>22.356513500000002</v>
      </c>
      <c r="E24" s="41">
        <f t="shared" si="18"/>
        <v>35.675287500000003</v>
      </c>
      <c r="F24" s="41">
        <f t="shared" si="18"/>
        <v>116.53927249999998</v>
      </c>
      <c r="G24" s="41">
        <f t="shared" si="18"/>
        <v>10.464751000000001</v>
      </c>
      <c r="H24" s="41">
        <f t="shared" si="18"/>
        <v>22.356513500000002</v>
      </c>
      <c r="I24" s="41">
        <f t="shared" si="18"/>
        <v>119.39329550000001</v>
      </c>
      <c r="J24" s="41">
        <f t="shared" si="18"/>
        <v>30.918582499999999</v>
      </c>
      <c r="K24" s="41">
        <f t="shared" si="18"/>
        <v>19.026820000000001</v>
      </c>
      <c r="L24" s="41">
        <f t="shared" si="18"/>
        <v>190.26820000000001</v>
      </c>
      <c r="M24" s="41">
        <f t="shared" si="18"/>
        <v>332.96935000000002</v>
      </c>
      <c r="N24" s="3"/>
      <c r="O24" s="3"/>
      <c r="P24" s="3"/>
      <c r="Q24" s="18"/>
      <c r="R24" s="39"/>
      <c r="S24" s="39"/>
      <c r="T24" s="39"/>
      <c r="U24" s="39"/>
      <c r="V24" s="39"/>
      <c r="W24" s="37"/>
    </row>
    <row r="25" spans="1:31" ht="18.75" x14ac:dyDescent="0.3">
      <c r="A25" s="7" t="s">
        <v>25</v>
      </c>
      <c r="B25" s="41">
        <f>B24/10+0.4</f>
        <v>3.4918582499999999</v>
      </c>
      <c r="C25" s="41">
        <f t="shared" ref="C25:M25" si="19">C24/10+0.4</f>
        <v>2.4453831499999996</v>
      </c>
      <c r="D25" s="41">
        <f t="shared" si="19"/>
        <v>2.6356513500000003</v>
      </c>
      <c r="E25" s="41">
        <f t="shared" si="19"/>
        <v>3.96752875</v>
      </c>
      <c r="F25" s="41">
        <f t="shared" si="19"/>
        <v>12.053927249999999</v>
      </c>
      <c r="G25" s="41">
        <f t="shared" si="19"/>
        <v>1.4464751000000002</v>
      </c>
      <c r="H25" s="41">
        <f t="shared" si="19"/>
        <v>2.6356513500000003</v>
      </c>
      <c r="I25" s="41">
        <f t="shared" si="19"/>
        <v>12.33932955</v>
      </c>
      <c r="J25" s="41">
        <f t="shared" si="19"/>
        <v>3.4918582499999999</v>
      </c>
      <c r="K25" s="41">
        <f t="shared" si="19"/>
        <v>2.3026819999999999</v>
      </c>
      <c r="L25" s="41">
        <f t="shared" si="19"/>
        <v>19.426819999999999</v>
      </c>
      <c r="M25" s="41">
        <f t="shared" si="19"/>
        <v>33.696935000000003</v>
      </c>
      <c r="N25" s="3"/>
      <c r="O25" s="3"/>
      <c r="P25" s="3"/>
      <c r="Q25" s="60" t="s">
        <v>28</v>
      </c>
      <c r="R25" s="45">
        <f t="shared" ref="R25:W25" si="20">(R17*R21)+(R18*R22)+(R19*R23)+(R20*R24)</f>
        <v>0</v>
      </c>
      <c r="S25" s="45">
        <f t="shared" si="20"/>
        <v>0</v>
      </c>
      <c r="T25" s="45">
        <f t="shared" si="20"/>
        <v>0</v>
      </c>
      <c r="U25" s="45">
        <f t="shared" si="20"/>
        <v>0</v>
      </c>
      <c r="V25" s="45">
        <f t="shared" si="20"/>
        <v>0</v>
      </c>
      <c r="W25" s="45">
        <f t="shared" si="20"/>
        <v>0</v>
      </c>
    </row>
    <row r="26" spans="1:31" ht="18.75" x14ac:dyDescent="0.3">
      <c r="A26" s="7" t="s">
        <v>26</v>
      </c>
      <c r="B26" s="41">
        <f>B24/5+0.4</f>
        <v>6.5837165000000004</v>
      </c>
      <c r="C26" s="41">
        <f t="shared" ref="C26:M26" si="21">C24/5+0.4</f>
        <v>4.4907662999999998</v>
      </c>
      <c r="D26" s="41">
        <f t="shared" si="21"/>
        <v>4.8713027000000011</v>
      </c>
      <c r="E26" s="41">
        <f t="shared" si="21"/>
        <v>7.5350575000000006</v>
      </c>
      <c r="F26" s="41">
        <f t="shared" si="21"/>
        <v>23.707854499999996</v>
      </c>
      <c r="G26" s="41">
        <f t="shared" si="21"/>
        <v>2.4929502000000001</v>
      </c>
      <c r="H26" s="41">
        <f t="shared" si="21"/>
        <v>4.8713027000000011</v>
      </c>
      <c r="I26" s="41">
        <f t="shared" si="21"/>
        <v>24.278659099999999</v>
      </c>
      <c r="J26" s="41">
        <f t="shared" si="21"/>
        <v>6.5837165000000004</v>
      </c>
      <c r="K26" s="41">
        <f t="shared" si="21"/>
        <v>4.2053640000000003</v>
      </c>
      <c r="L26" s="41">
        <f t="shared" si="21"/>
        <v>38.45364</v>
      </c>
      <c r="M26" s="41">
        <f t="shared" si="21"/>
        <v>66.993870000000015</v>
      </c>
      <c r="N26" s="3"/>
      <c r="Q26" s="60" t="s">
        <v>30</v>
      </c>
      <c r="R26" s="46">
        <f>(R17*$P$5)+(R18*$P$6)+(R19*$P$7)+(R20*$P$8)</f>
        <v>0</v>
      </c>
      <c r="S26" s="46">
        <f>R26+(S17*$P$5)+(S18*$P$6)+(S19*$P$7)+(S20*$P$8)</f>
        <v>0</v>
      </c>
      <c r="T26" s="46">
        <f>S26+(T17*$P$5)+(T18*$P$6)+(T19*$P$7)+(T20*$P$8)</f>
        <v>0</v>
      </c>
      <c r="U26" s="46">
        <f>T26+(U17*$P$5)+(U18*$P$6)+(U19*$P$7)+(U20*$P$8)</f>
        <v>0</v>
      </c>
      <c r="V26" s="46">
        <f>U26+(V17*$P$5)+(V18*$P$6)+(V19*$P$7)+(V20*$P$8)</f>
        <v>0</v>
      </c>
      <c r="W26" s="46">
        <f>V26+(W17*$P$5)+(W18*$P$6)+(W19*$P$7)+(W20*$P$8)</f>
        <v>0</v>
      </c>
    </row>
    <row r="27" spans="1:31" ht="15" customHeight="1" x14ac:dyDescent="0.35">
      <c r="A27" s="7" t="s">
        <v>27</v>
      </c>
      <c r="B27" s="40">
        <f>B28/5+0.4</f>
        <v>26.758552855924975</v>
      </c>
      <c r="C27" s="40">
        <f t="shared" ref="C27:M27" si="22">C28/5+0.4</f>
        <v>17.83719650468883</v>
      </c>
      <c r="D27" s="40">
        <f t="shared" si="22"/>
        <v>19.459261295822674</v>
      </c>
      <c r="E27" s="40">
        <f t="shared" si="22"/>
        <v>30.81371483375959</v>
      </c>
      <c r="F27" s="40">
        <f t="shared" si="22"/>
        <v>99.75146845694799</v>
      </c>
      <c r="G27" s="40">
        <f t="shared" si="22"/>
        <v>9.3213563512361475</v>
      </c>
      <c r="H27" s="40">
        <f t="shared" si="22"/>
        <v>19.459261295822674</v>
      </c>
      <c r="I27" s="40">
        <f t="shared" si="22"/>
        <v>102.18456564364878</v>
      </c>
      <c r="J27" s="40">
        <f t="shared" si="22"/>
        <v>26.758552855924975</v>
      </c>
      <c r="K27" s="40">
        <f t="shared" si="22"/>
        <v>16.620647911338448</v>
      </c>
      <c r="L27" s="40">
        <f t="shared" si="22"/>
        <v>162.60647911338449</v>
      </c>
      <c r="M27" s="40">
        <f t="shared" si="22"/>
        <v>284.2613384484228</v>
      </c>
      <c r="N27" s="3"/>
      <c r="Q27" s="70" t="s">
        <v>32</v>
      </c>
      <c r="R27" s="71"/>
      <c r="S27" s="71"/>
      <c r="T27" s="71"/>
      <c r="U27" s="71"/>
      <c r="V27" s="71"/>
      <c r="W27" s="72"/>
    </row>
    <row r="28" spans="1:31" x14ac:dyDescent="0.25">
      <c r="A28" s="7" t="s">
        <v>29</v>
      </c>
      <c r="B28" s="40">
        <f>(B23/2346)+(B23/2346)</f>
        <v>131.79276427962489</v>
      </c>
      <c r="C28" s="40">
        <f t="shared" ref="C28:M28" si="23">(C23/2346)+(C23/2346)</f>
        <v>87.185982523444153</v>
      </c>
      <c r="D28" s="40">
        <f t="shared" si="23"/>
        <v>95.296306479113383</v>
      </c>
      <c r="E28" s="40">
        <f t="shared" si="23"/>
        <v>152.06857416879797</v>
      </c>
      <c r="F28" s="40">
        <f t="shared" si="23"/>
        <v>496.75734228473993</v>
      </c>
      <c r="G28" s="40">
        <f t="shared" si="23"/>
        <v>44.606781756180737</v>
      </c>
      <c r="H28" s="40">
        <f t="shared" si="23"/>
        <v>95.296306479113383</v>
      </c>
      <c r="I28" s="40">
        <f t="shared" si="23"/>
        <v>508.92282821824386</v>
      </c>
      <c r="J28" s="40">
        <f t="shared" si="23"/>
        <v>131.79276427962489</v>
      </c>
      <c r="K28" s="40">
        <f t="shared" si="23"/>
        <v>81.103239556692245</v>
      </c>
      <c r="L28" s="40">
        <f t="shared" si="23"/>
        <v>811.03239556692245</v>
      </c>
      <c r="M28" s="40">
        <f t="shared" si="23"/>
        <v>1419.3066922421142</v>
      </c>
      <c r="N28" s="3"/>
      <c r="Q28" s="40"/>
      <c r="R28" s="18" t="s">
        <v>5</v>
      </c>
      <c r="S28" s="18" t="s">
        <v>6</v>
      </c>
      <c r="T28" s="18" t="s">
        <v>7</v>
      </c>
      <c r="U28" s="18" t="s">
        <v>8</v>
      </c>
      <c r="V28" s="18" t="s">
        <v>9</v>
      </c>
      <c r="W28" s="18" t="s">
        <v>10</v>
      </c>
    </row>
    <row r="29" spans="1:31" x14ac:dyDescent="0.25">
      <c r="A29" s="56" t="s">
        <v>31</v>
      </c>
      <c r="B29" s="57">
        <f>B23/27000+0.4</f>
        <v>6.1256634259259268</v>
      </c>
      <c r="C29" s="57">
        <f t="shared" ref="C29:M29" si="24">C23/27000+0.4</f>
        <v>4.1877465740740734</v>
      </c>
      <c r="D29" s="57">
        <f t="shared" si="24"/>
        <v>4.5400950925925931</v>
      </c>
      <c r="E29" s="57">
        <f t="shared" si="24"/>
        <v>7.0065347222222227</v>
      </c>
      <c r="F29" s="57">
        <f t="shared" si="24"/>
        <v>21.981346759259257</v>
      </c>
      <c r="G29" s="57">
        <f t="shared" si="24"/>
        <v>2.3379168518518521</v>
      </c>
      <c r="H29" s="57">
        <f t="shared" si="24"/>
        <v>4.5400950925925931</v>
      </c>
      <c r="I29" s="57">
        <f t="shared" si="24"/>
        <v>22.509869537037037</v>
      </c>
      <c r="J29" s="57">
        <f t="shared" si="24"/>
        <v>6.1256634259259268</v>
      </c>
      <c r="K29" s="57">
        <f t="shared" si="24"/>
        <v>3.9234851851851853</v>
      </c>
      <c r="L29" s="57">
        <f t="shared" si="24"/>
        <v>35.634851851851849</v>
      </c>
      <c r="M29" s="57">
        <f t="shared" si="24"/>
        <v>62.060990740740742</v>
      </c>
      <c r="N29" s="3"/>
      <c r="Q29" s="40"/>
      <c r="R29" s="35"/>
      <c r="S29" s="35"/>
      <c r="T29" s="35"/>
      <c r="U29" s="35"/>
      <c r="V29" s="35"/>
      <c r="W29" s="15"/>
    </row>
    <row r="30" spans="1:3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Q30" s="40"/>
      <c r="R30" s="35"/>
      <c r="S30" s="36"/>
      <c r="T30" s="35"/>
      <c r="U30" s="35"/>
      <c r="V30" s="35"/>
      <c r="W30" s="15"/>
    </row>
    <row r="31" spans="1:31" x14ac:dyDescent="0.25">
      <c r="A31" s="82" t="s">
        <v>32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Q31" s="40"/>
      <c r="R31" s="35"/>
      <c r="S31" s="35"/>
      <c r="T31" s="35"/>
      <c r="U31" s="35"/>
      <c r="V31" s="35"/>
      <c r="W31" s="15"/>
    </row>
    <row r="32" spans="1:31" ht="15" customHeight="1" x14ac:dyDescent="0.25">
      <c r="A32" s="48"/>
      <c r="B32" s="18" t="s">
        <v>5</v>
      </c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8" t="s">
        <v>11</v>
      </c>
      <c r="I32" s="18" t="s">
        <v>12</v>
      </c>
      <c r="J32" s="18" t="s">
        <v>13</v>
      </c>
      <c r="K32" s="18" t="s">
        <v>14</v>
      </c>
      <c r="L32" s="18" t="s">
        <v>15</v>
      </c>
      <c r="M32" s="18" t="s">
        <v>16</v>
      </c>
      <c r="N32" s="3"/>
      <c r="O32" s="3"/>
      <c r="P32" s="3"/>
      <c r="Q32" s="40"/>
      <c r="R32" s="35"/>
      <c r="S32" s="35"/>
      <c r="T32" s="35"/>
      <c r="U32" s="35"/>
      <c r="V32" s="35"/>
      <c r="W32" s="17"/>
      <c r="X32" s="5"/>
    </row>
    <row r="33" spans="1:25" ht="15" customHeight="1" x14ac:dyDescent="0.25">
      <c r="A33" s="85" t="s">
        <v>18</v>
      </c>
      <c r="B33" s="43">
        <v>30918.5825</v>
      </c>
      <c r="C33" s="40">
        <v>20453.831499999997</v>
      </c>
      <c r="D33" s="40">
        <v>22356.513500000001</v>
      </c>
      <c r="E33" s="40">
        <v>35675.287499999999</v>
      </c>
      <c r="F33" s="40">
        <v>116539.27249999999</v>
      </c>
      <c r="G33" s="40">
        <v>10464.751</v>
      </c>
      <c r="H33" s="40">
        <v>22356.513500000001</v>
      </c>
      <c r="I33" s="40">
        <v>119393.29550000001</v>
      </c>
      <c r="J33" s="40">
        <v>30918.5825</v>
      </c>
      <c r="K33" s="40">
        <v>19026.82</v>
      </c>
      <c r="L33" s="40">
        <v>190268.2</v>
      </c>
      <c r="M33" s="40">
        <v>332969.34999999998</v>
      </c>
      <c r="N33" s="3"/>
      <c r="O33" s="3"/>
      <c r="P33" s="3"/>
      <c r="Q33" s="40"/>
      <c r="R33" s="39"/>
      <c r="S33" s="39"/>
      <c r="T33" s="39"/>
      <c r="U33" s="39"/>
      <c r="V33" s="39"/>
      <c r="W33" s="16"/>
    </row>
    <row r="34" spans="1:25" ht="15" customHeight="1" x14ac:dyDescent="0.25">
      <c r="A34" s="86"/>
      <c r="B34" s="43">
        <v>15459.29125</v>
      </c>
      <c r="C34" s="40">
        <v>10226.915749999998</v>
      </c>
      <c r="D34" s="40">
        <v>11178.25675</v>
      </c>
      <c r="E34" s="40">
        <v>17837.643749999999</v>
      </c>
      <c r="F34" s="40">
        <v>58269.636249999996</v>
      </c>
      <c r="G34" s="40">
        <v>5232.3755000000001</v>
      </c>
      <c r="H34" s="40">
        <v>11178.25675</v>
      </c>
      <c r="I34" s="40">
        <v>59696.647750000004</v>
      </c>
      <c r="J34" s="40">
        <v>15459.29125</v>
      </c>
      <c r="K34" s="40">
        <v>9513.41</v>
      </c>
      <c r="L34" s="40">
        <v>95134.1</v>
      </c>
      <c r="M34" s="40">
        <v>166484.67499999999</v>
      </c>
      <c r="N34" s="3"/>
      <c r="O34" s="3"/>
      <c r="P34" s="3"/>
      <c r="Q34" s="40"/>
      <c r="R34" s="39"/>
      <c r="S34" s="39"/>
      <c r="T34" s="39"/>
      <c r="U34" s="39"/>
      <c r="V34" s="39"/>
      <c r="W34" s="37"/>
    </row>
    <row r="35" spans="1:25" ht="15" customHeight="1" x14ac:dyDescent="0.25">
      <c r="A35" s="86"/>
      <c r="B35" s="43">
        <v>15459.29125</v>
      </c>
      <c r="C35" s="40">
        <v>10226.915749999998</v>
      </c>
      <c r="D35" s="40">
        <v>11178.25675</v>
      </c>
      <c r="E35" s="40">
        <v>17837.643749999999</v>
      </c>
      <c r="F35" s="40">
        <v>58269.636249999996</v>
      </c>
      <c r="G35" s="40">
        <v>5232.3755000000001</v>
      </c>
      <c r="H35" s="40">
        <v>11178.25675</v>
      </c>
      <c r="I35" s="40">
        <v>59696.647750000004</v>
      </c>
      <c r="J35" s="40">
        <v>15459.29125</v>
      </c>
      <c r="K35" s="40">
        <v>9513.41</v>
      </c>
      <c r="L35" s="40">
        <v>95134.1</v>
      </c>
      <c r="M35" s="40">
        <v>166484.67499999999</v>
      </c>
      <c r="N35" s="3"/>
      <c r="O35" s="3"/>
      <c r="P35" s="3"/>
      <c r="Q35" s="40"/>
      <c r="R35" s="39"/>
      <c r="S35" s="39"/>
      <c r="T35" s="39"/>
      <c r="U35" s="39"/>
      <c r="V35" s="39"/>
      <c r="W35" s="37"/>
    </row>
    <row r="36" spans="1:25" ht="15" customHeight="1" x14ac:dyDescent="0.25">
      <c r="A36" s="86"/>
      <c r="B36" s="43">
        <v>15459.29125</v>
      </c>
      <c r="C36" s="40">
        <v>10226.915749999998</v>
      </c>
      <c r="D36" s="40">
        <v>11178.25675</v>
      </c>
      <c r="E36" s="40">
        <v>17837.643749999999</v>
      </c>
      <c r="F36" s="40">
        <v>58269.636249999996</v>
      </c>
      <c r="G36" s="40">
        <v>5232.3755000000001</v>
      </c>
      <c r="H36" s="40">
        <v>11178.25675</v>
      </c>
      <c r="I36" s="40">
        <v>59696.647750000004</v>
      </c>
      <c r="J36" s="40">
        <v>15459.29125</v>
      </c>
      <c r="K36" s="40">
        <v>9513.41</v>
      </c>
      <c r="L36" s="40">
        <v>95134.1</v>
      </c>
      <c r="M36" s="40">
        <v>166484.67499999999</v>
      </c>
      <c r="N36" s="3"/>
      <c r="O36" s="3"/>
      <c r="P36" s="3"/>
      <c r="Q36" s="40"/>
      <c r="R36" s="39"/>
      <c r="S36" s="39"/>
      <c r="T36" s="39"/>
      <c r="U36" s="39"/>
      <c r="V36" s="39"/>
      <c r="W36" s="37"/>
    </row>
    <row r="37" spans="1:25" ht="15" customHeight="1" x14ac:dyDescent="0.3">
      <c r="A37" s="87"/>
      <c r="B37" s="44">
        <f>SUM(B33:B36)</f>
        <v>77296.456250000003</v>
      </c>
      <c r="C37" s="41">
        <f t="shared" ref="C37:M37" si="25">SUM(C33:C36)</f>
        <v>51134.578749999993</v>
      </c>
      <c r="D37" s="41">
        <f t="shared" si="25"/>
        <v>55891.283750000002</v>
      </c>
      <c r="E37" s="41">
        <f t="shared" si="25"/>
        <v>89188.21875</v>
      </c>
      <c r="F37" s="41">
        <f t="shared" si="25"/>
        <v>291348.18124999997</v>
      </c>
      <c r="G37" s="41">
        <f t="shared" si="25"/>
        <v>26161.877500000002</v>
      </c>
      <c r="H37" s="41">
        <f t="shared" si="25"/>
        <v>55891.283750000002</v>
      </c>
      <c r="I37" s="41">
        <f t="shared" si="25"/>
        <v>298483.23875000002</v>
      </c>
      <c r="J37" s="41">
        <f t="shared" si="25"/>
        <v>77296.456250000003</v>
      </c>
      <c r="K37" s="41">
        <f t="shared" si="25"/>
        <v>47567.05</v>
      </c>
      <c r="L37" s="41">
        <f t="shared" si="25"/>
        <v>475670.5</v>
      </c>
      <c r="M37" s="41">
        <f t="shared" si="25"/>
        <v>832423.375</v>
      </c>
      <c r="N37" s="3"/>
      <c r="O37" s="3"/>
      <c r="P37" s="3"/>
      <c r="Q37" s="60" t="s">
        <v>28</v>
      </c>
      <c r="R37" s="45">
        <f>(R29*R33)+(R30*R34)+(R31*R35)+(R32*R36)</f>
        <v>0</v>
      </c>
      <c r="S37" s="45">
        <f t="shared" ref="S37:W37" si="26">(S29*S33)+(S30*S34)+(S31*S35)+(S32*S36)</f>
        <v>0</v>
      </c>
      <c r="T37" s="45">
        <f t="shared" si="26"/>
        <v>0</v>
      </c>
      <c r="U37" s="45">
        <f t="shared" si="26"/>
        <v>0</v>
      </c>
      <c r="V37" s="45">
        <f t="shared" si="26"/>
        <v>0</v>
      </c>
      <c r="W37" s="45">
        <f t="shared" si="26"/>
        <v>0</v>
      </c>
    </row>
    <row r="38" spans="1:25" ht="18.75" x14ac:dyDescent="0.3">
      <c r="A38" s="51" t="s">
        <v>24</v>
      </c>
      <c r="B38" s="41">
        <f>B37/5000</f>
        <v>15.45929125</v>
      </c>
      <c r="C38" s="41">
        <f t="shared" ref="C38:M38" si="27">C37/5000</f>
        <v>10.226915749999998</v>
      </c>
      <c r="D38" s="41">
        <f t="shared" si="27"/>
        <v>11.178256750000001</v>
      </c>
      <c r="E38" s="41">
        <f t="shared" si="27"/>
        <v>17.837643750000002</v>
      </c>
      <c r="F38" s="41">
        <f t="shared" si="27"/>
        <v>58.269636249999991</v>
      </c>
      <c r="G38" s="41">
        <f t="shared" si="27"/>
        <v>5.2323755000000007</v>
      </c>
      <c r="H38" s="41">
        <f t="shared" si="27"/>
        <v>11.178256750000001</v>
      </c>
      <c r="I38" s="41">
        <f t="shared" si="27"/>
        <v>59.696647750000004</v>
      </c>
      <c r="J38" s="41">
        <f t="shared" si="27"/>
        <v>15.45929125</v>
      </c>
      <c r="K38" s="41">
        <f t="shared" si="27"/>
        <v>9.5134100000000004</v>
      </c>
      <c r="L38" s="41">
        <f t="shared" si="27"/>
        <v>95.134100000000004</v>
      </c>
      <c r="M38" s="41">
        <f t="shared" si="27"/>
        <v>166.48467500000001</v>
      </c>
      <c r="N38" s="3"/>
      <c r="O38" s="3"/>
      <c r="P38" s="3"/>
      <c r="Q38" s="60" t="s">
        <v>30</v>
      </c>
      <c r="R38" s="46">
        <f>(R29*$P$5)+(R30*$P$6)+(R31*$P$7)+(R32*$P$8)</f>
        <v>0</v>
      </c>
      <c r="S38" s="46">
        <f>R38+(S29*$P$5)+(S30*$P$6)+(S31*$P$7)+(S32*$P$8)</f>
        <v>0</v>
      </c>
      <c r="T38" s="46">
        <f>S38+(T29*$P$5)+(T30*$P$6)+(T31*$P$7)+(T32*$P$8)</f>
        <v>0</v>
      </c>
      <c r="U38" s="46">
        <f>T38+(U29*$P$5)+(U30*$P$6)+(U31*$P$7)+(U32*$P$8)</f>
        <v>0</v>
      </c>
      <c r="V38" s="46">
        <f>U38+(V29*$P$5)+(V30*$P$6)+(V31*$P$7)+(V32*$P$8)</f>
        <v>0</v>
      </c>
      <c r="W38" s="46">
        <f>V38+(W29*$P$5)+(W30*$P$6)+(W31*$P$7)+(W32*$P$8)</f>
        <v>0</v>
      </c>
    </row>
    <row r="39" spans="1:25" ht="18.75" x14ac:dyDescent="0.3">
      <c r="A39" s="7" t="s">
        <v>25</v>
      </c>
      <c r="B39" s="41">
        <f>B38/10+0.4</f>
        <v>1.9459291250000001</v>
      </c>
      <c r="C39" s="41">
        <f t="shared" ref="C39:M39" si="28">C38/10+0.4</f>
        <v>1.422691575</v>
      </c>
      <c r="D39" s="41">
        <f t="shared" si="28"/>
        <v>1.5178256750000001</v>
      </c>
      <c r="E39" s="41">
        <f t="shared" si="28"/>
        <v>2.183764375</v>
      </c>
      <c r="F39" s="41">
        <f t="shared" si="28"/>
        <v>6.2269636249999998</v>
      </c>
      <c r="G39" s="41">
        <f t="shared" si="28"/>
        <v>0.92323755000000007</v>
      </c>
      <c r="H39" s="41">
        <f t="shared" si="28"/>
        <v>1.5178256750000001</v>
      </c>
      <c r="I39" s="41">
        <f t="shared" si="28"/>
        <v>6.3696647750000004</v>
      </c>
      <c r="J39" s="41">
        <f t="shared" si="28"/>
        <v>1.9459291250000001</v>
      </c>
      <c r="K39" s="41">
        <f t="shared" si="28"/>
        <v>1.3513410000000001</v>
      </c>
      <c r="L39" s="41">
        <f t="shared" si="28"/>
        <v>9.9134100000000007</v>
      </c>
      <c r="M39" s="41">
        <f t="shared" si="28"/>
        <v>17.048467500000001</v>
      </c>
      <c r="N39" s="3"/>
      <c r="O39" s="3"/>
      <c r="P39" s="3"/>
      <c r="Q39" s="61" t="s">
        <v>33</v>
      </c>
      <c r="R39" s="64">
        <f>R37+R25+R13</f>
        <v>0</v>
      </c>
      <c r="S39" s="64">
        <f t="shared" ref="S39:W40" si="29">S37+S25+S13</f>
        <v>0</v>
      </c>
      <c r="T39" s="64">
        <f t="shared" si="29"/>
        <v>0</v>
      </c>
      <c r="U39" s="64">
        <f t="shared" si="29"/>
        <v>0</v>
      </c>
      <c r="V39" s="64">
        <f t="shared" si="29"/>
        <v>0</v>
      </c>
      <c r="W39" s="64">
        <f t="shared" si="29"/>
        <v>0</v>
      </c>
    </row>
    <row r="40" spans="1:25" ht="15" customHeight="1" x14ac:dyDescent="0.25">
      <c r="A40" s="7" t="s">
        <v>26</v>
      </c>
      <c r="B40" s="41">
        <f>B38/5+0.4</f>
        <v>3.4918582499999999</v>
      </c>
      <c r="C40" s="41">
        <f t="shared" ref="C40:M40" si="30">C38/5+0.4</f>
        <v>2.4453831499999996</v>
      </c>
      <c r="D40" s="41">
        <f t="shared" si="30"/>
        <v>2.6356513500000003</v>
      </c>
      <c r="E40" s="41">
        <f t="shared" si="30"/>
        <v>3.96752875</v>
      </c>
      <c r="F40" s="41">
        <f t="shared" si="30"/>
        <v>12.053927249999999</v>
      </c>
      <c r="G40" s="41">
        <f t="shared" si="30"/>
        <v>1.4464751000000002</v>
      </c>
      <c r="H40" s="41">
        <f t="shared" si="30"/>
        <v>2.6356513500000003</v>
      </c>
      <c r="I40" s="41">
        <f t="shared" si="30"/>
        <v>12.33932955</v>
      </c>
      <c r="J40" s="41">
        <f t="shared" si="30"/>
        <v>3.4918582499999999</v>
      </c>
      <c r="K40" s="41">
        <f t="shared" si="30"/>
        <v>2.3026819999999999</v>
      </c>
      <c r="L40" s="41">
        <f t="shared" si="30"/>
        <v>19.426819999999999</v>
      </c>
      <c r="M40" s="41">
        <f t="shared" si="30"/>
        <v>33.696935000000003</v>
      </c>
      <c r="N40" s="3"/>
      <c r="O40" s="3"/>
      <c r="P40" s="3"/>
      <c r="R40" s="64">
        <f>R38+R26+R14</f>
        <v>0</v>
      </c>
      <c r="S40" s="64">
        <f t="shared" si="29"/>
        <v>0</v>
      </c>
      <c r="T40" s="64">
        <f t="shared" si="29"/>
        <v>0</v>
      </c>
      <c r="U40" s="64">
        <f t="shared" si="29"/>
        <v>0</v>
      </c>
      <c r="V40" s="64">
        <f t="shared" si="29"/>
        <v>0</v>
      </c>
      <c r="W40" s="64">
        <f t="shared" si="29"/>
        <v>0</v>
      </c>
    </row>
    <row r="41" spans="1:25" x14ac:dyDescent="0.25">
      <c r="A41" s="7" t="s">
        <v>27</v>
      </c>
      <c r="B41" s="40">
        <f>B42/5+0.4</f>
        <v>13.579276427962489</v>
      </c>
      <c r="C41" s="40">
        <f t="shared" ref="C41:M41" si="31">C42/5+0.4</f>
        <v>9.118598252344416</v>
      </c>
      <c r="D41" s="40">
        <f t="shared" si="31"/>
        <v>9.9296306479113383</v>
      </c>
      <c r="E41" s="40">
        <f t="shared" si="31"/>
        <v>15.606857416879796</v>
      </c>
      <c r="F41" s="40">
        <f t="shared" si="31"/>
        <v>50.075734228473991</v>
      </c>
      <c r="G41" s="40">
        <f t="shared" si="31"/>
        <v>4.8606781756180739</v>
      </c>
      <c r="H41" s="40">
        <f t="shared" si="31"/>
        <v>9.9296306479113383</v>
      </c>
      <c r="I41" s="40">
        <f t="shared" si="31"/>
        <v>51.292282821824386</v>
      </c>
      <c r="J41" s="40">
        <f t="shared" si="31"/>
        <v>13.579276427962489</v>
      </c>
      <c r="K41" s="40">
        <f t="shared" si="31"/>
        <v>8.5103239556692252</v>
      </c>
      <c r="L41" s="40">
        <f t="shared" si="31"/>
        <v>81.50323955669225</v>
      </c>
      <c r="M41" s="40">
        <f t="shared" si="31"/>
        <v>142.33066922421142</v>
      </c>
      <c r="N41" s="3"/>
      <c r="O41" s="3"/>
      <c r="P41" s="3"/>
    </row>
    <row r="42" spans="1:25" x14ac:dyDescent="0.25">
      <c r="A42" s="7" t="s">
        <v>29</v>
      </c>
      <c r="B42" s="40">
        <f>(B37/2346)+(B37/2346)</f>
        <v>65.896382139812445</v>
      </c>
      <c r="C42" s="40">
        <f t="shared" ref="C42:M42" si="32">(C37/2346)+(C37/2346)</f>
        <v>43.592991261722077</v>
      </c>
      <c r="D42" s="40">
        <f t="shared" si="32"/>
        <v>47.648153239556692</v>
      </c>
      <c r="E42" s="40">
        <f t="shared" si="32"/>
        <v>76.034287084398983</v>
      </c>
      <c r="F42" s="40">
        <f t="shared" si="32"/>
        <v>248.37867114236997</v>
      </c>
      <c r="G42" s="40">
        <f t="shared" si="32"/>
        <v>22.303390878090369</v>
      </c>
      <c r="H42" s="40">
        <f t="shared" si="32"/>
        <v>47.648153239556692</v>
      </c>
      <c r="I42" s="40">
        <f t="shared" si="32"/>
        <v>254.46141410912193</v>
      </c>
      <c r="J42" s="40">
        <f t="shared" si="32"/>
        <v>65.896382139812445</v>
      </c>
      <c r="K42" s="40">
        <f t="shared" si="32"/>
        <v>40.551619778346122</v>
      </c>
      <c r="L42" s="40">
        <f t="shared" si="32"/>
        <v>405.51619778346122</v>
      </c>
      <c r="M42" s="40">
        <f t="shared" si="32"/>
        <v>709.6533461210571</v>
      </c>
      <c r="N42" s="3"/>
      <c r="O42" s="3"/>
      <c r="P42" s="3"/>
    </row>
    <row r="43" spans="1:25" ht="14.25" customHeight="1" x14ac:dyDescent="0.25">
      <c r="A43" s="7" t="s">
        <v>31</v>
      </c>
      <c r="B43" s="40">
        <f>B37/27000+0.4</f>
        <v>3.2628317129629631</v>
      </c>
      <c r="C43" s="40">
        <f t="shared" ref="C43:M43" si="33">C37/27000+0.4</f>
        <v>2.2938732870370369</v>
      </c>
      <c r="D43" s="40">
        <f t="shared" si="33"/>
        <v>2.4700475462962963</v>
      </c>
      <c r="E43" s="40">
        <f t="shared" si="33"/>
        <v>3.7032673611111111</v>
      </c>
      <c r="F43" s="40">
        <f t="shared" si="33"/>
        <v>11.190673379629629</v>
      </c>
      <c r="G43" s="40">
        <f t="shared" si="33"/>
        <v>1.368958425925926</v>
      </c>
      <c r="H43" s="40">
        <f t="shared" si="33"/>
        <v>2.4700475462962963</v>
      </c>
      <c r="I43" s="40">
        <f t="shared" si="33"/>
        <v>11.45493476851852</v>
      </c>
      <c r="J43" s="40">
        <f t="shared" si="33"/>
        <v>3.2628317129629631</v>
      </c>
      <c r="K43" s="40">
        <f t="shared" si="33"/>
        <v>2.1617425925925926</v>
      </c>
      <c r="L43" s="40">
        <f t="shared" si="33"/>
        <v>18.017425925925924</v>
      </c>
      <c r="M43" s="40">
        <f t="shared" si="33"/>
        <v>31.23049537037037</v>
      </c>
      <c r="N43" s="3"/>
      <c r="O43" s="3"/>
      <c r="P43" s="3"/>
    </row>
    <row r="44" spans="1:25" ht="13.5" customHeight="1" x14ac:dyDescent="0.25">
      <c r="A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19" t="s">
        <v>34</v>
      </c>
      <c r="O44" s="20"/>
      <c r="P44" s="1"/>
      <c r="Q44" s="74" t="s">
        <v>35</v>
      </c>
      <c r="R44" s="74"/>
      <c r="S44" s="74"/>
      <c r="T44" s="74"/>
      <c r="U44" s="74"/>
      <c r="V44" s="74"/>
      <c r="W44" s="74"/>
    </row>
    <row r="45" spans="1:25" x14ac:dyDescent="0.25">
      <c r="A45" s="1"/>
      <c r="F45" s="1"/>
      <c r="G45" s="1"/>
      <c r="H45" s="1"/>
      <c r="I45" s="1"/>
      <c r="J45" s="1"/>
      <c r="K45" s="1"/>
      <c r="L45" s="1"/>
      <c r="M45" s="1"/>
      <c r="N45" s="21" t="s">
        <v>36</v>
      </c>
      <c r="O45" s="22"/>
      <c r="Q45" s="75"/>
      <c r="R45" s="74"/>
      <c r="S45" s="74"/>
      <c r="T45" s="74"/>
      <c r="U45" s="74"/>
      <c r="V45" s="74"/>
      <c r="W45" s="74"/>
    </row>
    <row r="46" spans="1:25" x14ac:dyDescent="0.25">
      <c r="N46" s="23" t="s">
        <v>37</v>
      </c>
      <c r="O46" s="23"/>
      <c r="Q46" s="18"/>
      <c r="R46" s="54" t="s">
        <v>5</v>
      </c>
      <c r="S46" s="53" t="s">
        <v>6</v>
      </c>
      <c r="T46" s="53" t="s">
        <v>7</v>
      </c>
      <c r="U46" s="53" t="s">
        <v>8</v>
      </c>
      <c r="V46" s="53" t="s">
        <v>9</v>
      </c>
      <c r="W46" s="53" t="s">
        <v>10</v>
      </c>
      <c r="X46" s="5"/>
      <c r="Y46" s="5"/>
    </row>
    <row r="47" spans="1:25" x14ac:dyDescent="0.25">
      <c r="F47" s="1"/>
      <c r="G47" s="1"/>
      <c r="H47" s="1"/>
      <c r="I47" s="1"/>
      <c r="J47" s="1"/>
      <c r="K47" s="1"/>
      <c r="L47" s="1"/>
      <c r="M47" s="1"/>
      <c r="N47" s="24" t="s">
        <v>38</v>
      </c>
      <c r="O47" s="24"/>
      <c r="Q47" s="55" t="s">
        <v>24</v>
      </c>
      <c r="R47" s="45">
        <f t="shared" ref="R47:W47" si="34">(((B33+B19+B5)*$O$51)+((B34+B20+B6)*$O$52)+((B35+B21+B7)*$O$53)+((B36+B22+B8)*$O$54))</f>
        <v>0</v>
      </c>
      <c r="S47" s="45">
        <f t="shared" si="34"/>
        <v>0</v>
      </c>
      <c r="T47" s="45">
        <f t="shared" si="34"/>
        <v>0</v>
      </c>
      <c r="U47" s="45">
        <f t="shared" si="34"/>
        <v>0</v>
      </c>
      <c r="V47" s="45">
        <f t="shared" si="34"/>
        <v>0</v>
      </c>
      <c r="W47" s="45">
        <f t="shared" si="34"/>
        <v>0</v>
      </c>
    </row>
    <row r="48" spans="1:25" x14ac:dyDescent="0.25">
      <c r="N48" s="25" t="s">
        <v>39</v>
      </c>
      <c r="O48" s="25"/>
      <c r="P48" s="2"/>
      <c r="Q48" s="47" t="s">
        <v>25</v>
      </c>
      <c r="R48" s="46">
        <f>((B39+B25+B11)*O59)+((B39+B25+B11)*P59)+((B39+B25+B11)*Q59)</f>
        <v>0</v>
      </c>
      <c r="S48" s="46">
        <f>(B39+B25+B11)*$Q$59</f>
        <v>0</v>
      </c>
      <c r="T48" s="46">
        <f>(C39+C25+C11)*$Q$59</f>
        <v>0</v>
      </c>
      <c r="U48" s="46">
        <f>((B39+B25+B11)*O59)+((B39+B25+B11)*P59)+((B39+B25+B11)*$Q$59)+((C39+C25+C11)*$Q$59)</f>
        <v>0</v>
      </c>
      <c r="V48" s="46">
        <f>(F11+F25+F39)*Q59</f>
        <v>0</v>
      </c>
      <c r="W48" s="46">
        <f>((F39+F25+F11)*$Q$59)+((B39+B11)*O59)+((B39+B11)*P59)+((B39+B11)*$Q$59)</f>
        <v>0</v>
      </c>
    </row>
    <row r="49" spans="6:23" x14ac:dyDescent="0.25">
      <c r="N49" s="26" t="s">
        <v>40</v>
      </c>
      <c r="O49" s="26"/>
      <c r="Q49" s="47" t="s">
        <v>26</v>
      </c>
      <c r="R49" s="46">
        <f>((B40+B26+B12)*O60)+((B40+B26+B12)*P60)+((B40+B26+B12)*Q60)</f>
        <v>0</v>
      </c>
      <c r="S49" s="46">
        <f>(B40+B26+B12)*$Q$60</f>
        <v>0</v>
      </c>
      <c r="T49" s="46">
        <f>(C40+C26+C12)*$Q$60</f>
        <v>0</v>
      </c>
      <c r="U49" s="46">
        <f>((B40)*O60)+((B40)*P60)+((B40)*Q60)+(B40+B26+B12)*$Q$60</f>
        <v>0</v>
      </c>
      <c r="V49" s="46">
        <f>(E40*Q60)+((D26+D12)*P60)+((D26+D12)*O60)+((D26+D12)*Q60)</f>
        <v>0</v>
      </c>
      <c r="W49" s="46">
        <f>((F40+E26+F12)*Q60)+((B40+1)*O60)+((B40+1)*P60)+((B40+1)*Q60)</f>
        <v>0</v>
      </c>
    </row>
    <row r="50" spans="6:23" x14ac:dyDescent="0.25">
      <c r="N50" s="27" t="s">
        <v>41</v>
      </c>
      <c r="O50" s="27"/>
      <c r="Q50" s="47" t="s">
        <v>27</v>
      </c>
      <c r="R50" s="46">
        <f>((B41+B27+B13)*$O$61)+((B41+B27+B13)*$P$61)+((B41+B27+B13)*$Q$61)</f>
        <v>0</v>
      </c>
      <c r="S50" s="46">
        <f>((C41+C27+C13)*$O$61)+((C41+C27+C13)*$P$61)+((C41+C27+C13)*$Q$61)+((B41+B27+B13)*Q61)</f>
        <v>0</v>
      </c>
      <c r="T50" s="46">
        <f>((D41+D27+D13)*$O$61)+((D41+D27+D13)*$P$61)+((D41+D27+D13)*$Q$61)+((B41+B27+B13+C41+C27+C13)*Q61)</f>
        <v>0</v>
      </c>
      <c r="U50" s="46">
        <f>((E41+E27+E13)*$O$61)+((E41+E27+E13)*$P$61)+((E41+E27+E13)*$Q$61)+((B41+B27+B13+C41+C27+C13+D41+D27+D13)*Q61)</f>
        <v>0</v>
      </c>
      <c r="V50" s="46">
        <f>((F41+F27+F13)*$O$61)+((F41+F27+F13)*$P$61)+((F41+F27+F13)*$Q$61)+((B41+B27+B13+C41+C27+C13+D41+D27+D13+E41+E27+E13)*Q61)</f>
        <v>0</v>
      </c>
      <c r="W50" s="46">
        <f>((G41+G27+G13)*$O$61)+((G41+G27+G13)*$P$61)+((G41+G27+G13)*$Q$61)+((B41+B27+B13+C41+C27+C13+D41+D27+D13+E41+E27+E13)*Q61)</f>
        <v>0</v>
      </c>
    </row>
    <row r="51" spans="6:23" x14ac:dyDescent="0.25">
      <c r="N51" s="28" t="s">
        <v>19</v>
      </c>
      <c r="O51" s="29"/>
      <c r="Q51" s="47" t="s">
        <v>29</v>
      </c>
      <c r="R51" s="46">
        <f t="shared" ref="R51:W51" si="35">((B42+B28+B14)*$O$56)</f>
        <v>0</v>
      </c>
      <c r="S51" s="46">
        <f t="shared" si="35"/>
        <v>0</v>
      </c>
      <c r="T51" s="46">
        <f t="shared" si="35"/>
        <v>0</v>
      </c>
      <c r="U51" s="46">
        <f t="shared" si="35"/>
        <v>0</v>
      </c>
      <c r="V51" s="46">
        <f t="shared" si="35"/>
        <v>0</v>
      </c>
      <c r="W51" s="46">
        <f t="shared" si="35"/>
        <v>0</v>
      </c>
    </row>
    <row r="52" spans="6:23" x14ac:dyDescent="0.25">
      <c r="N52" s="28" t="s">
        <v>20</v>
      </c>
      <c r="O52" s="29"/>
      <c r="Q52" s="49" t="s">
        <v>31</v>
      </c>
      <c r="R52" s="50">
        <f t="shared" ref="R52:W52" si="36">((B43+B29+B15)*$O$55)</f>
        <v>0</v>
      </c>
      <c r="S52" s="50">
        <f t="shared" si="36"/>
        <v>0</v>
      </c>
      <c r="T52" s="50">
        <f t="shared" si="36"/>
        <v>0</v>
      </c>
      <c r="U52" s="50">
        <f t="shared" si="36"/>
        <v>0</v>
      </c>
      <c r="V52" s="50">
        <f t="shared" si="36"/>
        <v>0</v>
      </c>
      <c r="W52" s="50">
        <f t="shared" si="36"/>
        <v>0</v>
      </c>
    </row>
    <row r="53" spans="6:23" x14ac:dyDescent="0.25">
      <c r="N53" s="28" t="s">
        <v>21</v>
      </c>
      <c r="O53" s="29"/>
      <c r="Q53" s="7" t="s">
        <v>37</v>
      </c>
      <c r="R53" s="45">
        <f t="shared" ref="R53:W53" si="37">(((((B33+B19+B5)*$O$51)+((B35+B21+B6)*$O$53))*$O$47)+((((B34+B20+B6)*$O$52)+((B36+B22+B7)*$O$54))*$O$48))</f>
        <v>0</v>
      </c>
      <c r="S53" s="45">
        <f t="shared" si="37"/>
        <v>0</v>
      </c>
      <c r="T53" s="45">
        <f t="shared" si="37"/>
        <v>0</v>
      </c>
      <c r="U53" s="45">
        <f t="shared" si="37"/>
        <v>0</v>
      </c>
      <c r="V53" s="45">
        <f t="shared" si="37"/>
        <v>0</v>
      </c>
      <c r="W53" s="45">
        <f t="shared" si="37"/>
        <v>0</v>
      </c>
    </row>
    <row r="54" spans="6:23" x14ac:dyDescent="0.25">
      <c r="F54" s="2"/>
      <c r="G54" s="2"/>
      <c r="H54" s="2"/>
      <c r="I54" s="2"/>
      <c r="J54" s="2"/>
      <c r="K54" s="2"/>
      <c r="L54" s="2"/>
      <c r="M54" s="2"/>
      <c r="N54" s="28" t="s">
        <v>22</v>
      </c>
      <c r="O54" s="33"/>
    </row>
    <row r="55" spans="6:23" x14ac:dyDescent="0.25">
      <c r="F55" s="2"/>
      <c r="G55" s="2"/>
      <c r="H55" s="2"/>
      <c r="I55" s="2"/>
      <c r="J55" s="2"/>
      <c r="K55" s="2"/>
      <c r="L55" s="2"/>
      <c r="M55" s="2"/>
      <c r="N55" s="31" t="s">
        <v>42</v>
      </c>
      <c r="O55" s="30"/>
    </row>
    <row r="56" spans="6:23" x14ac:dyDescent="0.25">
      <c r="F56" s="2"/>
      <c r="G56" s="2"/>
      <c r="H56" s="2"/>
      <c r="I56" s="2"/>
      <c r="J56" s="2"/>
      <c r="K56" s="2"/>
      <c r="L56" s="2"/>
      <c r="M56" s="2"/>
      <c r="N56" s="32" t="s">
        <v>43</v>
      </c>
      <c r="O56" s="30"/>
    </row>
    <row r="57" spans="6:23" x14ac:dyDescent="0.25">
      <c r="F57" s="2"/>
      <c r="G57" s="2"/>
      <c r="H57" s="2"/>
      <c r="I57" s="2"/>
      <c r="J57" s="2"/>
      <c r="K57" s="2"/>
      <c r="L57" s="2"/>
      <c r="M57" s="2"/>
      <c r="N57" s="12" t="s">
        <v>44</v>
      </c>
      <c r="O57" s="38"/>
      <c r="P57" s="38"/>
      <c r="Q57" s="38"/>
    </row>
    <row r="58" spans="6:23" x14ac:dyDescent="0.25">
      <c r="N58" s="34"/>
      <c r="O58" s="12" t="s">
        <v>45</v>
      </c>
      <c r="P58" s="12" t="s">
        <v>46</v>
      </c>
      <c r="Q58" s="12" t="s">
        <v>47</v>
      </c>
    </row>
    <row r="59" spans="6:23" x14ac:dyDescent="0.25">
      <c r="N59" s="14" t="s">
        <v>48</v>
      </c>
      <c r="O59" s="13"/>
      <c r="P59" s="13"/>
      <c r="Q59" s="13"/>
    </row>
    <row r="60" spans="6:23" x14ac:dyDescent="0.25">
      <c r="N60" s="14" t="s">
        <v>49</v>
      </c>
      <c r="O60" s="13"/>
      <c r="P60" s="13"/>
      <c r="Q60" s="13"/>
    </row>
    <row r="61" spans="6:23" x14ac:dyDescent="0.25">
      <c r="N61" s="14" t="s">
        <v>50</v>
      </c>
      <c r="O61" s="13"/>
      <c r="P61" s="13"/>
      <c r="Q61" s="13"/>
    </row>
  </sheetData>
  <mergeCells count="17">
    <mergeCell ref="Q44:W45"/>
    <mergeCell ref="A1:M2"/>
    <mergeCell ref="Q3:W3"/>
    <mergeCell ref="A17:M17"/>
    <mergeCell ref="A31:M31"/>
    <mergeCell ref="A19:A23"/>
    <mergeCell ref="A5:A9"/>
    <mergeCell ref="A33:A37"/>
    <mergeCell ref="O4:P4"/>
    <mergeCell ref="A3:M3"/>
    <mergeCell ref="Y3:AE3"/>
    <mergeCell ref="Y15:AE15"/>
    <mergeCell ref="Y1:AE2"/>
    <mergeCell ref="Q15:W15"/>
    <mergeCell ref="Q27:W27"/>
    <mergeCell ref="Q1:W2"/>
    <mergeCell ref="Y9:A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472BFF3E20C4AB8A625222984170C" ma:contentTypeVersion="3" ma:contentTypeDescription="Crie um novo documento." ma:contentTypeScope="" ma:versionID="44e1c4e6576b4b0b7352f2a20d82beb7">
  <xsd:schema xmlns:xsd="http://www.w3.org/2001/XMLSchema" xmlns:xs="http://www.w3.org/2001/XMLSchema" xmlns:p="http://schemas.microsoft.com/office/2006/metadata/properties" xmlns:ns2="441426c0-b22c-4c51-856d-e5c2769b1e23" targetNamespace="http://schemas.microsoft.com/office/2006/metadata/properties" ma:root="true" ma:fieldsID="d1b440d5fa710121634db0e71f728036" ns2:_="">
    <xsd:import namespace="441426c0-b22c-4c51-856d-e5c2769b1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426c0-b22c-4c51-856d-e5c2769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4BD37-64A9-413D-8124-EE1C8001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426c0-b22c-4c51-856d-e5c2769b1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0DDA71-310F-488E-BC23-579F027D69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4F2017-8FA0-4A70-8D94-49F753267D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Solução - excelsolucao.com.br</dc:creator>
  <cp:keywords/>
  <dc:description/>
  <cp:lastModifiedBy>Fatec</cp:lastModifiedBy>
  <cp:revision/>
  <dcterms:created xsi:type="dcterms:W3CDTF">2017-03-25T14:14:55Z</dcterms:created>
  <dcterms:modified xsi:type="dcterms:W3CDTF">2024-06-03T22:50:54Z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0x01010049A472BFF3E20C4AB8A625222984170C</vt:lpwstr>
  </property>
  <property fmtid="{D5CDD505-2E9C-101B-9397-08002B2CF9AE}" pid="3" name="WorkbookGuid">
    <vt:lpwstr>bb4ea9bd-5391-44c1-98e1-e529ffee02cb</vt:lpwstr>
  </property>
</Properties>
</file>