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4323C17D-F6C0-4AFB-B94D-80F8D89D18C3}" xr6:coauthVersionLast="47" xr6:coauthVersionMax="47" xr10:uidLastSave="{00000000-0000-0000-0000-000000000000}"/>
  <bookViews>
    <workbookView xWindow="-120" yWindow="-120" windowWidth="20730" windowHeight="11040" activeTab="1" xr2:uid="{26D4546B-D2A1-4444-8EAF-A6228F96F0C1}"/>
  </bookViews>
  <sheets>
    <sheet name="Data Entry" sheetId="1" r:id="rId1"/>
    <sheet name="Budget Summary" sheetId="2" r:id="rId2"/>
  </sheets>
  <definedNames>
    <definedName name="month_list">_xlfn.ANCHORARRAY('Data Entry'!$R$6)</definedName>
    <definedName name="ytd.month">'Data Entry'!$T$6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1" l="1" a="1"/>
  <c r="Y6" i="1" s="1"/>
  <c r="R6" i="1" a="1"/>
  <c r="R6" i="1" s="1"/>
  <c r="T6" i="1" s="1"/>
  <c r="W6" i="1" a="1"/>
  <c r="W6" i="1" s="1"/>
  <c r="I16" i="2"/>
  <c r="I15" i="2"/>
  <c r="I7" i="2"/>
  <c r="I6" i="2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F6" i="2" l="1"/>
  <c r="G6" i="2" s="1"/>
  <c r="Z6" i="1" a="1"/>
  <c r="Z6" i="1" s="1"/>
  <c r="X6" i="1" a="1"/>
  <c r="X6" i="1" s="1"/>
  <c r="AA6" i="1" a="1"/>
  <c r="AA6" i="1" s="1"/>
  <c r="I24" i="2"/>
  <c r="J24" i="2" s="1"/>
  <c r="I25" i="2"/>
  <c r="J25" i="2" s="1"/>
  <c r="I18" i="2"/>
  <c r="I19" i="2" s="1"/>
  <c r="J19" i="2" s="1"/>
  <c r="J7" i="2"/>
  <c r="I9" i="2"/>
  <c r="I10" i="2" s="1"/>
  <c r="J10" i="2" s="1"/>
  <c r="J6" i="2"/>
  <c r="J16" i="2"/>
  <c r="J15" i="2"/>
  <c r="F15" i="2"/>
  <c r="G15" i="2" s="1"/>
  <c r="F7" i="2"/>
  <c r="G7" i="2" s="1"/>
  <c r="AB6" i="1" l="1" a="1"/>
  <c r="AB6" i="1" s="1"/>
  <c r="AC6" i="1" a="1"/>
  <c r="AC6" i="1" s="1"/>
  <c r="I27" i="2"/>
  <c r="I28" i="2" s="1"/>
  <c r="J28" i="2" s="1"/>
  <c r="F24" i="2"/>
  <c r="G24" i="2" s="1"/>
  <c r="F9" i="2"/>
  <c r="F10" i="2" s="1"/>
  <c r="G10" i="2" s="1"/>
  <c r="N7" i="1" l="1"/>
  <c r="F16" i="2" s="1"/>
  <c r="N8" i="1"/>
  <c r="N9" i="1"/>
  <c r="N10" i="1"/>
  <c r="F18" i="2" l="1"/>
  <c r="F19" i="2" s="1"/>
  <c r="G19" i="2" s="1"/>
  <c r="F25" i="2"/>
  <c r="G16" i="2"/>
  <c r="G25" i="2" l="1"/>
  <c r="F27" i="2"/>
  <c r="F28" i="2" s="1"/>
  <c r="G2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<sst xmlns="http://schemas.openxmlformats.org/spreadsheetml/2006/main" count="293" uniqueCount="44">
  <si>
    <t>Budget</t>
  </si>
  <si>
    <t>Item</t>
  </si>
  <si>
    <t>Insurance</t>
  </si>
  <si>
    <t>Wages</t>
  </si>
  <si>
    <t>Payroll taxes</t>
  </si>
  <si>
    <t>Cleaning</t>
  </si>
  <si>
    <t>Equipment Lease</t>
  </si>
  <si>
    <t>Bank &amp; Card Fees</t>
  </si>
  <si>
    <t>Maintenance</t>
  </si>
  <si>
    <t>Legal fees</t>
  </si>
  <si>
    <t>Misc.</t>
  </si>
  <si>
    <t>Phone &amp; Internet</t>
  </si>
  <si>
    <t>Magazines</t>
  </si>
  <si>
    <t>Actual</t>
  </si>
  <si>
    <t>Regular appointments</t>
  </si>
  <si>
    <t>Price</t>
  </si>
  <si>
    <t>Number</t>
  </si>
  <si>
    <t>Special appointments</t>
  </si>
  <si>
    <t>Product Sales</t>
  </si>
  <si>
    <t>House calls</t>
  </si>
  <si>
    <t>Electricity</t>
  </si>
  <si>
    <t>Water</t>
  </si>
  <si>
    <t>Costs</t>
  </si>
  <si>
    <t>Revenues</t>
  </si>
  <si>
    <t>Variance</t>
  </si>
  <si>
    <t>Variance %</t>
  </si>
  <si>
    <t>Profits</t>
  </si>
  <si>
    <t>Budget Summary</t>
  </si>
  <si>
    <t>Month</t>
  </si>
  <si>
    <t>Months</t>
  </si>
  <si>
    <t>YTD Month</t>
  </si>
  <si>
    <t>Year to Date</t>
  </si>
  <si>
    <t>Monthly trends</t>
  </si>
  <si>
    <t>Cost Budget</t>
  </si>
  <si>
    <t>Cost Actual</t>
  </si>
  <si>
    <t>Revenue Budget</t>
  </si>
  <si>
    <t>Revenue Actual</t>
  </si>
  <si>
    <t>Profit Budget</t>
  </si>
  <si>
    <t>Profit Actual</t>
  </si>
  <si>
    <t>CALCULATIONS</t>
  </si>
  <si>
    <t>Ads</t>
  </si>
  <si>
    <t>App Fees</t>
  </si>
  <si>
    <t>Home materials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</si>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</sst>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5" tint="-0.249977111117893"/>
      <name val="Segoe UI Black"/>
      <family val="2"/>
    </font>
    <font>
      <sz val="28"/>
      <color theme="9" tint="-0.249977111117893"/>
      <name val="Segoe UI Black"/>
      <family val="2"/>
    </font>
    <font>
      <sz val="28"/>
      <color theme="3" tint="-0.249977111117893"/>
      <name val="Segoe UI Black"/>
      <family val="2"/>
    </font>
    <font>
      <b/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1"/>
      <name val="Segoe UI Light"/>
      <family val="2"/>
    </font>
    <font>
      <sz val="28"/>
      <color theme="1"/>
      <name val="Segoe UI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9"/>
      </bottom>
      <diagonal/>
    </border>
    <border>
      <left/>
      <right/>
      <top/>
      <bottom style="thick">
        <color theme="3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0" fontId="0" fillId="4" borderId="0" xfId="0" applyFill="1"/>
    <xf numFmtId="0" fontId="3" fillId="4" borderId="2" xfId="0" applyFont="1" applyFill="1" applyBorder="1"/>
    <xf numFmtId="0" fontId="3" fillId="4" borderId="3" xfId="0" applyFont="1" applyFill="1" applyBorder="1"/>
    <xf numFmtId="0" fontId="4" fillId="4" borderId="1" xfId="0" applyFont="1" applyFill="1" applyBorder="1"/>
    <xf numFmtId="0" fontId="5" fillId="4" borderId="2" xfId="0" applyFont="1" applyFill="1" applyBorder="1"/>
    <xf numFmtId="15" fontId="0" fillId="0" borderId="0" xfId="0" applyNumberFormat="1" applyAlignment="1">
      <alignment horizontal="left"/>
    </xf>
    <xf numFmtId="15" fontId="0" fillId="0" borderId="4" xfId="0" applyNumberFormat="1" applyBorder="1" applyAlignment="1">
      <alignment horizontal="left"/>
    </xf>
    <xf numFmtId="0" fontId="0" fillId="0" borderId="4" xfId="0" applyBorder="1"/>
    <xf numFmtId="6" fontId="0" fillId="0" borderId="4" xfId="0" applyNumberFormat="1" applyBorder="1"/>
    <xf numFmtId="6" fontId="0" fillId="0" borderId="5" xfId="0" applyNumberFormat="1" applyBorder="1"/>
    <xf numFmtId="6" fontId="0" fillId="0" borderId="5" xfId="0" applyNumberFormat="1" applyBorder="1" applyAlignment="1">
      <alignment horizontal="right"/>
    </xf>
    <xf numFmtId="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6" fontId="0" fillId="4" borderId="0" xfId="0" applyNumberFormat="1" applyFill="1"/>
    <xf numFmtId="17" fontId="0" fillId="0" borderId="6" xfId="0" applyNumberFormat="1" applyBorder="1" applyAlignment="1">
      <alignment horizontal="left"/>
    </xf>
    <xf numFmtId="0" fontId="7" fillId="0" borderId="0" xfId="0" applyFont="1"/>
    <xf numFmtId="17" fontId="0" fillId="5" borderId="6" xfId="0" applyNumberFormat="1" applyFill="1" applyBorder="1" applyAlignment="1">
      <alignment horizontal="left"/>
    </xf>
    <xf numFmtId="0" fontId="6" fillId="4" borderId="3" xfId="0" applyFont="1" applyFill="1" applyBorder="1" applyAlignment="1">
      <alignment horizontal="left" indent="3"/>
    </xf>
    <xf numFmtId="0" fontId="5" fillId="4" borderId="2" xfId="0" applyFont="1" applyFill="1" applyBorder="1" applyAlignment="1">
      <alignment horizontal="left" indent="3"/>
    </xf>
    <xf numFmtId="0" fontId="0" fillId="0" borderId="6" xfId="0" applyBorder="1"/>
    <xf numFmtId="0" fontId="7" fillId="0" borderId="6" xfId="0" applyFont="1" applyBorder="1"/>
    <xf numFmtId="9" fontId="0" fillId="4" borderId="0" xfId="1" applyFont="1" applyFill="1" applyBorder="1"/>
    <xf numFmtId="0" fontId="9" fillId="6" borderId="0" xfId="0" applyFont="1" applyFill="1"/>
    <xf numFmtId="17" fontId="9" fillId="6" borderId="0" xfId="0" applyNumberFormat="1" applyFont="1" applyFill="1" applyAlignment="1">
      <alignment horizontal="center" vertical="center"/>
    </xf>
    <xf numFmtId="17" fontId="9" fillId="7" borderId="0" xfId="0" applyNumberFormat="1" applyFont="1" applyFill="1" applyAlignment="1">
      <alignment horizontal="center" vertical="center"/>
    </xf>
    <xf numFmtId="0" fontId="10" fillId="4" borderId="1" xfId="0" applyFont="1" applyFill="1" applyBorder="1"/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8" borderId="0" xfId="0" applyFill="1"/>
    <xf numFmtId="0" fontId="4" fillId="8" borderId="1" xfId="0" applyFont="1" applyFill="1" applyBorder="1" applyAlignment="1">
      <alignment horizontal="left" indent="3"/>
    </xf>
    <xf numFmtId="0" fontId="3" fillId="8" borderId="1" xfId="0" applyFont="1" applyFill="1" applyBorder="1"/>
    <xf numFmtId="6" fontId="0" fillId="8" borderId="0" xfId="0" applyNumberFormat="1" applyFill="1"/>
    <xf numFmtId="9" fontId="0" fillId="8" borderId="0" xfId="1" applyFont="1" applyFill="1" applyBorder="1"/>
    <xf numFmtId="0" fontId="3" fillId="7" borderId="1" xfId="0" applyFont="1" applyFill="1" applyBorder="1"/>
    <xf numFmtId="0" fontId="0" fillId="7" borderId="0" xfId="0" applyFill="1"/>
    <xf numFmtId="6" fontId="0" fillId="7" borderId="0" xfId="0" applyNumberFormat="1" applyFill="1"/>
    <xf numFmtId="9" fontId="0" fillId="7" borderId="0" xfId="1" applyFont="1" applyFill="1" applyBorder="1"/>
    <xf numFmtId="0" fontId="3" fillId="7" borderId="3" xfId="0" applyFont="1" applyFill="1" applyBorder="1"/>
    <xf numFmtId="0" fontId="3" fillId="7" borderId="2" xfId="0" applyFont="1" applyFill="1" applyBorder="1"/>
  </cellXfs>
  <cellStyles count="2">
    <cellStyle name="Normal" xfId="0" builtinId="0"/>
    <cellStyle name="Percent" xfId="1" builtinId="5"/>
  </cellStyles>
  <dxfs count="8">
    <dxf>
      <numFmt numFmtId="10" formatCode="&quot;$&quot;#,##0_);[Red]\(&quot;$&quot;#,##0\)"/>
    </dxf>
    <dxf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</dxf>
    <dxf>
      <numFmt numFmtId="20" formatCode="d\-mmm\-yy"/>
      <alignment horizontal="left" vertical="bottom" textRotation="0" wrapText="0" indent="0" justifyLastLine="0" shrinkToFit="0" readingOrder="0"/>
    </dxf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3636363636364E-2"/>
          <c:y val="9.696969696969697E-2"/>
          <c:w val="0.90303030303030307"/>
          <c:h val="0.7575757575757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Entry'!$X$5</c:f>
              <c:strCache>
                <c:ptCount val="1"/>
                <c:pt idx="0">
                  <c:v>Cost Budget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bg2">
                  <a:lumMod val="50000"/>
                </a:schemeClr>
              </a:solidFill>
              <a:prstDash val="dash"/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Entry'!$X$6:$X$17</c:f>
              <c:numCache>
                <c:formatCode>General</c:formatCode>
                <c:ptCount val="12"/>
                <c:pt idx="0">
                  <c:v>16950</c:v>
                </c:pt>
                <c:pt idx="1">
                  <c:v>17460</c:v>
                </c:pt>
                <c:pt idx="2">
                  <c:v>15130</c:v>
                </c:pt>
                <c:pt idx="3">
                  <c:v>17650</c:v>
                </c:pt>
                <c:pt idx="4">
                  <c:v>15260</c:v>
                </c:pt>
                <c:pt idx="5">
                  <c:v>15460</c:v>
                </c:pt>
                <c:pt idx="6">
                  <c:v>16150</c:v>
                </c:pt>
                <c:pt idx="7">
                  <c:v>16490</c:v>
                </c:pt>
                <c:pt idx="8">
                  <c:v>15320</c:v>
                </c:pt>
                <c:pt idx="9">
                  <c:v>16370</c:v>
                </c:pt>
                <c:pt idx="10">
                  <c:v>18430</c:v>
                </c:pt>
                <c:pt idx="11">
                  <c:v>15390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C-44C0-A339-C316C0C10452}"/>
            </c:ext>
          </c:extLst>
        </c:ser>
        <c:ser>
          <c:idx val="1"/>
          <c:order val="1"/>
          <c:tx>
            <c:strRef>
              <c:f>'Data Entry'!$Y$5</c:f>
              <c:strCache>
                <c:ptCount val="1"/>
                <c:pt idx="0">
                  <c:v>Cost Actual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Entry'!$Y$6:$Y$17</c:f>
              <c:numCache>
                <c:formatCode>General</c:formatCode>
                <c:ptCount val="12"/>
                <c:pt idx="0">
                  <c:v>16349</c:v>
                </c:pt>
                <c:pt idx="1">
                  <c:v>13625</c:v>
                </c:pt>
                <c:pt idx="2">
                  <c:v>13851</c:v>
                </c:pt>
                <c:pt idx="3">
                  <c:v>16316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C-44C0-A339-C316C0C10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9"/>
        <c:axId val="2118423727"/>
        <c:axId val="2118434959"/>
      </c:barChart>
      <c:dateAx>
        <c:axId val="2118423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18434959"/>
        <c:crosses val="autoZero"/>
        <c:auto val="1"/>
        <c:lblOffset val="100"/>
        <c:baseTimeUnit val="months"/>
      </c:dateAx>
      <c:valAx>
        <c:axId val="21184349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842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3636363636364E-2"/>
          <c:y val="9.696969696969697E-2"/>
          <c:w val="0.90303030303030307"/>
          <c:h val="0.7575757575757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Entry'!$Z$5</c:f>
              <c:strCache>
                <c:ptCount val="1"/>
                <c:pt idx="0">
                  <c:v>Revenue Budget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bg2">
                  <a:lumMod val="50000"/>
                </a:schemeClr>
              </a:solidFill>
              <a:prstDash val="dash"/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Entry'!$Z$6:$Z$17</c:f>
              <c:numCache>
                <c:formatCode>General</c:formatCode>
                <c:ptCount val="12"/>
                <c:pt idx="0">
                  <c:v>21600</c:v>
                </c:pt>
                <c:pt idx="1">
                  <c:v>24740</c:v>
                </c:pt>
                <c:pt idx="2">
                  <c:v>20000</c:v>
                </c:pt>
                <c:pt idx="3">
                  <c:v>19990</c:v>
                </c:pt>
                <c:pt idx="4">
                  <c:v>21600</c:v>
                </c:pt>
                <c:pt idx="5">
                  <c:v>24740</c:v>
                </c:pt>
                <c:pt idx="6">
                  <c:v>20000</c:v>
                </c:pt>
                <c:pt idx="7">
                  <c:v>19990</c:v>
                </c:pt>
                <c:pt idx="8">
                  <c:v>21600</c:v>
                </c:pt>
                <c:pt idx="9">
                  <c:v>24740</c:v>
                </c:pt>
                <c:pt idx="10">
                  <c:v>20000</c:v>
                </c:pt>
                <c:pt idx="11">
                  <c:v>19990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9D-4A0F-8505-19FFECA8D1B3}"/>
            </c:ext>
          </c:extLst>
        </c:ser>
        <c:ser>
          <c:idx val="1"/>
          <c:order val="1"/>
          <c:tx>
            <c:strRef>
              <c:f>'Data Entry'!$AA$5</c:f>
              <c:strCache>
                <c:ptCount val="1"/>
                <c:pt idx="0">
                  <c:v>Revenue Actual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Entry'!$AA$6:$AA$17</c:f>
              <c:numCache>
                <c:formatCode>General</c:formatCode>
                <c:ptCount val="12"/>
                <c:pt idx="0">
                  <c:v>24660</c:v>
                </c:pt>
                <c:pt idx="1">
                  <c:v>28510</c:v>
                </c:pt>
                <c:pt idx="2">
                  <c:v>22160</c:v>
                </c:pt>
                <c:pt idx="3">
                  <c:v>23140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9D-4A0F-8505-19FFECA8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9"/>
        <c:axId val="2118423727"/>
        <c:axId val="2118434959"/>
      </c:barChart>
      <c:dateAx>
        <c:axId val="2118423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18434959"/>
        <c:crosses val="autoZero"/>
        <c:auto val="1"/>
        <c:lblOffset val="100"/>
        <c:baseTimeUnit val="months"/>
      </c:dateAx>
      <c:valAx>
        <c:axId val="21184349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8423727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3636363636364E-2"/>
          <c:y val="9.696969696969697E-2"/>
          <c:w val="0.90303030303030307"/>
          <c:h val="0.7575757575757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Entry'!$AB$5</c:f>
              <c:strCache>
                <c:ptCount val="1"/>
                <c:pt idx="0">
                  <c:v>Profit Budget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bg2">
                  <a:lumMod val="50000"/>
                </a:schemeClr>
              </a:solidFill>
              <a:prstDash val="dash"/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Entry'!$AB$6:$AB$17</c:f>
              <c:numCache>
                <c:formatCode>General</c:formatCode>
                <c:ptCount val="12"/>
                <c:pt idx="0">
                  <c:v>4650</c:v>
                </c:pt>
                <c:pt idx="1">
                  <c:v>7280</c:v>
                </c:pt>
                <c:pt idx="2">
                  <c:v>4870</c:v>
                </c:pt>
                <c:pt idx="3">
                  <c:v>2340</c:v>
                </c:pt>
                <c:pt idx="4">
                  <c:v>6340</c:v>
                </c:pt>
                <c:pt idx="5">
                  <c:v>9280</c:v>
                </c:pt>
                <c:pt idx="6">
                  <c:v>3850</c:v>
                </c:pt>
                <c:pt idx="7">
                  <c:v>3500</c:v>
                </c:pt>
                <c:pt idx="8">
                  <c:v>6280</c:v>
                </c:pt>
                <c:pt idx="9">
                  <c:v>8370</c:v>
                </c:pt>
                <c:pt idx="10">
                  <c:v>1570</c:v>
                </c:pt>
                <c:pt idx="11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9C-4E99-ABC9-4E9825C3300C}"/>
            </c:ext>
          </c:extLst>
        </c:ser>
        <c:ser>
          <c:idx val="1"/>
          <c:order val="1"/>
          <c:tx>
            <c:strRef>
              <c:f>'Data Entry'!$AC$5</c:f>
              <c:strCache>
                <c:ptCount val="1"/>
                <c:pt idx="0">
                  <c:v>Profit Actual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Entry'!$AC$6:$AC$17</c:f>
              <c:numCache>
                <c:formatCode>General</c:formatCode>
                <c:ptCount val="12"/>
                <c:pt idx="0">
                  <c:v>8311</c:v>
                </c:pt>
                <c:pt idx="1">
                  <c:v>14885</c:v>
                </c:pt>
                <c:pt idx="2">
                  <c:v>8309</c:v>
                </c:pt>
                <c:pt idx="3">
                  <c:v>6824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9C-4E99-ABC9-4E9825C33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9"/>
        <c:axId val="2118423727"/>
        <c:axId val="2118434959"/>
      </c:barChart>
      <c:dateAx>
        <c:axId val="2118423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18434959"/>
        <c:crosses val="autoZero"/>
        <c:auto val="1"/>
        <c:lblOffset val="100"/>
        <c:baseTimeUnit val="months"/>
      </c:dateAx>
      <c:valAx>
        <c:axId val="2118434959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18423727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3636363636364E-2"/>
          <c:y val="9.696969696969697E-2"/>
          <c:w val="0.90303030303030307"/>
          <c:h val="0.7575757575757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Entry'!$X$5</c:f>
              <c:strCache>
                <c:ptCount val="1"/>
                <c:pt idx="0">
                  <c:v>Cost Budget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bg2">
                  <a:lumMod val="50000"/>
                </a:schemeClr>
              </a:solidFill>
              <a:prstDash val="dash"/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Entry'!$X$6:$X$17</c:f>
              <c:numCache>
                <c:formatCode>General</c:formatCode>
                <c:ptCount val="12"/>
                <c:pt idx="0">
                  <c:v>16950</c:v>
                </c:pt>
                <c:pt idx="1">
                  <c:v>17460</c:v>
                </c:pt>
                <c:pt idx="2">
                  <c:v>15130</c:v>
                </c:pt>
                <c:pt idx="3">
                  <c:v>17650</c:v>
                </c:pt>
                <c:pt idx="4">
                  <c:v>15260</c:v>
                </c:pt>
                <c:pt idx="5">
                  <c:v>15460</c:v>
                </c:pt>
                <c:pt idx="6">
                  <c:v>16150</c:v>
                </c:pt>
                <c:pt idx="7">
                  <c:v>16490</c:v>
                </c:pt>
                <c:pt idx="8">
                  <c:v>15320</c:v>
                </c:pt>
                <c:pt idx="9">
                  <c:v>16370</c:v>
                </c:pt>
                <c:pt idx="10">
                  <c:v>18430</c:v>
                </c:pt>
                <c:pt idx="11">
                  <c:v>15390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4-4C50-B671-21F634C046A5}"/>
            </c:ext>
          </c:extLst>
        </c:ser>
        <c:ser>
          <c:idx val="1"/>
          <c:order val="1"/>
          <c:tx>
            <c:strRef>
              <c:f>'Data Entry'!$Y$5</c:f>
              <c:strCache>
                <c:ptCount val="1"/>
                <c:pt idx="0">
                  <c:v>Cost Actual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Entry'!$Y$6:$Y$17</c:f>
              <c:numCache>
                <c:formatCode>General</c:formatCode>
                <c:ptCount val="12"/>
                <c:pt idx="0">
                  <c:v>16349</c:v>
                </c:pt>
                <c:pt idx="1">
                  <c:v>13625</c:v>
                </c:pt>
                <c:pt idx="2">
                  <c:v>13851</c:v>
                </c:pt>
                <c:pt idx="3">
                  <c:v>16316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4-4C50-B671-21F634C0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9"/>
        <c:axId val="2118423727"/>
        <c:axId val="2118434959"/>
      </c:barChart>
      <c:dateAx>
        <c:axId val="2118423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18434959"/>
        <c:crosses val="autoZero"/>
        <c:auto val="1"/>
        <c:lblOffset val="100"/>
        <c:baseTimeUnit val="months"/>
      </c:dateAx>
      <c:valAx>
        <c:axId val="21184349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842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3636363636364E-2"/>
          <c:y val="9.696969696969697E-2"/>
          <c:w val="0.90303030303030307"/>
          <c:h val="0.7575757575757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Entry'!$Z$5</c:f>
              <c:strCache>
                <c:ptCount val="1"/>
                <c:pt idx="0">
                  <c:v>Revenue Budget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2">
                  <a:lumMod val="50000"/>
                </a:schemeClr>
              </a:solidFill>
              <a:prstDash val="dash"/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Entry'!$Z$6:$Z$17</c:f>
              <c:numCache>
                <c:formatCode>General</c:formatCode>
                <c:ptCount val="12"/>
                <c:pt idx="0">
                  <c:v>21600</c:v>
                </c:pt>
                <c:pt idx="1">
                  <c:v>24740</c:v>
                </c:pt>
                <c:pt idx="2">
                  <c:v>20000</c:v>
                </c:pt>
                <c:pt idx="3">
                  <c:v>19990</c:v>
                </c:pt>
                <c:pt idx="4">
                  <c:v>21600</c:v>
                </c:pt>
                <c:pt idx="5">
                  <c:v>24740</c:v>
                </c:pt>
                <c:pt idx="6">
                  <c:v>20000</c:v>
                </c:pt>
                <c:pt idx="7">
                  <c:v>19990</c:v>
                </c:pt>
                <c:pt idx="8">
                  <c:v>21600</c:v>
                </c:pt>
                <c:pt idx="9">
                  <c:v>24740</c:v>
                </c:pt>
                <c:pt idx="10">
                  <c:v>20000</c:v>
                </c:pt>
                <c:pt idx="11">
                  <c:v>19990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571-A363-BD1B509AB589}"/>
            </c:ext>
          </c:extLst>
        </c:ser>
        <c:ser>
          <c:idx val="1"/>
          <c:order val="1"/>
          <c:tx>
            <c:strRef>
              <c:f>'Data Entry'!$AA$5</c:f>
              <c:strCache>
                <c:ptCount val="1"/>
                <c:pt idx="0">
                  <c:v>Revenue Actual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Entry'!$AA$6:$AA$17</c:f>
              <c:numCache>
                <c:formatCode>General</c:formatCode>
                <c:ptCount val="12"/>
                <c:pt idx="0">
                  <c:v>24660</c:v>
                </c:pt>
                <c:pt idx="1">
                  <c:v>28510</c:v>
                </c:pt>
                <c:pt idx="2">
                  <c:v>22160</c:v>
                </c:pt>
                <c:pt idx="3">
                  <c:v>23140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571-A363-BD1B509AB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9"/>
        <c:axId val="2118423727"/>
        <c:axId val="2118434959"/>
      </c:barChart>
      <c:dateAx>
        <c:axId val="2118423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18434959"/>
        <c:crosses val="autoZero"/>
        <c:auto val="1"/>
        <c:lblOffset val="100"/>
        <c:baseTimeUnit val="months"/>
      </c:dateAx>
      <c:valAx>
        <c:axId val="21184349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8423727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63636363636364E-2"/>
          <c:y val="9.696969696969697E-2"/>
          <c:w val="0.90303030303030307"/>
          <c:h val="0.7575757575757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Entry'!$AB$5</c:f>
              <c:strCache>
                <c:ptCount val="1"/>
                <c:pt idx="0">
                  <c:v>Profit Budget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bg2">
                  <a:lumMod val="50000"/>
                </a:schemeClr>
              </a:solidFill>
              <a:prstDash val="dash"/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Entry'!$AB$6:$AB$17</c:f>
              <c:numCache>
                <c:formatCode>General</c:formatCode>
                <c:ptCount val="12"/>
                <c:pt idx="0">
                  <c:v>4650</c:v>
                </c:pt>
                <c:pt idx="1">
                  <c:v>7280</c:v>
                </c:pt>
                <c:pt idx="2">
                  <c:v>4870</c:v>
                </c:pt>
                <c:pt idx="3">
                  <c:v>2340</c:v>
                </c:pt>
                <c:pt idx="4">
                  <c:v>6340</c:v>
                </c:pt>
                <c:pt idx="5">
                  <c:v>9280</c:v>
                </c:pt>
                <c:pt idx="6">
                  <c:v>3850</c:v>
                </c:pt>
                <c:pt idx="7">
                  <c:v>3500</c:v>
                </c:pt>
                <c:pt idx="8">
                  <c:v>6280</c:v>
                </c:pt>
                <c:pt idx="9">
                  <c:v>8370</c:v>
                </c:pt>
                <c:pt idx="10">
                  <c:v>1570</c:v>
                </c:pt>
                <c:pt idx="11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E-497D-8113-21546A43CEE1}"/>
            </c:ext>
          </c:extLst>
        </c:ser>
        <c:ser>
          <c:idx val="1"/>
          <c:order val="1"/>
          <c:tx>
            <c:strRef>
              <c:f>'Data Entry'!$AC$5</c:f>
              <c:strCache>
                <c:ptCount val="1"/>
                <c:pt idx="0">
                  <c:v>Profit Actual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'Data Entry'!$W$6:$W$17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'Data Entry'!$AC$6:$AC$17</c:f>
              <c:numCache>
                <c:formatCode>General</c:formatCode>
                <c:ptCount val="12"/>
                <c:pt idx="0">
                  <c:v>8311</c:v>
                </c:pt>
                <c:pt idx="1">
                  <c:v>14885</c:v>
                </c:pt>
                <c:pt idx="2">
                  <c:v>8309</c:v>
                </c:pt>
                <c:pt idx="3">
                  <c:v>6824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E-497D-8113-21546A43C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59"/>
        <c:axId val="2118423727"/>
        <c:axId val="2118434959"/>
      </c:barChart>
      <c:dateAx>
        <c:axId val="2118423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18434959"/>
        <c:crosses val="autoZero"/>
        <c:auto val="1"/>
        <c:lblOffset val="100"/>
        <c:baseTimeUnit val="months"/>
      </c:dateAx>
      <c:valAx>
        <c:axId val="2118434959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18423727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3.png"/><Relationship Id="rId7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115956</xdr:colOff>
      <xdr:row>17</xdr:row>
      <xdr:rowOff>82827</xdr:rowOff>
    </xdr:from>
    <xdr:to>
      <xdr:col>24</xdr:col>
      <xdr:colOff>807554</xdr:colOff>
      <xdr:row>20</xdr:row>
      <xdr:rowOff>18637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C4A041-47A4-4362-870B-3AD2511F8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236055</xdr:colOff>
      <xdr:row>17</xdr:row>
      <xdr:rowOff>64190</xdr:rowOff>
    </xdr:from>
    <xdr:to>
      <xdr:col>27</xdr:col>
      <xdr:colOff>0</xdr:colOff>
      <xdr:row>20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6DEC4B-53B0-43E9-94F6-F11DD8349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236054</xdr:colOff>
      <xdr:row>17</xdr:row>
      <xdr:rowOff>64190</xdr:rowOff>
    </xdr:from>
    <xdr:to>
      <xdr:col>29</xdr:col>
      <xdr:colOff>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90CBB-E58F-4B15-BB4F-0BB5959CD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106402</xdr:colOff>
      <xdr:row>3</xdr:row>
      <xdr:rowOff>103838</xdr:rowOff>
    </xdr:from>
    <xdr:to>
      <xdr:col>4</xdr:col>
      <xdr:colOff>30788</xdr:colOff>
      <xdr:row>3</xdr:row>
      <xdr:rowOff>423878</xdr:rowOff>
    </xdr:to>
    <xdr:pic>
      <xdr:nvPicPr>
        <xdr:cNvPr id="3" name="Graphic 2" descr="Bar chart with solid fill">
          <a:extLst>
            <a:ext uri="{FF2B5EF4-FFF2-40B4-BE49-F238E27FC236}">
              <a16:creationId xmlns:a16="http://schemas.microsoft.com/office/drawing/2014/main" id="{EAD5C0F1-34E9-4842-BFC1-2FB10552C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472748" y="1151588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103839</xdr:colOff>
      <xdr:row>21</xdr:row>
      <xdr:rowOff>127634</xdr:rowOff>
    </xdr:from>
    <xdr:to>
      <xdr:col>4</xdr:col>
      <xdr:colOff>33354</xdr:colOff>
      <xdr:row>21</xdr:row>
      <xdr:rowOff>447674</xdr:rowOff>
    </xdr:to>
    <xdr:pic>
      <xdr:nvPicPr>
        <xdr:cNvPr id="5" name="Graphic 4" descr="Coins with solid fill">
          <a:extLst>
            <a:ext uri="{FF2B5EF4-FFF2-40B4-BE49-F238E27FC236}">
              <a16:creationId xmlns:a16="http://schemas.microsoft.com/office/drawing/2014/main" id="{0C829A2F-BAB7-4618-8C93-FC9FCC21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rcRect/>
        <a:stretch/>
      </xdr:blipFill>
      <xdr:spPr>
        <a:xfrm rot="10800000" flipH="1" flipV="1">
          <a:off x="465789" y="5052059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103838</xdr:colOff>
      <xdr:row>12</xdr:row>
      <xdr:rowOff>118109</xdr:rowOff>
    </xdr:from>
    <xdr:to>
      <xdr:col>4</xdr:col>
      <xdr:colOff>33353</xdr:colOff>
      <xdr:row>12</xdr:row>
      <xdr:rowOff>438149</xdr:rowOff>
    </xdr:to>
    <xdr:pic>
      <xdr:nvPicPr>
        <xdr:cNvPr id="6" name="Graphic 5" descr="Scissors with solid fill">
          <a:extLst>
            <a:ext uri="{FF2B5EF4-FFF2-40B4-BE49-F238E27FC236}">
              <a16:creationId xmlns:a16="http://schemas.microsoft.com/office/drawing/2014/main" id="{5085C9ED-6599-4DC6-82AC-32A2954E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/>
      </xdr:blipFill>
      <xdr:spPr>
        <a:xfrm rot="10800000" flipH="1" flipV="1">
          <a:off x="465788" y="3070859"/>
          <a:ext cx="320040" cy="320040"/>
        </a:xfrm>
        <a:prstGeom prst="rect">
          <a:avLst/>
        </a:prstGeom>
      </xdr:spPr>
    </xdr:pic>
    <xdr:clientData/>
  </xdr:twoCellAnchor>
  <xdr:twoCellAnchor>
    <xdr:from>
      <xdr:col>5</xdr:col>
      <xdr:colOff>523875</xdr:colOff>
      <xdr:row>3</xdr:row>
      <xdr:rowOff>9525</xdr:rowOff>
    </xdr:from>
    <xdr:to>
      <xdr:col>6</xdr:col>
      <xdr:colOff>1143000</xdr:colOff>
      <xdr:row>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586ECD-67E4-4371-8E10-A1F42B8A2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523875</xdr:colOff>
      <xdr:row>12</xdr:row>
      <xdr:rowOff>21980</xdr:rowOff>
    </xdr:from>
    <xdr:to>
      <xdr:col>6</xdr:col>
      <xdr:colOff>1143000</xdr:colOff>
      <xdr:row>13</xdr:row>
      <xdr:rowOff>21980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6ED7DF-D548-4BE3-8857-30D633BC4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523875</xdr:colOff>
      <xdr:row>21</xdr:row>
      <xdr:rowOff>0</xdr:rowOff>
    </xdr:from>
    <xdr:to>
      <xdr:col>6</xdr:col>
      <xdr:colOff>1152525</xdr:colOff>
      <xdr:row>22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71D5F2-13C0-47CA-8F34-844DF8838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646F0-1299-463D-A4ED-C77873C51B5E}" name="costs" displayName="costs" ref="C6:F210" totalsRowShown="0">
  <tableColumns count="4">
    <tableColumn id="5" xr3:uid="{AD377904-43C7-48F2-9126-27A73E33DA76}" name="Month" dataDxfId="7"/>
    <tableColumn id="1" xr3:uid="{F666A86A-9B9D-4B8C-8F5B-654E7C1E8FDE}" name="Item"/>
    <tableColumn id="2" xr3:uid="{6D247579-CEA9-4C08-A1F0-C000E07E2F39}" name="Budget" dataDxfId="6"/>
    <tableColumn id="3" xr3:uid="{56EB9461-07CF-4103-B476-111F52C8194B}" name="Actual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8D41-45C2-457B-B300-CC9BADC8B549}" name="revenues" displayName="revenues" ref="I6:N54" totalsRowShown="0">
  <tableColumns count="6">
    <tableColumn id="6" xr3:uid="{6B5EC75A-9010-44D4-9A97-450D8DF76145}" name="Month" dataDxfId="4"/>
    <tableColumn id="1" xr3:uid="{136F35E3-A1C4-4DA5-A9DD-F9B0962B07C1}" name="Item"/>
    <tableColumn id="2" xr3:uid="{93A233A2-58C1-4768-8056-1CA98C2951B2}" name="Budget" dataDxfId="3"/>
    <tableColumn id="3" xr3:uid="{56B15345-ABA1-43CC-90C5-2FDA1CE68406}" name="Price" dataDxfId="2"/>
    <tableColumn id="4" xr3:uid="{C8C1942E-3B6D-40E4-86AD-BB65C67FFB50}" name="Number" dataDxfId="1"/>
    <tableColumn id="5" xr3:uid="{BD9A723A-27CF-4BDD-9A0C-3FCDCD5D0467}" name="Actual" dataDxfId="0">
      <calculatedColumnFormula>revenues[[#This Row],[Price]]*revenues[[#This Row],[Number]]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AC210"/>
  <sheetViews>
    <sheetView showGridLines="0" zoomScale="115" zoomScaleNormal="115" workbookViewId="0">
      <selection activeCell="O3" sqref="O3"/>
    </sheetView>
  </sheetViews>
  <sheetFormatPr defaultRowHeight="15" x14ac:dyDescent="0.25"/>
  <cols>
    <col min="1" max="1" width="1.7109375" customWidth="1"/>
    <col min="2" max="2" width="3.7109375" customWidth="1"/>
    <col min="3" max="3" width="14" customWidth="1"/>
    <col min="4" max="4" width="25.7109375" bestFit="1" customWidth="1"/>
    <col min="5" max="5" width="13.140625" customWidth="1"/>
    <col min="6" max="6" width="10.5703125" customWidth="1"/>
    <col min="7" max="8" width="4.140625" customWidth="1"/>
    <col min="9" max="9" width="14" customWidth="1"/>
    <col min="10" max="10" width="23.140625" customWidth="1"/>
    <col min="11" max="11" width="9.42578125" customWidth="1"/>
    <col min="13" max="13" width="10.42578125" customWidth="1"/>
    <col min="14" max="14" width="10.85546875" bestFit="1" customWidth="1"/>
    <col min="18" max="18" width="10.7109375" customWidth="1"/>
    <col min="24" max="29" width="13.85546875" customWidth="1"/>
  </cols>
  <sheetData>
    <row r="1" spans="3:29" s="1" customFormat="1" ht="52.5" customHeight="1" x14ac:dyDescent="0.25">
      <c r="C1" s="33" t="s">
        <v>0</v>
      </c>
      <c r="R1" s="34" t="s">
        <v>39</v>
      </c>
    </row>
    <row r="4" spans="3:29" ht="41.25" customHeight="1" thickBot="1" x14ac:dyDescent="0.75">
      <c r="C4" s="32" t="s">
        <v>22</v>
      </c>
      <c r="D4" s="10"/>
      <c r="E4" s="10"/>
      <c r="F4" s="10"/>
      <c r="I4" s="11" t="s">
        <v>23</v>
      </c>
      <c r="J4" s="11"/>
      <c r="K4" s="11"/>
      <c r="L4" s="11"/>
      <c r="M4" s="11"/>
      <c r="N4" s="11"/>
      <c r="R4" s="22" t="s">
        <v>29</v>
      </c>
      <c r="T4" s="22" t="s">
        <v>30</v>
      </c>
      <c r="W4" s="22" t="s">
        <v>32</v>
      </c>
    </row>
    <row r="5" spans="3:29" ht="15.75" thickTop="1" x14ac:dyDescent="0.25">
      <c r="W5" s="27" t="s">
        <v>28</v>
      </c>
      <c r="X5" s="27" t="s">
        <v>33</v>
      </c>
      <c r="Y5" s="27" t="s">
        <v>34</v>
      </c>
      <c r="Z5" s="27" t="s">
        <v>35</v>
      </c>
      <c r="AA5" s="27" t="s">
        <v>36</v>
      </c>
      <c r="AB5" s="27" t="s">
        <v>37</v>
      </c>
      <c r="AC5" s="27" t="s">
        <v>38</v>
      </c>
    </row>
    <row r="6" spans="3:29" x14ac:dyDescent="0.25">
      <c r="C6" t="s">
        <v>28</v>
      </c>
      <c r="D6" t="s">
        <v>1</v>
      </c>
      <c r="E6" s="5" t="s">
        <v>0</v>
      </c>
      <c r="F6" s="5" t="s">
        <v>13</v>
      </c>
      <c r="I6" t="s">
        <v>28</v>
      </c>
      <c r="J6" t="s">
        <v>1</v>
      </c>
      <c r="K6" s="5" t="s">
        <v>0</v>
      </c>
      <c r="L6" s="5" t="s">
        <v>15</v>
      </c>
      <c r="M6" s="5" t="s">
        <v>16</v>
      </c>
      <c r="N6" s="5" t="s">
        <v>13</v>
      </c>
      <c r="R6" s="21" cm="1">
        <f t="array" aca="1" ref="R6:R7" ca="1">DATE(2024, _xlfn.SEQUENCE(MONTH(TODAY())),1)</f>
        <v>45292</v>
      </c>
      <c r="T6" s="23">
        <f ca="1">MAX(month_list)</f>
        <v>45323</v>
      </c>
      <c r="W6" s="21" cm="1">
        <f t="array" ref="W6:W17">DATE(2024,_xlfn.SEQUENCE(12),1)</f>
        <v>45292</v>
      </c>
      <c r="X6" s="26" cm="1">
        <f t="array" ref="X6:X17">SUMIFS(costs[Budget],costs[Month],_xlfn.ANCHORARRAY(W6))</f>
        <v>16950</v>
      </c>
      <c r="Y6" s="26" cm="1">
        <f t="array" ref="Y6:Y17">SUMIFS(costs[Actual],costs[Month],_xlfn.ANCHORARRAY(W6))</f>
        <v>16349</v>
      </c>
      <c r="Z6" s="26" cm="1">
        <f t="array" ref="Z6:Z17">SUMIFS(revenues[Budget],revenues[Month],_xlfn.ANCHORARRAY(W6))</f>
        <v>21600</v>
      </c>
      <c r="AA6" s="26" cm="1">
        <f t="array" ref="AA6:AA17">SUMIFS(revenues[Actual],revenues[Month],_xlfn.ANCHORARRAY(W6))</f>
        <v>24660</v>
      </c>
      <c r="AB6" s="26" cm="1">
        <f t="array" ref="AB6:AB17">_xlfn.ANCHORARRAY(Z6)-_xlfn.ANCHORARRAY(X6)</f>
        <v>4650</v>
      </c>
      <c r="AC6" s="26" cm="1">
        <f t="array" ref="AC6:AC17">_xlfn.ANCHORARRAY(AA6)-_xlfn.ANCHORARRAY(Y6)</f>
        <v>8311</v>
      </c>
    </row>
    <row r="7" spans="3:29" x14ac:dyDescent="0.25">
      <c r="C7" s="12">
        <v>45292</v>
      </c>
      <c r="D7" t="s">
        <v>43</v>
      </c>
      <c r="E7" s="4">
        <v>700</v>
      </c>
      <c r="F7" s="4">
        <v>457</v>
      </c>
      <c r="I7" s="12">
        <v>45292</v>
      </c>
      <c r="J7" t="s">
        <v>14</v>
      </c>
      <c r="K7" s="4">
        <v>14000</v>
      </c>
      <c r="L7" s="6">
        <v>30</v>
      </c>
      <c r="M7" s="5">
        <v>507</v>
      </c>
      <c r="N7" s="4">
        <f>revenues[[#This Row],[Price]]*revenues[[#This Row],[Number]]</f>
        <v>15210</v>
      </c>
      <c r="R7" s="21">
        <f ca="1"/>
        <v>45323</v>
      </c>
      <c r="W7" s="21">
        <v>45323</v>
      </c>
      <c r="X7" s="26">
        <v>17460</v>
      </c>
      <c r="Y7" s="26">
        <v>13625</v>
      </c>
      <c r="Z7" s="26">
        <v>24740</v>
      </c>
      <c r="AA7" s="26">
        <v>28510</v>
      </c>
      <c r="AB7" s="26">
        <v>7280</v>
      </c>
      <c r="AC7" s="26">
        <v>14885</v>
      </c>
    </row>
    <row r="8" spans="3:29" x14ac:dyDescent="0.25">
      <c r="C8" s="12">
        <v>45292</v>
      </c>
      <c r="D8" t="s">
        <v>2</v>
      </c>
      <c r="E8" s="4">
        <v>40</v>
      </c>
      <c r="F8" s="4">
        <v>32</v>
      </c>
      <c r="I8" s="12">
        <v>45292</v>
      </c>
      <c r="J8" t="s">
        <v>17</v>
      </c>
      <c r="K8" s="4">
        <v>6000</v>
      </c>
      <c r="L8" s="6">
        <v>60</v>
      </c>
      <c r="M8" s="5">
        <v>120</v>
      </c>
      <c r="N8" s="4">
        <f>revenues[[#This Row],[Price]]*revenues[[#This Row],[Number]]</f>
        <v>7200</v>
      </c>
      <c r="R8" s="21">
        <v>45373</v>
      </c>
      <c r="W8" s="21">
        <v>45352</v>
      </c>
      <c r="X8" s="26">
        <v>15130</v>
      </c>
      <c r="Y8" s="26">
        <v>13851</v>
      </c>
      <c r="Z8" s="26">
        <v>20000</v>
      </c>
      <c r="AA8" s="26">
        <v>22160</v>
      </c>
      <c r="AB8" s="26">
        <v>4870</v>
      </c>
      <c r="AC8" s="26">
        <v>8309</v>
      </c>
    </row>
    <row r="9" spans="3:29" x14ac:dyDescent="0.25">
      <c r="C9" s="12">
        <v>45292</v>
      </c>
      <c r="D9" t="s">
        <v>3</v>
      </c>
      <c r="E9" s="4">
        <v>10900</v>
      </c>
      <c r="F9" s="4">
        <v>10915</v>
      </c>
      <c r="I9" s="12">
        <v>45292</v>
      </c>
      <c r="J9" t="s">
        <v>18</v>
      </c>
      <c r="K9" s="4">
        <v>1000</v>
      </c>
      <c r="L9" s="6">
        <v>50</v>
      </c>
      <c r="M9" s="5">
        <v>30</v>
      </c>
      <c r="N9" s="4">
        <f>revenues[[#This Row],[Price]]*revenues[[#This Row],[Number]]</f>
        <v>1500</v>
      </c>
      <c r="R9" s="21">
        <v>45404</v>
      </c>
      <c r="W9" s="21">
        <v>45383</v>
      </c>
      <c r="X9" s="26">
        <v>17650</v>
      </c>
      <c r="Y9" s="26">
        <v>16316</v>
      </c>
      <c r="Z9" s="26">
        <v>19990</v>
      </c>
      <c r="AA9" s="26">
        <v>23140</v>
      </c>
      <c r="AB9" s="26">
        <v>2340</v>
      </c>
      <c r="AC9" s="26">
        <v>6824</v>
      </c>
    </row>
    <row r="10" spans="3:29" ht="15.75" thickBot="1" x14ac:dyDescent="0.3">
      <c r="C10" s="12">
        <v>45292</v>
      </c>
      <c r="D10" t="s">
        <v>4</v>
      </c>
      <c r="E10" s="4">
        <v>2320</v>
      </c>
      <c r="F10" s="4">
        <v>2037</v>
      </c>
      <c r="I10" s="12">
        <v>45292</v>
      </c>
      <c r="J10" t="s">
        <v>19</v>
      </c>
      <c r="K10" s="4">
        <v>600</v>
      </c>
      <c r="L10" s="6">
        <v>50</v>
      </c>
      <c r="M10" s="5">
        <v>15</v>
      </c>
      <c r="N10" s="4">
        <f>revenues[[#This Row],[Price]]*revenues[[#This Row],[Number]]</f>
        <v>750</v>
      </c>
      <c r="R10" s="21">
        <v>45436</v>
      </c>
      <c r="W10" s="21">
        <v>45413</v>
      </c>
      <c r="X10" s="26">
        <v>15260</v>
      </c>
      <c r="Y10" s="26">
        <v>0</v>
      </c>
      <c r="Z10" s="26">
        <v>21600</v>
      </c>
      <c r="AA10" s="26">
        <v>0</v>
      </c>
      <c r="AB10" s="26">
        <v>6340</v>
      </c>
      <c r="AC10" s="26">
        <v>0</v>
      </c>
    </row>
    <row r="11" spans="3:29" ht="15.75" thickTop="1" x14ac:dyDescent="0.25">
      <c r="C11" s="12">
        <v>45292</v>
      </c>
      <c r="D11" t="s">
        <v>5</v>
      </c>
      <c r="E11" s="4">
        <v>470</v>
      </c>
      <c r="F11" s="4">
        <v>291</v>
      </c>
      <c r="I11" s="13">
        <v>45323</v>
      </c>
      <c r="J11" s="14" t="s">
        <v>14</v>
      </c>
      <c r="K11" s="15">
        <v>14000</v>
      </c>
      <c r="L11" s="18">
        <v>32</v>
      </c>
      <c r="M11" s="19">
        <v>480</v>
      </c>
      <c r="N11" s="15">
        <f>revenues[[#This Row],[Price]]*revenues[[#This Row],[Number]]</f>
        <v>15360</v>
      </c>
      <c r="R11" s="21">
        <v>45467</v>
      </c>
      <c r="W11" s="21">
        <v>45444</v>
      </c>
      <c r="X11" s="26">
        <v>15460</v>
      </c>
      <c r="Y11" s="26">
        <v>0</v>
      </c>
      <c r="Z11" s="26">
        <v>24740</v>
      </c>
      <c r="AA11" s="26">
        <v>0</v>
      </c>
      <c r="AB11" s="26">
        <v>9280</v>
      </c>
      <c r="AC11" s="26">
        <v>0</v>
      </c>
    </row>
    <row r="12" spans="3:29" x14ac:dyDescent="0.25">
      <c r="C12" s="12">
        <v>45292</v>
      </c>
      <c r="D12" t="s">
        <v>42</v>
      </c>
      <c r="E12" s="4">
        <v>430</v>
      </c>
      <c r="F12" s="4">
        <v>441</v>
      </c>
      <c r="I12" s="12">
        <v>45323</v>
      </c>
      <c r="J12" t="s">
        <v>17</v>
      </c>
      <c r="K12" s="4">
        <v>9500</v>
      </c>
      <c r="L12" s="6">
        <v>75</v>
      </c>
      <c r="M12" s="5">
        <v>150</v>
      </c>
      <c r="N12" s="4">
        <f>revenues[[#This Row],[Price]]*revenues[[#This Row],[Number]]</f>
        <v>11250</v>
      </c>
      <c r="R12" s="21">
        <v>45497</v>
      </c>
      <c r="W12" s="21">
        <v>45474</v>
      </c>
      <c r="X12" s="26">
        <v>16150</v>
      </c>
      <c r="Y12" s="26">
        <v>0</v>
      </c>
      <c r="Z12" s="26">
        <v>20000</v>
      </c>
      <c r="AA12" s="26">
        <v>0</v>
      </c>
      <c r="AB12" s="26">
        <v>3850</v>
      </c>
      <c r="AC12" s="26">
        <v>0</v>
      </c>
    </row>
    <row r="13" spans="3:29" x14ac:dyDescent="0.25">
      <c r="C13" s="12">
        <v>45292</v>
      </c>
      <c r="D13" t="s">
        <v>6</v>
      </c>
      <c r="E13" s="4">
        <v>500</v>
      </c>
      <c r="F13" s="4">
        <v>527</v>
      </c>
      <c r="I13" s="12">
        <v>45323</v>
      </c>
      <c r="J13" t="s">
        <v>18</v>
      </c>
      <c r="K13" s="4">
        <v>1000</v>
      </c>
      <c r="L13" s="6">
        <v>50</v>
      </c>
      <c r="M13" s="5">
        <v>30</v>
      </c>
      <c r="N13" s="4">
        <f>revenues[[#This Row],[Price]]*revenues[[#This Row],[Number]]</f>
        <v>1500</v>
      </c>
      <c r="R13" s="21">
        <v>45528</v>
      </c>
      <c r="W13" s="21">
        <v>45505</v>
      </c>
      <c r="X13" s="26">
        <v>16490</v>
      </c>
      <c r="Y13" s="26">
        <v>0</v>
      </c>
      <c r="Z13" s="26">
        <v>19990</v>
      </c>
      <c r="AA13" s="26">
        <v>0</v>
      </c>
      <c r="AB13" s="26">
        <v>3500</v>
      </c>
      <c r="AC13" s="26">
        <v>0</v>
      </c>
    </row>
    <row r="14" spans="3:29" ht="15.75" thickBot="1" x14ac:dyDescent="0.3">
      <c r="C14" s="12">
        <v>45292</v>
      </c>
      <c r="D14" t="s">
        <v>20</v>
      </c>
      <c r="E14" s="4">
        <v>410</v>
      </c>
      <c r="F14" s="4">
        <v>349</v>
      </c>
      <c r="I14" s="12">
        <v>45323</v>
      </c>
      <c r="J14" t="s">
        <v>19</v>
      </c>
      <c r="K14" s="4">
        <v>240</v>
      </c>
      <c r="L14" s="6">
        <v>50</v>
      </c>
      <c r="M14" s="5">
        <v>8</v>
      </c>
      <c r="N14" s="4">
        <f>revenues[[#This Row],[Price]]*revenues[[#This Row],[Number]]</f>
        <v>400</v>
      </c>
      <c r="R14" s="21">
        <v>45559</v>
      </c>
      <c r="W14" s="21">
        <v>45536</v>
      </c>
      <c r="X14" s="26">
        <v>15320</v>
      </c>
      <c r="Y14" s="26">
        <v>0</v>
      </c>
      <c r="Z14" s="26">
        <v>21600</v>
      </c>
      <c r="AA14" s="26">
        <v>0</v>
      </c>
      <c r="AB14" s="26">
        <v>6280</v>
      </c>
      <c r="AC14" s="26">
        <v>0</v>
      </c>
    </row>
    <row r="15" spans="3:29" ht="15.75" thickTop="1" x14ac:dyDescent="0.25">
      <c r="C15" s="12">
        <v>45292</v>
      </c>
      <c r="D15" t="s">
        <v>21</v>
      </c>
      <c r="E15" s="4">
        <v>140</v>
      </c>
      <c r="F15" s="4">
        <v>214</v>
      </c>
      <c r="I15" s="13">
        <v>45352</v>
      </c>
      <c r="J15" s="14" t="s">
        <v>14</v>
      </c>
      <c r="K15" s="15">
        <v>13500</v>
      </c>
      <c r="L15" s="18">
        <v>32</v>
      </c>
      <c r="M15" s="19">
        <v>480</v>
      </c>
      <c r="N15" s="15">
        <f>revenues[[#This Row],[Price]]*revenues[[#This Row],[Number]]</f>
        <v>15360</v>
      </c>
      <c r="R15" s="21">
        <v>45589</v>
      </c>
      <c r="W15" s="21">
        <v>45566</v>
      </c>
      <c r="X15" s="26">
        <v>16370</v>
      </c>
      <c r="Y15" s="26">
        <v>0</v>
      </c>
      <c r="Z15" s="26">
        <v>24740</v>
      </c>
      <c r="AA15" s="26">
        <v>0</v>
      </c>
      <c r="AB15" s="26">
        <v>8370</v>
      </c>
      <c r="AC15" s="26">
        <v>0</v>
      </c>
    </row>
    <row r="16" spans="3:29" x14ac:dyDescent="0.25">
      <c r="C16" s="12">
        <v>45292</v>
      </c>
      <c r="D16" t="s">
        <v>7</v>
      </c>
      <c r="E16" s="4">
        <v>490</v>
      </c>
      <c r="F16" s="4">
        <v>606</v>
      </c>
      <c r="I16" s="12">
        <v>45352</v>
      </c>
      <c r="J16" t="s">
        <v>17</v>
      </c>
      <c r="K16" s="4">
        <v>4500</v>
      </c>
      <c r="L16" s="6">
        <v>60</v>
      </c>
      <c r="M16" s="5">
        <v>80</v>
      </c>
      <c r="N16" s="4">
        <f>revenues[[#This Row],[Price]]*revenues[[#This Row],[Number]]</f>
        <v>4800</v>
      </c>
      <c r="R16" s="21">
        <v>45620</v>
      </c>
      <c r="W16" s="21">
        <v>45597</v>
      </c>
      <c r="X16" s="26">
        <v>18430</v>
      </c>
      <c r="Y16" s="26">
        <v>0</v>
      </c>
      <c r="Z16" s="26">
        <v>20000</v>
      </c>
      <c r="AA16" s="26">
        <v>0</v>
      </c>
      <c r="AB16" s="26">
        <v>1570</v>
      </c>
      <c r="AC16" s="26">
        <v>0</v>
      </c>
    </row>
    <row r="17" spans="3:29" x14ac:dyDescent="0.25">
      <c r="C17" s="12">
        <v>45292</v>
      </c>
      <c r="D17" t="s">
        <v>8</v>
      </c>
      <c r="E17" s="4">
        <v>100</v>
      </c>
      <c r="F17" s="4">
        <v>52</v>
      </c>
      <c r="I17" s="12">
        <v>45352</v>
      </c>
      <c r="J17" t="s">
        <v>18</v>
      </c>
      <c r="K17" s="4">
        <v>1000</v>
      </c>
      <c r="L17" s="6">
        <v>50</v>
      </c>
      <c r="M17" s="5">
        <v>30</v>
      </c>
      <c r="N17" s="4">
        <f>revenues[[#This Row],[Price]]*revenues[[#This Row],[Number]]</f>
        <v>1500</v>
      </c>
      <c r="R17" s="21">
        <v>45650</v>
      </c>
      <c r="W17" s="21">
        <v>45627</v>
      </c>
      <c r="X17" s="26">
        <v>15390</v>
      </c>
      <c r="Y17" s="26">
        <v>0</v>
      </c>
      <c r="Z17" s="26">
        <v>19990</v>
      </c>
      <c r="AA17" s="26">
        <v>0</v>
      </c>
      <c r="AB17" s="26">
        <v>4600</v>
      </c>
      <c r="AC17" s="26">
        <v>0</v>
      </c>
    </row>
    <row r="18" spans="3:29" ht="15.75" thickBot="1" x14ac:dyDescent="0.3">
      <c r="C18" s="12">
        <v>45292</v>
      </c>
      <c r="D18" t="s">
        <v>40</v>
      </c>
      <c r="E18" s="4">
        <v>80</v>
      </c>
      <c r="F18" s="4">
        <v>154</v>
      </c>
      <c r="I18" s="12">
        <v>45352</v>
      </c>
      <c r="J18" t="s">
        <v>19</v>
      </c>
      <c r="K18" s="4">
        <v>1000</v>
      </c>
      <c r="L18" s="6">
        <v>50</v>
      </c>
      <c r="M18" s="5">
        <v>10</v>
      </c>
      <c r="N18" s="4">
        <f>revenues[[#This Row],[Price]]*revenues[[#This Row],[Number]]</f>
        <v>500</v>
      </c>
    </row>
    <row r="19" spans="3:29" ht="15.75" thickTop="1" x14ac:dyDescent="0.25">
      <c r="C19" s="12">
        <v>45292</v>
      </c>
      <c r="D19" t="s">
        <v>41</v>
      </c>
      <c r="E19" s="4">
        <v>70</v>
      </c>
      <c r="F19" s="4">
        <v>68</v>
      </c>
      <c r="I19" s="13">
        <v>45383</v>
      </c>
      <c r="J19" s="14" t="s">
        <v>14</v>
      </c>
      <c r="K19" s="15">
        <v>12000</v>
      </c>
      <c r="L19" s="18">
        <v>34</v>
      </c>
      <c r="M19" s="19">
        <v>360</v>
      </c>
      <c r="N19" s="15">
        <f>revenues[[#This Row],[Price]]*revenues[[#This Row],[Number]]</f>
        <v>12240</v>
      </c>
    </row>
    <row r="20" spans="3:29" x14ac:dyDescent="0.25">
      <c r="C20" s="12">
        <v>45292</v>
      </c>
      <c r="D20" t="s">
        <v>9</v>
      </c>
      <c r="E20" s="4">
        <v>60</v>
      </c>
      <c r="F20" s="4">
        <v>56</v>
      </c>
      <c r="I20" s="12">
        <v>45383</v>
      </c>
      <c r="J20" t="s">
        <v>17</v>
      </c>
      <c r="K20" s="4">
        <v>6750</v>
      </c>
      <c r="L20" s="6">
        <v>60</v>
      </c>
      <c r="M20" s="5">
        <v>150</v>
      </c>
      <c r="N20" s="4">
        <f>revenues[[#This Row],[Price]]*revenues[[#This Row],[Number]]</f>
        <v>9000</v>
      </c>
    </row>
    <row r="21" spans="3:29" x14ac:dyDescent="0.25">
      <c r="C21" s="12">
        <v>45292</v>
      </c>
      <c r="D21" t="s">
        <v>11</v>
      </c>
      <c r="E21" s="4">
        <v>110</v>
      </c>
      <c r="F21" s="4">
        <v>108</v>
      </c>
      <c r="I21" s="12">
        <v>45383</v>
      </c>
      <c r="J21" t="s">
        <v>18</v>
      </c>
      <c r="K21" s="4">
        <v>1000</v>
      </c>
      <c r="L21" s="6">
        <v>50</v>
      </c>
      <c r="M21" s="5">
        <v>30</v>
      </c>
      <c r="N21" s="4">
        <f>revenues[[#This Row],[Price]]*revenues[[#This Row],[Number]]</f>
        <v>1500</v>
      </c>
    </row>
    <row r="22" spans="3:29" ht="15.75" thickBot="1" x14ac:dyDescent="0.3">
      <c r="C22" s="12">
        <v>45292</v>
      </c>
      <c r="D22" t="s">
        <v>12</v>
      </c>
      <c r="E22" s="4">
        <v>10</v>
      </c>
      <c r="F22" s="4">
        <v>5</v>
      </c>
      <c r="I22" s="12">
        <v>45383</v>
      </c>
      <c r="J22" t="s">
        <v>19</v>
      </c>
      <c r="K22" s="16">
        <v>240</v>
      </c>
      <c r="L22" s="17">
        <v>50</v>
      </c>
      <c r="M22" s="5">
        <v>8</v>
      </c>
      <c r="N22" s="4">
        <f>revenues[[#This Row],[Price]]*revenues[[#This Row],[Number]]</f>
        <v>400</v>
      </c>
    </row>
    <row r="23" spans="3:29" ht="16.5" thickTop="1" thickBot="1" x14ac:dyDescent="0.3">
      <c r="C23" s="12">
        <v>45292</v>
      </c>
      <c r="D23" t="s">
        <v>10</v>
      </c>
      <c r="E23" s="4">
        <v>120</v>
      </c>
      <c r="F23" s="4">
        <v>37</v>
      </c>
      <c r="I23" s="13">
        <v>45413</v>
      </c>
      <c r="J23" s="14" t="s">
        <v>14</v>
      </c>
      <c r="K23" s="4">
        <v>14000</v>
      </c>
      <c r="L23" s="6">
        <v>32</v>
      </c>
      <c r="M23" s="19"/>
      <c r="N23" s="15">
        <f>revenues[[#This Row],[Price]]*revenues[[#This Row],[Number]]</f>
        <v>0</v>
      </c>
    </row>
    <row r="24" spans="3:29" ht="15.75" thickTop="1" x14ac:dyDescent="0.25">
      <c r="C24" s="13">
        <v>45323</v>
      </c>
      <c r="D24" s="14" t="s">
        <v>43</v>
      </c>
      <c r="E24" s="15">
        <v>550</v>
      </c>
      <c r="F24" s="15">
        <v>611</v>
      </c>
      <c r="I24" s="12">
        <v>45413</v>
      </c>
      <c r="J24" t="s">
        <v>17</v>
      </c>
      <c r="K24" s="4">
        <v>6000</v>
      </c>
      <c r="L24" s="6">
        <v>60</v>
      </c>
      <c r="M24" s="5"/>
      <c r="N24" s="4">
        <f>revenues[[#This Row],[Price]]*revenues[[#This Row],[Number]]</f>
        <v>0</v>
      </c>
    </row>
    <row r="25" spans="3:29" x14ac:dyDescent="0.25">
      <c r="C25" s="12">
        <v>45323</v>
      </c>
      <c r="D25" t="s">
        <v>2</v>
      </c>
      <c r="E25" s="4">
        <v>40</v>
      </c>
      <c r="F25" s="4">
        <v>39</v>
      </c>
      <c r="I25" s="12">
        <v>45413</v>
      </c>
      <c r="J25" t="s">
        <v>18</v>
      </c>
      <c r="K25" s="4">
        <v>1000</v>
      </c>
      <c r="L25" s="6">
        <v>50</v>
      </c>
      <c r="M25" s="5"/>
      <c r="N25" s="4">
        <f>revenues[[#This Row],[Price]]*revenues[[#This Row],[Number]]</f>
        <v>0</v>
      </c>
    </row>
    <row r="26" spans="3:29" ht="15.75" thickBot="1" x14ac:dyDescent="0.3">
      <c r="C26" s="12">
        <v>45323</v>
      </c>
      <c r="D26" t="s">
        <v>3</v>
      </c>
      <c r="E26" s="4">
        <v>11700</v>
      </c>
      <c r="F26" s="4">
        <v>8325</v>
      </c>
      <c r="I26" s="12">
        <v>45413</v>
      </c>
      <c r="J26" t="s">
        <v>19</v>
      </c>
      <c r="K26" s="4">
        <v>600</v>
      </c>
      <c r="L26" s="6">
        <v>50</v>
      </c>
      <c r="M26" s="5"/>
      <c r="N26" s="4">
        <f>revenues[[#This Row],[Price]]*revenues[[#This Row],[Number]]</f>
        <v>0</v>
      </c>
    </row>
    <row r="27" spans="3:29" ht="15.75" thickTop="1" x14ac:dyDescent="0.25">
      <c r="C27" s="12">
        <v>45323</v>
      </c>
      <c r="D27" t="s">
        <v>4</v>
      </c>
      <c r="E27" s="4">
        <v>2140</v>
      </c>
      <c r="F27" s="4">
        <v>1827</v>
      </c>
      <c r="I27" s="13">
        <v>45444</v>
      </c>
      <c r="J27" s="14" t="s">
        <v>14</v>
      </c>
      <c r="K27" s="15">
        <v>14000</v>
      </c>
      <c r="L27" s="18">
        <v>32</v>
      </c>
      <c r="M27" s="19"/>
      <c r="N27" s="15">
        <f>revenues[[#This Row],[Price]]*revenues[[#This Row],[Number]]</f>
        <v>0</v>
      </c>
    </row>
    <row r="28" spans="3:29" x14ac:dyDescent="0.25">
      <c r="C28" s="12">
        <v>45323</v>
      </c>
      <c r="D28" t="s">
        <v>5</v>
      </c>
      <c r="E28" s="4">
        <v>470</v>
      </c>
      <c r="F28" s="4">
        <v>350</v>
      </c>
      <c r="I28" s="12">
        <v>45444</v>
      </c>
      <c r="J28" t="s">
        <v>17</v>
      </c>
      <c r="K28" s="4">
        <v>9500</v>
      </c>
      <c r="L28" s="6">
        <v>60</v>
      </c>
      <c r="M28" s="5"/>
      <c r="N28" s="4">
        <f>revenues[[#This Row],[Price]]*revenues[[#This Row],[Number]]</f>
        <v>0</v>
      </c>
    </row>
    <row r="29" spans="3:29" x14ac:dyDescent="0.25">
      <c r="C29" s="12">
        <v>45323</v>
      </c>
      <c r="D29" t="s">
        <v>42</v>
      </c>
      <c r="E29" s="4">
        <v>430</v>
      </c>
      <c r="F29" s="4">
        <v>460</v>
      </c>
      <c r="I29" s="12">
        <v>45444</v>
      </c>
      <c r="J29" t="s">
        <v>18</v>
      </c>
      <c r="K29" s="4">
        <v>1000</v>
      </c>
      <c r="L29" s="6">
        <v>50</v>
      </c>
      <c r="M29" s="5"/>
      <c r="N29" s="4">
        <f>revenues[[#This Row],[Price]]*revenues[[#This Row],[Number]]</f>
        <v>0</v>
      </c>
    </row>
    <row r="30" spans="3:29" ht="15.75" thickBot="1" x14ac:dyDescent="0.3">
      <c r="C30" s="12">
        <v>45323</v>
      </c>
      <c r="D30" t="s">
        <v>6</v>
      </c>
      <c r="E30" s="4">
        <v>440</v>
      </c>
      <c r="F30" s="4">
        <v>401</v>
      </c>
      <c r="I30" s="12">
        <v>45444</v>
      </c>
      <c r="J30" t="s">
        <v>19</v>
      </c>
      <c r="K30" s="4">
        <v>240</v>
      </c>
      <c r="L30" s="6">
        <v>50</v>
      </c>
      <c r="M30" s="5"/>
      <c r="N30" s="4">
        <f>revenues[[#This Row],[Price]]*revenues[[#This Row],[Number]]</f>
        <v>0</v>
      </c>
    </row>
    <row r="31" spans="3:29" ht="15.75" thickTop="1" x14ac:dyDescent="0.25">
      <c r="C31" s="12">
        <v>45323</v>
      </c>
      <c r="D31" t="s">
        <v>20</v>
      </c>
      <c r="E31" s="4">
        <v>450</v>
      </c>
      <c r="F31" s="4">
        <v>316</v>
      </c>
      <c r="I31" s="13">
        <v>45474</v>
      </c>
      <c r="J31" s="14" t="s">
        <v>14</v>
      </c>
      <c r="K31" s="15">
        <v>13500</v>
      </c>
      <c r="L31" s="18">
        <v>34</v>
      </c>
      <c r="M31" s="19"/>
      <c r="N31" s="15">
        <f>revenues[[#This Row],[Price]]*revenues[[#This Row],[Number]]</f>
        <v>0</v>
      </c>
    </row>
    <row r="32" spans="3:29" x14ac:dyDescent="0.25">
      <c r="C32" s="12">
        <v>45323</v>
      </c>
      <c r="D32" t="s">
        <v>21</v>
      </c>
      <c r="E32" s="4">
        <v>140</v>
      </c>
      <c r="F32" s="4">
        <v>178</v>
      </c>
      <c r="I32" s="12">
        <v>45474</v>
      </c>
      <c r="J32" t="s">
        <v>17</v>
      </c>
      <c r="K32" s="4">
        <v>4500</v>
      </c>
      <c r="L32" s="6">
        <v>60</v>
      </c>
      <c r="M32" s="5"/>
      <c r="N32" s="4">
        <f>revenues[[#This Row],[Price]]*revenues[[#This Row],[Number]]</f>
        <v>0</v>
      </c>
    </row>
    <row r="33" spans="3:14" x14ac:dyDescent="0.25">
      <c r="C33" s="12">
        <v>45323</v>
      </c>
      <c r="D33" t="s">
        <v>7</v>
      </c>
      <c r="E33" s="4">
        <v>570</v>
      </c>
      <c r="F33" s="4">
        <v>649</v>
      </c>
      <c r="I33" s="12">
        <v>45474</v>
      </c>
      <c r="J33" t="s">
        <v>18</v>
      </c>
      <c r="K33" s="4">
        <v>1000</v>
      </c>
      <c r="L33" s="6">
        <v>50</v>
      </c>
      <c r="M33" s="5"/>
      <c r="N33" s="4">
        <f>revenues[[#This Row],[Price]]*revenues[[#This Row],[Number]]</f>
        <v>0</v>
      </c>
    </row>
    <row r="34" spans="3:14" ht="15.75" thickBot="1" x14ac:dyDescent="0.3">
      <c r="C34" s="12">
        <v>45323</v>
      </c>
      <c r="D34" t="s">
        <v>8</v>
      </c>
      <c r="E34" s="4">
        <v>90</v>
      </c>
      <c r="F34" s="4">
        <v>58</v>
      </c>
      <c r="I34" s="12">
        <v>45474</v>
      </c>
      <c r="J34" t="s">
        <v>19</v>
      </c>
      <c r="K34" s="4">
        <v>1000</v>
      </c>
      <c r="L34" s="6">
        <v>50</v>
      </c>
      <c r="M34" s="5"/>
      <c r="N34" s="4">
        <f>revenues[[#This Row],[Price]]*revenues[[#This Row],[Number]]</f>
        <v>0</v>
      </c>
    </row>
    <row r="35" spans="3:14" ht="15.75" thickTop="1" x14ac:dyDescent="0.25">
      <c r="C35" s="12">
        <v>45323</v>
      </c>
      <c r="D35" t="s">
        <v>40</v>
      </c>
      <c r="E35" s="4">
        <v>80</v>
      </c>
      <c r="F35" s="4">
        <v>126</v>
      </c>
      <c r="I35" s="13">
        <v>45505</v>
      </c>
      <c r="J35" s="14" t="s">
        <v>14</v>
      </c>
      <c r="K35" s="15">
        <v>12000</v>
      </c>
      <c r="L35" s="18">
        <v>32</v>
      </c>
      <c r="M35" s="19"/>
      <c r="N35" s="15">
        <f>revenues[[#This Row],[Price]]*revenues[[#This Row],[Number]]</f>
        <v>0</v>
      </c>
    </row>
    <row r="36" spans="3:14" x14ac:dyDescent="0.25">
      <c r="C36" s="12">
        <v>45323</v>
      </c>
      <c r="D36" t="s">
        <v>41</v>
      </c>
      <c r="E36" s="4">
        <v>70</v>
      </c>
      <c r="F36" s="4">
        <v>53</v>
      </c>
      <c r="I36" s="12">
        <v>45505</v>
      </c>
      <c r="J36" t="s">
        <v>17</v>
      </c>
      <c r="K36" s="4">
        <v>6750</v>
      </c>
      <c r="L36" s="6">
        <v>60</v>
      </c>
      <c r="M36" s="5"/>
      <c r="N36" s="4">
        <f>revenues[[#This Row],[Price]]*revenues[[#This Row],[Number]]</f>
        <v>0</v>
      </c>
    </row>
    <row r="37" spans="3:14" x14ac:dyDescent="0.25">
      <c r="C37" s="12">
        <v>45323</v>
      </c>
      <c r="D37" t="s">
        <v>9</v>
      </c>
      <c r="E37" s="4">
        <v>50</v>
      </c>
      <c r="F37" s="4">
        <v>72</v>
      </c>
      <c r="I37" s="12">
        <v>45505</v>
      </c>
      <c r="J37" t="s">
        <v>18</v>
      </c>
      <c r="K37" s="4">
        <v>1000</v>
      </c>
      <c r="L37" s="6">
        <v>50</v>
      </c>
      <c r="M37" s="5"/>
      <c r="N37" s="4">
        <f>revenues[[#This Row],[Price]]*revenues[[#This Row],[Number]]</f>
        <v>0</v>
      </c>
    </row>
    <row r="38" spans="3:14" ht="15.75" thickBot="1" x14ac:dyDescent="0.3">
      <c r="C38" s="12">
        <v>45323</v>
      </c>
      <c r="D38" t="s">
        <v>11</v>
      </c>
      <c r="E38" s="4">
        <v>130</v>
      </c>
      <c r="F38" s="4">
        <v>108</v>
      </c>
      <c r="I38" s="12">
        <v>45505</v>
      </c>
      <c r="J38" t="s">
        <v>19</v>
      </c>
      <c r="K38" s="16">
        <v>240</v>
      </c>
      <c r="L38" s="17">
        <v>50</v>
      </c>
      <c r="M38" s="5"/>
      <c r="N38" s="4">
        <f>revenues[[#This Row],[Price]]*revenues[[#This Row],[Number]]</f>
        <v>0</v>
      </c>
    </row>
    <row r="39" spans="3:14" ht="15.75" thickTop="1" x14ac:dyDescent="0.25">
      <c r="C39" s="12">
        <v>45323</v>
      </c>
      <c r="D39" t="s">
        <v>12</v>
      </c>
      <c r="E39" s="4">
        <v>10</v>
      </c>
      <c r="F39" s="4">
        <v>5</v>
      </c>
      <c r="I39" s="13">
        <v>45536</v>
      </c>
      <c r="J39" s="14" t="s">
        <v>14</v>
      </c>
      <c r="K39" s="4">
        <v>14000</v>
      </c>
      <c r="L39" s="6">
        <v>32</v>
      </c>
      <c r="M39" s="19"/>
      <c r="N39" s="15">
        <f>revenues[[#This Row],[Price]]*revenues[[#This Row],[Number]]</f>
        <v>0</v>
      </c>
    </row>
    <row r="40" spans="3:14" ht="15.75" thickBot="1" x14ac:dyDescent="0.3">
      <c r="C40" s="12">
        <v>45323</v>
      </c>
      <c r="D40" t="s">
        <v>10</v>
      </c>
      <c r="E40" s="4">
        <v>100</v>
      </c>
      <c r="F40" s="4">
        <v>47</v>
      </c>
      <c r="I40" s="12">
        <v>45536</v>
      </c>
      <c r="J40" t="s">
        <v>17</v>
      </c>
      <c r="K40" s="4">
        <v>6000</v>
      </c>
      <c r="L40" s="6">
        <v>60</v>
      </c>
      <c r="M40" s="5"/>
      <c r="N40" s="4">
        <f>revenues[[#This Row],[Price]]*revenues[[#This Row],[Number]]</f>
        <v>0</v>
      </c>
    </row>
    <row r="41" spans="3:14" ht="15.75" thickTop="1" x14ac:dyDescent="0.25">
      <c r="C41" s="13">
        <v>45352</v>
      </c>
      <c r="D41" s="14" t="s">
        <v>43</v>
      </c>
      <c r="E41" s="15">
        <v>640</v>
      </c>
      <c r="F41" s="15">
        <v>473</v>
      </c>
      <c r="I41" s="12">
        <v>45536</v>
      </c>
      <c r="J41" t="s">
        <v>18</v>
      </c>
      <c r="K41" s="4">
        <v>1000</v>
      </c>
      <c r="L41" s="6">
        <v>50</v>
      </c>
      <c r="M41" s="5"/>
      <c r="N41" s="4">
        <f>revenues[[#This Row],[Price]]*revenues[[#This Row],[Number]]</f>
        <v>0</v>
      </c>
    </row>
    <row r="42" spans="3:14" ht="15.75" thickBot="1" x14ac:dyDescent="0.3">
      <c r="C42" s="12">
        <v>45352</v>
      </c>
      <c r="D42" t="s">
        <v>2</v>
      </c>
      <c r="E42" s="4">
        <v>50</v>
      </c>
      <c r="F42" s="4">
        <v>35</v>
      </c>
      <c r="I42" s="12">
        <v>45536</v>
      </c>
      <c r="J42" t="s">
        <v>19</v>
      </c>
      <c r="K42" s="4">
        <v>600</v>
      </c>
      <c r="L42" s="6">
        <v>50</v>
      </c>
      <c r="M42" s="5"/>
      <c r="N42" s="4">
        <f>revenues[[#This Row],[Price]]*revenues[[#This Row],[Number]]</f>
        <v>0</v>
      </c>
    </row>
    <row r="43" spans="3:14" ht="15.75" thickTop="1" x14ac:dyDescent="0.25">
      <c r="C43" s="12">
        <v>45352</v>
      </c>
      <c r="D43" t="s">
        <v>3</v>
      </c>
      <c r="E43" s="4">
        <v>9300</v>
      </c>
      <c r="F43" s="4">
        <v>8788</v>
      </c>
      <c r="I43" s="13">
        <v>45566</v>
      </c>
      <c r="J43" s="14" t="s">
        <v>14</v>
      </c>
      <c r="K43" s="15">
        <v>14000</v>
      </c>
      <c r="L43" s="18">
        <v>34</v>
      </c>
      <c r="M43" s="19"/>
      <c r="N43" s="15">
        <f>revenues[[#This Row],[Price]]*revenues[[#This Row],[Number]]</f>
        <v>0</v>
      </c>
    </row>
    <row r="44" spans="3:14" x14ac:dyDescent="0.25">
      <c r="C44" s="12">
        <v>45352</v>
      </c>
      <c r="D44" t="s">
        <v>4</v>
      </c>
      <c r="E44" s="4">
        <v>2280</v>
      </c>
      <c r="F44" s="4">
        <v>1995</v>
      </c>
      <c r="I44" s="12">
        <v>45566</v>
      </c>
      <c r="J44" t="s">
        <v>17</v>
      </c>
      <c r="K44" s="4">
        <v>9500</v>
      </c>
      <c r="L44" s="6">
        <v>80</v>
      </c>
      <c r="M44" s="5"/>
      <c r="N44" s="4">
        <f>revenues[[#This Row],[Price]]*revenues[[#This Row],[Number]]</f>
        <v>0</v>
      </c>
    </row>
    <row r="45" spans="3:14" x14ac:dyDescent="0.25">
      <c r="C45" s="12">
        <v>45352</v>
      </c>
      <c r="D45" t="s">
        <v>5</v>
      </c>
      <c r="E45" s="4">
        <v>460</v>
      </c>
      <c r="F45" s="4">
        <v>269</v>
      </c>
      <c r="I45" s="12">
        <v>45566</v>
      </c>
      <c r="J45" t="s">
        <v>18</v>
      </c>
      <c r="K45" s="4">
        <v>1000</v>
      </c>
      <c r="L45" s="6">
        <v>50</v>
      </c>
      <c r="M45" s="5"/>
      <c r="N45" s="4">
        <f>revenues[[#This Row],[Price]]*revenues[[#This Row],[Number]]</f>
        <v>0</v>
      </c>
    </row>
    <row r="46" spans="3:14" ht="15.75" thickBot="1" x14ac:dyDescent="0.3">
      <c r="C46" s="12">
        <v>45352</v>
      </c>
      <c r="D46" t="s">
        <v>42</v>
      </c>
      <c r="E46" s="4">
        <v>370</v>
      </c>
      <c r="F46" s="4">
        <v>374</v>
      </c>
      <c r="I46" s="12">
        <v>45566</v>
      </c>
      <c r="J46" t="s">
        <v>19</v>
      </c>
      <c r="K46" s="4">
        <v>240</v>
      </c>
      <c r="L46" s="6">
        <v>50</v>
      </c>
      <c r="M46" s="5"/>
      <c r="N46" s="4">
        <f>revenues[[#This Row],[Price]]*revenues[[#This Row],[Number]]</f>
        <v>0</v>
      </c>
    </row>
    <row r="47" spans="3:14" ht="15.75" thickTop="1" x14ac:dyDescent="0.25">
      <c r="C47" s="12">
        <v>45352</v>
      </c>
      <c r="D47" t="s">
        <v>6</v>
      </c>
      <c r="E47" s="4">
        <v>410</v>
      </c>
      <c r="F47" s="4">
        <v>401</v>
      </c>
      <c r="I47" s="13">
        <v>45597</v>
      </c>
      <c r="J47" s="14" t="s">
        <v>14</v>
      </c>
      <c r="K47" s="15">
        <v>13500</v>
      </c>
      <c r="L47" s="18">
        <v>34</v>
      </c>
      <c r="M47" s="19"/>
      <c r="N47" s="15">
        <f>revenues[[#This Row],[Price]]*revenues[[#This Row],[Number]]</f>
        <v>0</v>
      </c>
    </row>
    <row r="48" spans="3:14" x14ac:dyDescent="0.25">
      <c r="C48" s="12">
        <v>45352</v>
      </c>
      <c r="D48" t="s">
        <v>20</v>
      </c>
      <c r="E48" s="4">
        <v>430</v>
      </c>
      <c r="F48" s="4">
        <v>325</v>
      </c>
      <c r="I48" s="12">
        <v>45597</v>
      </c>
      <c r="J48" t="s">
        <v>17</v>
      </c>
      <c r="K48" s="4">
        <v>4500</v>
      </c>
      <c r="L48" s="6">
        <v>80</v>
      </c>
      <c r="M48" s="5"/>
      <c r="N48" s="4">
        <f>revenues[[#This Row],[Price]]*revenues[[#This Row],[Number]]</f>
        <v>0</v>
      </c>
    </row>
    <row r="49" spans="3:14" x14ac:dyDescent="0.25">
      <c r="C49" s="12">
        <v>45352</v>
      </c>
      <c r="D49" t="s">
        <v>21</v>
      </c>
      <c r="E49" s="4">
        <v>110</v>
      </c>
      <c r="F49" s="4">
        <v>162</v>
      </c>
      <c r="I49" s="12">
        <v>45597</v>
      </c>
      <c r="J49" t="s">
        <v>18</v>
      </c>
      <c r="K49" s="4">
        <v>1000</v>
      </c>
      <c r="L49" s="6">
        <v>50</v>
      </c>
      <c r="M49" s="5"/>
      <c r="N49" s="4">
        <f>revenues[[#This Row],[Price]]*revenues[[#This Row],[Number]]</f>
        <v>0</v>
      </c>
    </row>
    <row r="50" spans="3:14" ht="15.75" thickBot="1" x14ac:dyDescent="0.3">
      <c r="C50" s="12">
        <v>45352</v>
      </c>
      <c r="D50" t="s">
        <v>7</v>
      </c>
      <c r="E50" s="4">
        <v>530</v>
      </c>
      <c r="F50" s="4">
        <v>557</v>
      </c>
      <c r="I50" s="12">
        <v>45597</v>
      </c>
      <c r="J50" t="s">
        <v>19</v>
      </c>
      <c r="K50" s="4">
        <v>1000</v>
      </c>
      <c r="L50" s="6">
        <v>50</v>
      </c>
      <c r="M50" s="5"/>
      <c r="N50" s="4">
        <f>revenues[[#This Row],[Price]]*revenues[[#This Row],[Number]]</f>
        <v>0</v>
      </c>
    </row>
    <row r="51" spans="3:14" ht="15.75" thickTop="1" x14ac:dyDescent="0.25">
      <c r="C51" s="12">
        <v>45352</v>
      </c>
      <c r="D51" t="s">
        <v>8</v>
      </c>
      <c r="E51" s="4">
        <v>100</v>
      </c>
      <c r="F51" s="4">
        <v>74</v>
      </c>
      <c r="I51" s="13">
        <v>45627</v>
      </c>
      <c r="J51" s="14" t="s">
        <v>14</v>
      </c>
      <c r="K51" s="15">
        <v>12000</v>
      </c>
      <c r="L51" s="18">
        <v>36</v>
      </c>
      <c r="M51" s="19"/>
      <c r="N51" s="15">
        <f>revenues[[#This Row],[Price]]*revenues[[#This Row],[Number]]</f>
        <v>0</v>
      </c>
    </row>
    <row r="52" spans="3:14" x14ac:dyDescent="0.25">
      <c r="C52" s="12">
        <v>45352</v>
      </c>
      <c r="D52" t="s">
        <v>40</v>
      </c>
      <c r="E52" s="4">
        <v>80</v>
      </c>
      <c r="F52" s="4">
        <v>114</v>
      </c>
      <c r="I52" s="12">
        <v>45627</v>
      </c>
      <c r="J52" t="s">
        <v>17</v>
      </c>
      <c r="K52" s="4">
        <v>6750</v>
      </c>
      <c r="L52" s="6">
        <v>80</v>
      </c>
      <c r="M52" s="5"/>
      <c r="N52" s="4">
        <f>revenues[[#This Row],[Price]]*revenues[[#This Row],[Number]]</f>
        <v>0</v>
      </c>
    </row>
    <row r="53" spans="3:14" x14ac:dyDescent="0.25">
      <c r="C53" s="12">
        <v>45352</v>
      </c>
      <c r="D53" t="s">
        <v>41</v>
      </c>
      <c r="E53" s="4">
        <v>60</v>
      </c>
      <c r="F53" s="4">
        <v>70</v>
      </c>
      <c r="I53" s="12">
        <v>45627</v>
      </c>
      <c r="J53" t="s">
        <v>18</v>
      </c>
      <c r="K53" s="4">
        <v>1000</v>
      </c>
      <c r="L53" s="6">
        <v>50</v>
      </c>
      <c r="M53" s="5"/>
      <c r="N53" s="4">
        <f>revenues[[#This Row],[Price]]*revenues[[#This Row],[Number]]</f>
        <v>0</v>
      </c>
    </row>
    <row r="54" spans="3:14" x14ac:dyDescent="0.25">
      <c r="C54" s="12">
        <v>45352</v>
      </c>
      <c r="D54" t="s">
        <v>9</v>
      </c>
      <c r="E54" s="4">
        <v>60</v>
      </c>
      <c r="F54" s="4">
        <v>65</v>
      </c>
      <c r="I54" s="12">
        <v>45627</v>
      </c>
      <c r="J54" t="s">
        <v>19</v>
      </c>
      <c r="K54" s="4">
        <v>240</v>
      </c>
      <c r="L54" s="6">
        <v>50</v>
      </c>
      <c r="M54" s="5"/>
      <c r="N54" s="4">
        <f>revenues[[#This Row],[Price]]*revenues[[#This Row],[Number]]</f>
        <v>0</v>
      </c>
    </row>
    <row r="55" spans="3:14" x14ac:dyDescent="0.25">
      <c r="C55" s="12">
        <v>45352</v>
      </c>
      <c r="D55" t="s">
        <v>11</v>
      </c>
      <c r="E55" s="4">
        <v>130</v>
      </c>
      <c r="F55" s="4">
        <v>104</v>
      </c>
    </row>
    <row r="56" spans="3:14" x14ac:dyDescent="0.25">
      <c r="C56" s="12">
        <v>45352</v>
      </c>
      <c r="D56" t="s">
        <v>12</v>
      </c>
      <c r="E56" s="4">
        <v>10</v>
      </c>
      <c r="F56" s="4">
        <v>4</v>
      </c>
    </row>
    <row r="57" spans="3:14" ht="15.75" thickBot="1" x14ac:dyDescent="0.3">
      <c r="C57" s="12">
        <v>45352</v>
      </c>
      <c r="D57" t="s">
        <v>10</v>
      </c>
      <c r="E57" s="4">
        <v>110</v>
      </c>
      <c r="F57" s="4">
        <v>41</v>
      </c>
    </row>
    <row r="58" spans="3:14" ht="15.75" thickTop="1" x14ac:dyDescent="0.25">
      <c r="C58" s="13">
        <v>45383</v>
      </c>
      <c r="D58" s="14" t="s">
        <v>43</v>
      </c>
      <c r="E58" s="15">
        <v>680</v>
      </c>
      <c r="F58" s="15">
        <v>572</v>
      </c>
    </row>
    <row r="59" spans="3:14" x14ac:dyDescent="0.25">
      <c r="C59" s="12">
        <v>45383</v>
      </c>
      <c r="D59" t="s">
        <v>2</v>
      </c>
      <c r="E59" s="4">
        <v>40</v>
      </c>
      <c r="F59" s="4">
        <v>45</v>
      </c>
    </row>
    <row r="60" spans="3:14" x14ac:dyDescent="0.25">
      <c r="C60" s="12">
        <v>45383</v>
      </c>
      <c r="D60" t="s">
        <v>3</v>
      </c>
      <c r="E60" s="4">
        <v>11800</v>
      </c>
      <c r="F60" s="4">
        <v>10268</v>
      </c>
    </row>
    <row r="61" spans="3:14" x14ac:dyDescent="0.25">
      <c r="C61" s="12">
        <v>45383</v>
      </c>
      <c r="D61" t="s">
        <v>4</v>
      </c>
      <c r="E61" s="4">
        <v>2190</v>
      </c>
      <c r="F61" s="4">
        <v>2520</v>
      </c>
    </row>
    <row r="62" spans="3:14" x14ac:dyDescent="0.25">
      <c r="C62" s="12">
        <v>45383</v>
      </c>
      <c r="D62" t="s">
        <v>5</v>
      </c>
      <c r="E62" s="4">
        <v>450</v>
      </c>
      <c r="F62" s="4">
        <v>347</v>
      </c>
    </row>
    <row r="63" spans="3:14" x14ac:dyDescent="0.25">
      <c r="C63" s="12">
        <v>45383</v>
      </c>
      <c r="D63" t="s">
        <v>42</v>
      </c>
      <c r="E63" s="4">
        <v>410</v>
      </c>
      <c r="F63" s="4">
        <v>452</v>
      </c>
    </row>
    <row r="64" spans="3:14" x14ac:dyDescent="0.25">
      <c r="C64" s="12">
        <v>45383</v>
      </c>
      <c r="D64" t="s">
        <v>6</v>
      </c>
      <c r="E64" s="4">
        <v>510</v>
      </c>
      <c r="F64" s="4">
        <v>522</v>
      </c>
    </row>
    <row r="65" spans="3:6" x14ac:dyDescent="0.25">
      <c r="C65" s="12">
        <v>45383</v>
      </c>
      <c r="D65" t="s">
        <v>20</v>
      </c>
      <c r="E65" s="4">
        <v>380</v>
      </c>
      <c r="F65" s="4">
        <v>319</v>
      </c>
    </row>
    <row r="66" spans="3:6" x14ac:dyDescent="0.25">
      <c r="C66" s="12">
        <v>45383</v>
      </c>
      <c r="D66" t="s">
        <v>21</v>
      </c>
      <c r="E66" s="4">
        <v>120</v>
      </c>
      <c r="F66" s="4">
        <v>180</v>
      </c>
    </row>
    <row r="67" spans="3:6" x14ac:dyDescent="0.25">
      <c r="C67" s="12">
        <v>45383</v>
      </c>
      <c r="D67" t="s">
        <v>7</v>
      </c>
      <c r="E67" s="4">
        <v>510</v>
      </c>
      <c r="F67" s="4">
        <v>630</v>
      </c>
    </row>
    <row r="68" spans="3:6" x14ac:dyDescent="0.25">
      <c r="C68" s="12">
        <v>45383</v>
      </c>
      <c r="D68" t="s">
        <v>8</v>
      </c>
      <c r="E68" s="4">
        <v>110</v>
      </c>
      <c r="F68" s="4">
        <v>66</v>
      </c>
    </row>
    <row r="69" spans="3:6" x14ac:dyDescent="0.25">
      <c r="C69" s="12">
        <v>45383</v>
      </c>
      <c r="D69" t="s">
        <v>40</v>
      </c>
      <c r="E69" s="4">
        <v>90</v>
      </c>
      <c r="F69" s="4">
        <v>109</v>
      </c>
    </row>
    <row r="70" spans="3:6" x14ac:dyDescent="0.25">
      <c r="C70" s="12">
        <v>45383</v>
      </c>
      <c r="D70" t="s">
        <v>41</v>
      </c>
      <c r="E70" s="4">
        <v>50</v>
      </c>
      <c r="F70" s="4">
        <v>59</v>
      </c>
    </row>
    <row r="71" spans="3:6" x14ac:dyDescent="0.25">
      <c r="C71" s="12">
        <v>45383</v>
      </c>
      <c r="D71" t="s">
        <v>9</v>
      </c>
      <c r="E71" s="4">
        <v>70</v>
      </c>
      <c r="F71" s="4">
        <v>56</v>
      </c>
    </row>
    <row r="72" spans="3:6" x14ac:dyDescent="0.25">
      <c r="C72" s="12">
        <v>45383</v>
      </c>
      <c r="D72" t="s">
        <v>11</v>
      </c>
      <c r="E72" s="4">
        <v>110</v>
      </c>
      <c r="F72" s="4">
        <v>131</v>
      </c>
    </row>
    <row r="73" spans="3:6" x14ac:dyDescent="0.25">
      <c r="C73" s="12">
        <v>45383</v>
      </c>
      <c r="D73" t="s">
        <v>12</v>
      </c>
      <c r="E73" s="4">
        <v>10</v>
      </c>
      <c r="F73" s="4">
        <v>4</v>
      </c>
    </row>
    <row r="74" spans="3:6" ht="15.75" thickBot="1" x14ac:dyDescent="0.3">
      <c r="C74" s="12">
        <v>45383</v>
      </c>
      <c r="D74" t="s">
        <v>10</v>
      </c>
      <c r="E74" s="4">
        <v>120</v>
      </c>
      <c r="F74" s="4">
        <v>36</v>
      </c>
    </row>
    <row r="75" spans="3:6" ht="15.75" thickTop="1" x14ac:dyDescent="0.25">
      <c r="C75" s="13">
        <v>45413</v>
      </c>
      <c r="D75" s="14" t="s">
        <v>43</v>
      </c>
      <c r="E75" s="15">
        <v>660</v>
      </c>
      <c r="F75" s="15"/>
    </row>
    <row r="76" spans="3:6" x14ac:dyDescent="0.25">
      <c r="C76" s="12">
        <v>45413</v>
      </c>
      <c r="D76" t="s">
        <v>2</v>
      </c>
      <c r="E76" s="4">
        <v>50</v>
      </c>
      <c r="F76" s="4"/>
    </row>
    <row r="77" spans="3:6" x14ac:dyDescent="0.25">
      <c r="C77" s="12">
        <v>45413</v>
      </c>
      <c r="D77" t="s">
        <v>3</v>
      </c>
      <c r="E77" s="4">
        <v>9200</v>
      </c>
      <c r="F77" s="4"/>
    </row>
    <row r="78" spans="3:6" x14ac:dyDescent="0.25">
      <c r="C78" s="12">
        <v>45413</v>
      </c>
      <c r="D78" t="s">
        <v>4</v>
      </c>
      <c r="E78" s="4">
        <v>2370</v>
      </c>
      <c r="F78" s="4"/>
    </row>
    <row r="79" spans="3:6" x14ac:dyDescent="0.25">
      <c r="C79" s="12">
        <v>45413</v>
      </c>
      <c r="D79" t="s">
        <v>5</v>
      </c>
      <c r="E79" s="4">
        <v>430</v>
      </c>
      <c r="F79" s="4"/>
    </row>
    <row r="80" spans="3:6" x14ac:dyDescent="0.25">
      <c r="C80" s="12">
        <v>45413</v>
      </c>
      <c r="D80" t="s">
        <v>42</v>
      </c>
      <c r="E80" s="4">
        <v>460</v>
      </c>
      <c r="F80" s="4"/>
    </row>
    <row r="81" spans="3:6" x14ac:dyDescent="0.25">
      <c r="C81" s="12">
        <v>45413</v>
      </c>
      <c r="D81" t="s">
        <v>6</v>
      </c>
      <c r="E81" s="4">
        <v>510</v>
      </c>
      <c r="F81" s="4"/>
    </row>
    <row r="82" spans="3:6" x14ac:dyDescent="0.25">
      <c r="C82" s="12">
        <v>45413</v>
      </c>
      <c r="D82" t="s">
        <v>20</v>
      </c>
      <c r="E82" s="4">
        <v>380</v>
      </c>
      <c r="F82" s="4"/>
    </row>
    <row r="83" spans="3:6" x14ac:dyDescent="0.25">
      <c r="C83" s="12">
        <v>45413</v>
      </c>
      <c r="D83" t="s">
        <v>21</v>
      </c>
      <c r="E83" s="4">
        <v>120</v>
      </c>
      <c r="F83" s="4"/>
    </row>
    <row r="84" spans="3:6" x14ac:dyDescent="0.25">
      <c r="C84" s="12">
        <v>45413</v>
      </c>
      <c r="D84" t="s">
        <v>7</v>
      </c>
      <c r="E84" s="4">
        <v>510</v>
      </c>
      <c r="F84" s="4"/>
    </row>
    <row r="85" spans="3:6" x14ac:dyDescent="0.25">
      <c r="C85" s="12">
        <v>45413</v>
      </c>
      <c r="D85" t="s">
        <v>8</v>
      </c>
      <c r="E85" s="4">
        <v>100</v>
      </c>
      <c r="F85" s="4"/>
    </row>
    <row r="86" spans="3:6" x14ac:dyDescent="0.25">
      <c r="C86" s="12">
        <v>45413</v>
      </c>
      <c r="D86" t="s">
        <v>40</v>
      </c>
      <c r="E86" s="4">
        <v>90</v>
      </c>
      <c r="F86" s="4"/>
    </row>
    <row r="87" spans="3:6" x14ac:dyDescent="0.25">
      <c r="C87" s="12">
        <v>45413</v>
      </c>
      <c r="D87" t="s">
        <v>41</v>
      </c>
      <c r="E87" s="4">
        <v>60</v>
      </c>
      <c r="F87" s="4"/>
    </row>
    <row r="88" spans="3:6" x14ac:dyDescent="0.25">
      <c r="C88" s="12">
        <v>45413</v>
      </c>
      <c r="D88" t="s">
        <v>9</v>
      </c>
      <c r="E88" s="4">
        <v>60</v>
      </c>
      <c r="F88" s="4"/>
    </row>
    <row r="89" spans="3:6" x14ac:dyDescent="0.25">
      <c r="C89" s="12">
        <v>45413</v>
      </c>
      <c r="D89" t="s">
        <v>11</v>
      </c>
      <c r="E89" s="4">
        <v>140</v>
      </c>
      <c r="F89" s="4"/>
    </row>
    <row r="90" spans="3:6" x14ac:dyDescent="0.25">
      <c r="C90" s="12">
        <v>45413</v>
      </c>
      <c r="D90" t="s">
        <v>12</v>
      </c>
      <c r="E90" s="4">
        <v>10</v>
      </c>
      <c r="F90" s="4"/>
    </row>
    <row r="91" spans="3:6" ht="15.75" thickBot="1" x14ac:dyDescent="0.3">
      <c r="C91" s="12">
        <v>45413</v>
      </c>
      <c r="D91" t="s">
        <v>10</v>
      </c>
      <c r="E91" s="4">
        <v>110</v>
      </c>
      <c r="F91" s="4"/>
    </row>
    <row r="92" spans="3:6" ht="15.75" thickTop="1" x14ac:dyDescent="0.25">
      <c r="C92" s="13">
        <v>45444</v>
      </c>
      <c r="D92" s="14" t="s">
        <v>43</v>
      </c>
      <c r="E92" s="15">
        <v>660</v>
      </c>
      <c r="F92" s="15"/>
    </row>
    <row r="93" spans="3:6" x14ac:dyDescent="0.25">
      <c r="C93" s="12">
        <v>45444</v>
      </c>
      <c r="D93" t="s">
        <v>2</v>
      </c>
      <c r="E93" s="4">
        <v>50</v>
      </c>
      <c r="F93" s="4"/>
    </row>
    <row r="94" spans="3:6" x14ac:dyDescent="0.25">
      <c r="C94" s="12">
        <v>45444</v>
      </c>
      <c r="D94" t="s">
        <v>3</v>
      </c>
      <c r="E94" s="4">
        <v>9400</v>
      </c>
      <c r="F94" s="4"/>
    </row>
    <row r="95" spans="3:6" x14ac:dyDescent="0.25">
      <c r="C95" s="12">
        <v>45444</v>
      </c>
      <c r="D95" t="s">
        <v>4</v>
      </c>
      <c r="E95" s="4">
        <v>2420</v>
      </c>
      <c r="F95" s="4"/>
    </row>
    <row r="96" spans="3:6" x14ac:dyDescent="0.25">
      <c r="C96" s="12">
        <v>45444</v>
      </c>
      <c r="D96" t="s">
        <v>5</v>
      </c>
      <c r="E96" s="4">
        <v>480</v>
      </c>
      <c r="F96" s="4"/>
    </row>
    <row r="97" spans="3:6" x14ac:dyDescent="0.25">
      <c r="C97" s="12">
        <v>45444</v>
      </c>
      <c r="D97" t="s">
        <v>42</v>
      </c>
      <c r="E97" s="4">
        <v>450</v>
      </c>
      <c r="F97" s="4"/>
    </row>
    <row r="98" spans="3:6" x14ac:dyDescent="0.25">
      <c r="C98" s="12">
        <v>45444</v>
      </c>
      <c r="D98" t="s">
        <v>6</v>
      </c>
      <c r="E98" s="4">
        <v>460</v>
      </c>
      <c r="F98" s="4"/>
    </row>
    <row r="99" spans="3:6" x14ac:dyDescent="0.25">
      <c r="C99" s="12">
        <v>45444</v>
      </c>
      <c r="D99" t="s">
        <v>20</v>
      </c>
      <c r="E99" s="4">
        <v>360</v>
      </c>
      <c r="F99" s="4"/>
    </row>
    <row r="100" spans="3:6" x14ac:dyDescent="0.25">
      <c r="C100" s="12">
        <v>45444</v>
      </c>
      <c r="D100" t="s">
        <v>21</v>
      </c>
      <c r="E100" s="4">
        <v>110</v>
      </c>
      <c r="F100" s="4"/>
    </row>
    <row r="101" spans="3:6" x14ac:dyDescent="0.25">
      <c r="C101" s="12">
        <v>45444</v>
      </c>
      <c r="D101" t="s">
        <v>7</v>
      </c>
      <c r="E101" s="4">
        <v>480</v>
      </c>
      <c r="F101" s="4"/>
    </row>
    <row r="102" spans="3:6" x14ac:dyDescent="0.25">
      <c r="C102" s="12">
        <v>45444</v>
      </c>
      <c r="D102" t="s">
        <v>8</v>
      </c>
      <c r="E102" s="4">
        <v>90</v>
      </c>
      <c r="F102" s="4"/>
    </row>
    <row r="103" spans="3:6" x14ac:dyDescent="0.25">
      <c r="C103" s="12">
        <v>45444</v>
      </c>
      <c r="D103" t="s">
        <v>40</v>
      </c>
      <c r="E103" s="4">
        <v>100</v>
      </c>
      <c r="F103" s="4"/>
    </row>
    <row r="104" spans="3:6" x14ac:dyDescent="0.25">
      <c r="C104" s="12">
        <v>45444</v>
      </c>
      <c r="D104" t="s">
        <v>41</v>
      </c>
      <c r="E104" s="4">
        <v>70</v>
      </c>
      <c r="F104" s="4"/>
    </row>
    <row r="105" spans="3:6" x14ac:dyDescent="0.25">
      <c r="C105" s="12">
        <v>45444</v>
      </c>
      <c r="D105" t="s">
        <v>9</v>
      </c>
      <c r="E105" s="4">
        <v>60</v>
      </c>
      <c r="F105" s="4"/>
    </row>
    <row r="106" spans="3:6" x14ac:dyDescent="0.25">
      <c r="C106" s="12">
        <v>45444</v>
      </c>
      <c r="D106" t="s">
        <v>11</v>
      </c>
      <c r="E106" s="4">
        <v>140</v>
      </c>
      <c r="F106" s="4"/>
    </row>
    <row r="107" spans="3:6" x14ac:dyDescent="0.25">
      <c r="C107" s="12">
        <v>45444</v>
      </c>
      <c r="D107" t="s">
        <v>12</v>
      </c>
      <c r="E107" s="4">
        <v>10</v>
      </c>
      <c r="F107" s="4"/>
    </row>
    <row r="108" spans="3:6" ht="15.75" thickBot="1" x14ac:dyDescent="0.3">
      <c r="C108" s="12">
        <v>45444</v>
      </c>
      <c r="D108" t="s">
        <v>10</v>
      </c>
      <c r="E108" s="4">
        <v>120</v>
      </c>
      <c r="F108" s="4"/>
    </row>
    <row r="109" spans="3:6" ht="15.75" thickTop="1" x14ac:dyDescent="0.25">
      <c r="C109" s="13">
        <v>45474</v>
      </c>
      <c r="D109" s="14" t="s">
        <v>43</v>
      </c>
      <c r="E109" s="15">
        <v>710</v>
      </c>
      <c r="F109" s="15"/>
    </row>
    <row r="110" spans="3:6" x14ac:dyDescent="0.25">
      <c r="C110" s="12">
        <v>45474</v>
      </c>
      <c r="D110" t="s">
        <v>2</v>
      </c>
      <c r="E110" s="4">
        <v>40</v>
      </c>
      <c r="F110" s="4"/>
    </row>
    <row r="111" spans="3:6" x14ac:dyDescent="0.25">
      <c r="C111" s="12">
        <v>45474</v>
      </c>
      <c r="D111" t="s">
        <v>3</v>
      </c>
      <c r="E111" s="4">
        <v>10000</v>
      </c>
      <c r="F111" s="4"/>
    </row>
    <row r="112" spans="3:6" x14ac:dyDescent="0.25">
      <c r="C112" s="12">
        <v>45474</v>
      </c>
      <c r="D112" t="s">
        <v>4</v>
      </c>
      <c r="E112" s="4">
        <v>2460</v>
      </c>
      <c r="F112" s="4"/>
    </row>
    <row r="113" spans="3:6" x14ac:dyDescent="0.25">
      <c r="C113" s="12">
        <v>45474</v>
      </c>
      <c r="D113" t="s">
        <v>5</v>
      </c>
      <c r="E113" s="4">
        <v>360</v>
      </c>
      <c r="F113" s="4"/>
    </row>
    <row r="114" spans="3:6" x14ac:dyDescent="0.25">
      <c r="C114" s="12">
        <v>45474</v>
      </c>
      <c r="D114" t="s">
        <v>42</v>
      </c>
      <c r="E114" s="4">
        <v>420</v>
      </c>
      <c r="F114" s="4"/>
    </row>
    <row r="115" spans="3:6" x14ac:dyDescent="0.25">
      <c r="C115" s="12">
        <v>45474</v>
      </c>
      <c r="D115" t="s">
        <v>6</v>
      </c>
      <c r="E115" s="4">
        <v>500</v>
      </c>
      <c r="F115" s="4"/>
    </row>
    <row r="116" spans="3:6" x14ac:dyDescent="0.25">
      <c r="C116" s="12">
        <v>45474</v>
      </c>
      <c r="D116" t="s">
        <v>20</v>
      </c>
      <c r="E116" s="4">
        <v>430</v>
      </c>
      <c r="F116" s="4"/>
    </row>
    <row r="117" spans="3:6" x14ac:dyDescent="0.25">
      <c r="C117" s="12">
        <v>45474</v>
      </c>
      <c r="D117" t="s">
        <v>21</v>
      </c>
      <c r="E117" s="4">
        <v>120</v>
      </c>
      <c r="F117" s="4"/>
    </row>
    <row r="118" spans="3:6" x14ac:dyDescent="0.25">
      <c r="C118" s="12">
        <v>45474</v>
      </c>
      <c r="D118" t="s">
        <v>7</v>
      </c>
      <c r="E118" s="4">
        <v>600</v>
      </c>
      <c r="F118" s="4"/>
    </row>
    <row r="119" spans="3:6" x14ac:dyDescent="0.25">
      <c r="C119" s="12">
        <v>45474</v>
      </c>
      <c r="D119" t="s">
        <v>8</v>
      </c>
      <c r="E119" s="4">
        <v>90</v>
      </c>
      <c r="F119" s="4"/>
    </row>
    <row r="120" spans="3:6" x14ac:dyDescent="0.25">
      <c r="C120" s="12">
        <v>45474</v>
      </c>
      <c r="D120" t="s">
        <v>40</v>
      </c>
      <c r="E120" s="4">
        <v>80</v>
      </c>
      <c r="F120" s="4"/>
    </row>
    <row r="121" spans="3:6" x14ac:dyDescent="0.25">
      <c r="C121" s="12">
        <v>45474</v>
      </c>
      <c r="D121" t="s">
        <v>41</v>
      </c>
      <c r="E121" s="4">
        <v>60</v>
      </c>
      <c r="F121" s="4"/>
    </row>
    <row r="122" spans="3:6" x14ac:dyDescent="0.25">
      <c r="C122" s="12">
        <v>45474</v>
      </c>
      <c r="D122" t="s">
        <v>9</v>
      </c>
      <c r="E122" s="4">
        <v>60</v>
      </c>
      <c r="F122" s="4"/>
    </row>
    <row r="123" spans="3:6" x14ac:dyDescent="0.25">
      <c r="C123" s="12">
        <v>45474</v>
      </c>
      <c r="D123" t="s">
        <v>11</v>
      </c>
      <c r="E123" s="4">
        <v>120</v>
      </c>
      <c r="F123" s="4"/>
    </row>
    <row r="124" spans="3:6" x14ac:dyDescent="0.25">
      <c r="C124" s="12">
        <v>45474</v>
      </c>
      <c r="D124" t="s">
        <v>12</v>
      </c>
      <c r="E124" s="4">
        <v>10</v>
      </c>
      <c r="F124" s="4"/>
    </row>
    <row r="125" spans="3:6" ht="15.75" thickBot="1" x14ac:dyDescent="0.3">
      <c r="C125" s="12">
        <v>45474</v>
      </c>
      <c r="D125" t="s">
        <v>10</v>
      </c>
      <c r="E125" s="4">
        <v>90</v>
      </c>
      <c r="F125" s="4"/>
    </row>
    <row r="126" spans="3:6" ht="15.75" thickTop="1" x14ac:dyDescent="0.25">
      <c r="C126" s="13">
        <v>45505</v>
      </c>
      <c r="D126" s="14" t="s">
        <v>43</v>
      </c>
      <c r="E126" s="15">
        <v>590</v>
      </c>
      <c r="F126" s="15"/>
    </row>
    <row r="127" spans="3:6" x14ac:dyDescent="0.25">
      <c r="C127" s="12">
        <v>45505</v>
      </c>
      <c r="D127" t="s">
        <v>2</v>
      </c>
      <c r="E127" s="4">
        <v>50</v>
      </c>
      <c r="F127" s="4"/>
    </row>
    <row r="128" spans="3:6" x14ac:dyDescent="0.25">
      <c r="C128" s="12">
        <v>45505</v>
      </c>
      <c r="D128" t="s">
        <v>3</v>
      </c>
      <c r="E128" s="4">
        <v>10300</v>
      </c>
      <c r="F128" s="4"/>
    </row>
    <row r="129" spans="3:6" x14ac:dyDescent="0.25">
      <c r="C129" s="12">
        <v>45505</v>
      </c>
      <c r="D129" t="s">
        <v>4</v>
      </c>
      <c r="E129" s="4">
        <v>2690</v>
      </c>
      <c r="F129" s="4"/>
    </row>
    <row r="130" spans="3:6" x14ac:dyDescent="0.25">
      <c r="C130" s="12">
        <v>45505</v>
      </c>
      <c r="D130" t="s">
        <v>5</v>
      </c>
      <c r="E130" s="4">
        <v>400</v>
      </c>
      <c r="F130" s="4"/>
    </row>
    <row r="131" spans="3:6" x14ac:dyDescent="0.25">
      <c r="C131" s="12">
        <v>45505</v>
      </c>
      <c r="D131" t="s">
        <v>42</v>
      </c>
      <c r="E131" s="4">
        <v>400</v>
      </c>
      <c r="F131" s="4"/>
    </row>
    <row r="132" spans="3:6" x14ac:dyDescent="0.25">
      <c r="C132" s="12">
        <v>45505</v>
      </c>
      <c r="D132" t="s">
        <v>6</v>
      </c>
      <c r="E132" s="4">
        <v>510</v>
      </c>
      <c r="F132" s="4"/>
    </row>
    <row r="133" spans="3:6" x14ac:dyDescent="0.25">
      <c r="C133" s="12">
        <v>45505</v>
      </c>
      <c r="D133" t="s">
        <v>20</v>
      </c>
      <c r="E133" s="4">
        <v>350</v>
      </c>
      <c r="F133" s="4"/>
    </row>
    <row r="134" spans="3:6" x14ac:dyDescent="0.25">
      <c r="C134" s="12">
        <v>45505</v>
      </c>
      <c r="D134" t="s">
        <v>21</v>
      </c>
      <c r="E134" s="4">
        <v>120</v>
      </c>
      <c r="F134" s="4"/>
    </row>
    <row r="135" spans="3:6" x14ac:dyDescent="0.25">
      <c r="C135" s="12">
        <v>45505</v>
      </c>
      <c r="D135" t="s">
        <v>7</v>
      </c>
      <c r="E135" s="4">
        <v>530</v>
      </c>
      <c r="F135" s="4"/>
    </row>
    <row r="136" spans="3:6" x14ac:dyDescent="0.25">
      <c r="C136" s="12">
        <v>45505</v>
      </c>
      <c r="D136" t="s">
        <v>8</v>
      </c>
      <c r="E136" s="4">
        <v>110</v>
      </c>
      <c r="F136" s="4"/>
    </row>
    <row r="137" spans="3:6" x14ac:dyDescent="0.25">
      <c r="C137" s="12">
        <v>45505</v>
      </c>
      <c r="D137" t="s">
        <v>40</v>
      </c>
      <c r="E137" s="4">
        <v>80</v>
      </c>
      <c r="F137" s="4"/>
    </row>
    <row r="138" spans="3:6" x14ac:dyDescent="0.25">
      <c r="C138" s="12">
        <v>45505</v>
      </c>
      <c r="D138" t="s">
        <v>41</v>
      </c>
      <c r="E138" s="4">
        <v>60</v>
      </c>
      <c r="F138" s="4"/>
    </row>
    <row r="139" spans="3:6" x14ac:dyDescent="0.25">
      <c r="C139" s="12">
        <v>45505</v>
      </c>
      <c r="D139" t="s">
        <v>9</v>
      </c>
      <c r="E139" s="4">
        <v>70</v>
      </c>
      <c r="F139" s="4"/>
    </row>
    <row r="140" spans="3:6" x14ac:dyDescent="0.25">
      <c r="C140" s="12">
        <v>45505</v>
      </c>
      <c r="D140" t="s">
        <v>11</v>
      </c>
      <c r="E140" s="4">
        <v>120</v>
      </c>
      <c r="F140" s="4"/>
    </row>
    <row r="141" spans="3:6" x14ac:dyDescent="0.25">
      <c r="C141" s="12">
        <v>45505</v>
      </c>
      <c r="D141" t="s">
        <v>12</v>
      </c>
      <c r="E141" s="4">
        <v>10</v>
      </c>
      <c r="F141" s="4"/>
    </row>
    <row r="142" spans="3:6" ht="15.75" thickBot="1" x14ac:dyDescent="0.3">
      <c r="C142" s="12">
        <v>45505</v>
      </c>
      <c r="D142" t="s">
        <v>10</v>
      </c>
      <c r="E142" s="4">
        <v>100</v>
      </c>
      <c r="F142" s="4"/>
    </row>
    <row r="143" spans="3:6" ht="15.75" thickTop="1" x14ac:dyDescent="0.25">
      <c r="C143" s="13">
        <v>45536</v>
      </c>
      <c r="D143" s="14" t="s">
        <v>43</v>
      </c>
      <c r="E143" s="15">
        <v>550</v>
      </c>
      <c r="F143" s="15"/>
    </row>
    <row r="144" spans="3:6" x14ac:dyDescent="0.25">
      <c r="C144" s="12">
        <v>45536</v>
      </c>
      <c r="D144" t="s">
        <v>2</v>
      </c>
      <c r="E144" s="4">
        <v>40</v>
      </c>
      <c r="F144" s="4"/>
    </row>
    <row r="145" spans="3:6" x14ac:dyDescent="0.25">
      <c r="C145" s="12">
        <v>45536</v>
      </c>
      <c r="D145" t="s">
        <v>3</v>
      </c>
      <c r="E145" s="4">
        <v>9600</v>
      </c>
      <c r="F145" s="4"/>
    </row>
    <row r="146" spans="3:6" x14ac:dyDescent="0.25">
      <c r="C146" s="12">
        <v>45536</v>
      </c>
      <c r="D146" t="s">
        <v>4</v>
      </c>
      <c r="E146" s="4">
        <v>2090</v>
      </c>
      <c r="F146" s="4"/>
    </row>
    <row r="147" spans="3:6" x14ac:dyDescent="0.25">
      <c r="C147" s="12">
        <v>45536</v>
      </c>
      <c r="D147" t="s">
        <v>5</v>
      </c>
      <c r="E147" s="4">
        <v>460</v>
      </c>
      <c r="F147" s="4"/>
    </row>
    <row r="148" spans="3:6" x14ac:dyDescent="0.25">
      <c r="C148" s="12">
        <v>45536</v>
      </c>
      <c r="D148" t="s">
        <v>42</v>
      </c>
      <c r="E148" s="4">
        <v>450</v>
      </c>
      <c r="F148" s="4"/>
    </row>
    <row r="149" spans="3:6" x14ac:dyDescent="0.25">
      <c r="C149" s="12">
        <v>45536</v>
      </c>
      <c r="D149" t="s">
        <v>6</v>
      </c>
      <c r="E149" s="4">
        <v>500</v>
      </c>
      <c r="F149" s="4"/>
    </row>
    <row r="150" spans="3:6" x14ac:dyDescent="0.25">
      <c r="C150" s="12">
        <v>45536</v>
      </c>
      <c r="D150" t="s">
        <v>20</v>
      </c>
      <c r="E150" s="4">
        <v>430</v>
      </c>
      <c r="F150" s="4"/>
    </row>
    <row r="151" spans="3:6" x14ac:dyDescent="0.25">
      <c r="C151" s="12">
        <v>45536</v>
      </c>
      <c r="D151" t="s">
        <v>21</v>
      </c>
      <c r="E151" s="4">
        <v>130</v>
      </c>
      <c r="F151" s="4"/>
    </row>
    <row r="152" spans="3:6" x14ac:dyDescent="0.25">
      <c r="C152" s="12">
        <v>45536</v>
      </c>
      <c r="D152" t="s">
        <v>7</v>
      </c>
      <c r="E152" s="4">
        <v>530</v>
      </c>
      <c r="F152" s="4"/>
    </row>
    <row r="153" spans="3:6" x14ac:dyDescent="0.25">
      <c r="C153" s="12">
        <v>45536</v>
      </c>
      <c r="D153" t="s">
        <v>8</v>
      </c>
      <c r="E153" s="4">
        <v>110</v>
      </c>
      <c r="F153" s="4"/>
    </row>
    <row r="154" spans="3:6" x14ac:dyDescent="0.25">
      <c r="C154" s="12">
        <v>45536</v>
      </c>
      <c r="D154" t="s">
        <v>40</v>
      </c>
      <c r="E154" s="4">
        <v>80</v>
      </c>
      <c r="F154" s="4"/>
    </row>
    <row r="155" spans="3:6" x14ac:dyDescent="0.25">
      <c r="C155" s="12">
        <v>45536</v>
      </c>
      <c r="D155" t="s">
        <v>41</v>
      </c>
      <c r="E155" s="4">
        <v>60</v>
      </c>
      <c r="F155" s="4"/>
    </row>
    <row r="156" spans="3:6" x14ac:dyDescent="0.25">
      <c r="C156" s="12">
        <v>45536</v>
      </c>
      <c r="D156" t="s">
        <v>9</v>
      </c>
      <c r="E156" s="4">
        <v>50</v>
      </c>
      <c r="F156" s="4"/>
    </row>
    <row r="157" spans="3:6" x14ac:dyDescent="0.25">
      <c r="C157" s="12">
        <v>45536</v>
      </c>
      <c r="D157" t="s">
        <v>11</v>
      </c>
      <c r="E157" s="4">
        <v>120</v>
      </c>
      <c r="F157" s="4"/>
    </row>
    <row r="158" spans="3:6" x14ac:dyDescent="0.25">
      <c r="C158" s="12">
        <v>45536</v>
      </c>
      <c r="D158" t="s">
        <v>12</v>
      </c>
      <c r="E158" s="4">
        <v>10</v>
      </c>
      <c r="F158" s="4"/>
    </row>
    <row r="159" spans="3:6" ht="15.75" thickBot="1" x14ac:dyDescent="0.3">
      <c r="C159" s="12">
        <v>45536</v>
      </c>
      <c r="D159" t="s">
        <v>10</v>
      </c>
      <c r="E159" s="4">
        <v>110</v>
      </c>
      <c r="F159" s="4"/>
    </row>
    <row r="160" spans="3:6" ht="15.75" thickTop="1" x14ac:dyDescent="0.25">
      <c r="C160" s="13">
        <v>45566</v>
      </c>
      <c r="D160" s="14" t="s">
        <v>43</v>
      </c>
      <c r="E160" s="15">
        <v>640</v>
      </c>
      <c r="F160" s="15"/>
    </row>
    <row r="161" spans="3:6" x14ac:dyDescent="0.25">
      <c r="C161" s="12">
        <v>45566</v>
      </c>
      <c r="D161" t="s">
        <v>2</v>
      </c>
      <c r="E161" s="4">
        <v>40</v>
      </c>
      <c r="F161" s="4"/>
    </row>
    <row r="162" spans="3:6" x14ac:dyDescent="0.25">
      <c r="C162" s="12">
        <v>45566</v>
      </c>
      <c r="D162" t="s">
        <v>3</v>
      </c>
      <c r="E162" s="4">
        <v>10100</v>
      </c>
      <c r="F162" s="4"/>
    </row>
    <row r="163" spans="3:6" x14ac:dyDescent="0.25">
      <c r="C163" s="12">
        <v>45566</v>
      </c>
      <c r="D163" t="s">
        <v>4</v>
      </c>
      <c r="E163" s="4">
        <v>2670</v>
      </c>
      <c r="F163" s="4"/>
    </row>
    <row r="164" spans="3:6" x14ac:dyDescent="0.25">
      <c r="C164" s="12">
        <v>45566</v>
      </c>
      <c r="D164" t="s">
        <v>5</v>
      </c>
      <c r="E164" s="4">
        <v>410</v>
      </c>
      <c r="F164" s="4"/>
    </row>
    <row r="165" spans="3:6" x14ac:dyDescent="0.25">
      <c r="C165" s="12">
        <v>45566</v>
      </c>
      <c r="D165" t="s">
        <v>42</v>
      </c>
      <c r="E165" s="4">
        <v>420</v>
      </c>
      <c r="F165" s="4"/>
    </row>
    <row r="166" spans="3:6" x14ac:dyDescent="0.25">
      <c r="C166" s="12">
        <v>45566</v>
      </c>
      <c r="D166" t="s">
        <v>6</v>
      </c>
      <c r="E166" s="4">
        <v>480</v>
      </c>
      <c r="F166" s="4"/>
    </row>
    <row r="167" spans="3:6" x14ac:dyDescent="0.25">
      <c r="C167" s="12">
        <v>45566</v>
      </c>
      <c r="D167" t="s">
        <v>20</v>
      </c>
      <c r="E167" s="4">
        <v>380</v>
      </c>
      <c r="F167" s="4"/>
    </row>
    <row r="168" spans="3:6" x14ac:dyDescent="0.25">
      <c r="C168" s="12">
        <v>45566</v>
      </c>
      <c r="D168" t="s">
        <v>21</v>
      </c>
      <c r="E168" s="4">
        <v>110</v>
      </c>
      <c r="F168" s="4"/>
    </row>
    <row r="169" spans="3:6" x14ac:dyDescent="0.25">
      <c r="C169" s="12">
        <v>45566</v>
      </c>
      <c r="D169" t="s">
        <v>7</v>
      </c>
      <c r="E169" s="4">
        <v>530</v>
      </c>
      <c r="F169" s="4"/>
    </row>
    <row r="170" spans="3:6" x14ac:dyDescent="0.25">
      <c r="C170" s="12">
        <v>45566</v>
      </c>
      <c r="D170" t="s">
        <v>8</v>
      </c>
      <c r="E170" s="4">
        <v>110</v>
      </c>
      <c r="F170" s="4"/>
    </row>
    <row r="171" spans="3:6" x14ac:dyDescent="0.25">
      <c r="C171" s="12">
        <v>45566</v>
      </c>
      <c r="D171" t="s">
        <v>40</v>
      </c>
      <c r="E171" s="4">
        <v>100</v>
      </c>
      <c r="F171" s="4"/>
    </row>
    <row r="172" spans="3:6" x14ac:dyDescent="0.25">
      <c r="C172" s="12">
        <v>45566</v>
      </c>
      <c r="D172" t="s">
        <v>41</v>
      </c>
      <c r="E172" s="4">
        <v>70</v>
      </c>
      <c r="F172" s="4"/>
    </row>
    <row r="173" spans="3:6" x14ac:dyDescent="0.25">
      <c r="C173" s="12">
        <v>45566</v>
      </c>
      <c r="D173" t="s">
        <v>9</v>
      </c>
      <c r="E173" s="4">
        <v>70</v>
      </c>
      <c r="F173" s="4"/>
    </row>
    <row r="174" spans="3:6" x14ac:dyDescent="0.25">
      <c r="C174" s="12">
        <v>45566</v>
      </c>
      <c r="D174" t="s">
        <v>11</v>
      </c>
      <c r="E174" s="4">
        <v>110</v>
      </c>
      <c r="F174" s="4"/>
    </row>
    <row r="175" spans="3:6" x14ac:dyDescent="0.25">
      <c r="C175" s="12">
        <v>45566</v>
      </c>
      <c r="D175" t="s">
        <v>12</v>
      </c>
      <c r="E175" s="4">
        <v>10</v>
      </c>
      <c r="F175" s="4"/>
    </row>
    <row r="176" spans="3:6" ht="15.75" thickBot="1" x14ac:dyDescent="0.3">
      <c r="C176" s="12">
        <v>45566</v>
      </c>
      <c r="D176" t="s">
        <v>10</v>
      </c>
      <c r="E176" s="4">
        <v>120</v>
      </c>
      <c r="F176" s="4"/>
    </row>
    <row r="177" spans="3:6" ht="15.75" thickTop="1" x14ac:dyDescent="0.25">
      <c r="C177" s="13">
        <v>45597</v>
      </c>
      <c r="D177" s="14" t="s">
        <v>43</v>
      </c>
      <c r="E177" s="15">
        <v>630</v>
      </c>
      <c r="F177" s="15"/>
    </row>
    <row r="178" spans="3:6" x14ac:dyDescent="0.25">
      <c r="C178" s="12">
        <v>45597</v>
      </c>
      <c r="D178" t="s">
        <v>2</v>
      </c>
      <c r="E178" s="4">
        <v>40</v>
      </c>
      <c r="F178" s="4"/>
    </row>
    <row r="179" spans="3:6" x14ac:dyDescent="0.25">
      <c r="C179" s="12">
        <v>45597</v>
      </c>
      <c r="D179" t="s">
        <v>3</v>
      </c>
      <c r="E179" s="4">
        <v>12000</v>
      </c>
      <c r="F179" s="4"/>
    </row>
    <row r="180" spans="3:6" x14ac:dyDescent="0.25">
      <c r="C180" s="12">
        <v>45597</v>
      </c>
      <c r="D180" t="s">
        <v>4</v>
      </c>
      <c r="E180" s="4">
        <v>2580</v>
      </c>
      <c r="F180" s="4"/>
    </row>
    <row r="181" spans="3:6" x14ac:dyDescent="0.25">
      <c r="C181" s="12">
        <v>45597</v>
      </c>
      <c r="D181" t="s">
        <v>5</v>
      </c>
      <c r="E181" s="4">
        <v>420</v>
      </c>
      <c r="F181" s="4"/>
    </row>
    <row r="182" spans="3:6" x14ac:dyDescent="0.25">
      <c r="C182" s="12">
        <v>45597</v>
      </c>
      <c r="D182" t="s">
        <v>42</v>
      </c>
      <c r="E182" s="4">
        <v>480</v>
      </c>
      <c r="F182" s="4"/>
    </row>
    <row r="183" spans="3:6" x14ac:dyDescent="0.25">
      <c r="C183" s="12">
        <v>45597</v>
      </c>
      <c r="D183" t="s">
        <v>6</v>
      </c>
      <c r="E183" s="4">
        <v>520</v>
      </c>
      <c r="F183" s="4"/>
    </row>
    <row r="184" spans="3:6" x14ac:dyDescent="0.25">
      <c r="C184" s="12">
        <v>45597</v>
      </c>
      <c r="D184" t="s">
        <v>20</v>
      </c>
      <c r="E184" s="4">
        <v>450</v>
      </c>
      <c r="F184" s="4"/>
    </row>
    <row r="185" spans="3:6" x14ac:dyDescent="0.25">
      <c r="C185" s="12">
        <v>45597</v>
      </c>
      <c r="D185" t="s">
        <v>21</v>
      </c>
      <c r="E185" s="4">
        <v>140</v>
      </c>
      <c r="F185" s="4"/>
    </row>
    <row r="186" spans="3:6" x14ac:dyDescent="0.25">
      <c r="C186" s="12">
        <v>45597</v>
      </c>
      <c r="D186" t="s">
        <v>7</v>
      </c>
      <c r="E186" s="4">
        <v>590</v>
      </c>
      <c r="F186" s="4"/>
    </row>
    <row r="187" spans="3:6" x14ac:dyDescent="0.25">
      <c r="C187" s="12">
        <v>45597</v>
      </c>
      <c r="D187" t="s">
        <v>8</v>
      </c>
      <c r="E187" s="4">
        <v>120</v>
      </c>
      <c r="F187" s="4"/>
    </row>
    <row r="188" spans="3:6" x14ac:dyDescent="0.25">
      <c r="C188" s="12">
        <v>45597</v>
      </c>
      <c r="D188" t="s">
        <v>40</v>
      </c>
      <c r="E188" s="4">
        <v>90</v>
      </c>
      <c r="F188" s="4"/>
    </row>
    <row r="189" spans="3:6" x14ac:dyDescent="0.25">
      <c r="C189" s="12">
        <v>45597</v>
      </c>
      <c r="D189" t="s">
        <v>41</v>
      </c>
      <c r="E189" s="4">
        <v>60</v>
      </c>
      <c r="F189" s="4"/>
    </row>
    <row r="190" spans="3:6" x14ac:dyDescent="0.25">
      <c r="C190" s="12">
        <v>45597</v>
      </c>
      <c r="D190" t="s">
        <v>9</v>
      </c>
      <c r="E190" s="4">
        <v>70</v>
      </c>
      <c r="F190" s="4"/>
    </row>
    <row r="191" spans="3:6" x14ac:dyDescent="0.25">
      <c r="C191" s="12">
        <v>45597</v>
      </c>
      <c r="D191" t="s">
        <v>11</v>
      </c>
      <c r="E191" s="4">
        <v>120</v>
      </c>
      <c r="F191" s="4"/>
    </row>
    <row r="192" spans="3:6" x14ac:dyDescent="0.25">
      <c r="C192" s="12">
        <v>45597</v>
      </c>
      <c r="D192" t="s">
        <v>12</v>
      </c>
      <c r="E192" s="4">
        <v>10</v>
      </c>
      <c r="F192" s="4"/>
    </row>
    <row r="193" spans="3:6" ht="15.75" thickBot="1" x14ac:dyDescent="0.3">
      <c r="C193" s="12">
        <v>45597</v>
      </c>
      <c r="D193" t="s">
        <v>10</v>
      </c>
      <c r="E193" s="4">
        <v>110</v>
      </c>
      <c r="F193" s="4"/>
    </row>
    <row r="194" spans="3:6" ht="15.75" thickTop="1" x14ac:dyDescent="0.25">
      <c r="C194" s="13">
        <v>45627</v>
      </c>
      <c r="D194" s="14" t="s">
        <v>43</v>
      </c>
      <c r="E194" s="15">
        <v>680</v>
      </c>
      <c r="F194" s="15"/>
    </row>
    <row r="195" spans="3:6" x14ac:dyDescent="0.25">
      <c r="C195" s="12">
        <v>45627</v>
      </c>
      <c r="D195" t="s">
        <v>2</v>
      </c>
      <c r="E195" s="4">
        <v>40</v>
      </c>
      <c r="F195" s="4"/>
    </row>
    <row r="196" spans="3:6" x14ac:dyDescent="0.25">
      <c r="C196" s="12">
        <v>45627</v>
      </c>
      <c r="D196" t="s">
        <v>3</v>
      </c>
      <c r="E196" s="4">
        <v>9100</v>
      </c>
      <c r="F196" s="4"/>
    </row>
    <row r="197" spans="3:6" x14ac:dyDescent="0.25">
      <c r="C197" s="12">
        <v>45627</v>
      </c>
      <c r="D197" t="s">
        <v>4</v>
      </c>
      <c r="E197" s="4">
        <v>2550</v>
      </c>
      <c r="F197" s="4"/>
    </row>
    <row r="198" spans="3:6" x14ac:dyDescent="0.25">
      <c r="C198" s="12">
        <v>45627</v>
      </c>
      <c r="D198" t="s">
        <v>5</v>
      </c>
      <c r="E198" s="4">
        <v>420</v>
      </c>
      <c r="F198" s="4"/>
    </row>
    <row r="199" spans="3:6" x14ac:dyDescent="0.25">
      <c r="C199" s="12">
        <v>45627</v>
      </c>
      <c r="D199" t="s">
        <v>42</v>
      </c>
      <c r="E199" s="4">
        <v>390</v>
      </c>
      <c r="F199" s="4"/>
    </row>
    <row r="200" spans="3:6" x14ac:dyDescent="0.25">
      <c r="C200" s="12">
        <v>45627</v>
      </c>
      <c r="D200" t="s">
        <v>6</v>
      </c>
      <c r="E200" s="4">
        <v>500</v>
      </c>
      <c r="F200" s="4"/>
    </row>
    <row r="201" spans="3:6" x14ac:dyDescent="0.25">
      <c r="C201" s="12">
        <v>45627</v>
      </c>
      <c r="D201" t="s">
        <v>20</v>
      </c>
      <c r="E201" s="4">
        <v>450</v>
      </c>
      <c r="F201" s="4"/>
    </row>
    <row r="202" spans="3:6" x14ac:dyDescent="0.25">
      <c r="C202" s="12">
        <v>45627</v>
      </c>
      <c r="D202" t="s">
        <v>21</v>
      </c>
      <c r="E202" s="4">
        <v>110</v>
      </c>
      <c r="F202" s="4"/>
    </row>
    <row r="203" spans="3:6" x14ac:dyDescent="0.25">
      <c r="C203" s="12">
        <v>45627</v>
      </c>
      <c r="D203" t="s">
        <v>7</v>
      </c>
      <c r="E203" s="4">
        <v>550</v>
      </c>
      <c r="F203" s="4"/>
    </row>
    <row r="204" spans="3:6" x14ac:dyDescent="0.25">
      <c r="C204" s="12">
        <v>45627</v>
      </c>
      <c r="D204" t="s">
        <v>8</v>
      </c>
      <c r="E204" s="4">
        <v>120</v>
      </c>
      <c r="F204" s="4"/>
    </row>
    <row r="205" spans="3:6" x14ac:dyDescent="0.25">
      <c r="C205" s="12">
        <v>45627</v>
      </c>
      <c r="D205" t="s">
        <v>40</v>
      </c>
      <c r="E205" s="4">
        <v>100</v>
      </c>
      <c r="F205" s="4"/>
    </row>
    <row r="206" spans="3:6" x14ac:dyDescent="0.25">
      <c r="C206" s="12">
        <v>45627</v>
      </c>
      <c r="D206" t="s">
        <v>41</v>
      </c>
      <c r="E206" s="4">
        <v>60</v>
      </c>
      <c r="F206" s="4"/>
    </row>
    <row r="207" spans="3:6" x14ac:dyDescent="0.25">
      <c r="C207" s="12">
        <v>45627</v>
      </c>
      <c r="D207" t="s">
        <v>9</v>
      </c>
      <c r="E207" s="4">
        <v>70</v>
      </c>
      <c r="F207" s="4"/>
    </row>
    <row r="208" spans="3:6" x14ac:dyDescent="0.25">
      <c r="C208" s="12">
        <v>45627</v>
      </c>
      <c r="D208" t="s">
        <v>11</v>
      </c>
      <c r="E208" s="4">
        <v>120</v>
      </c>
      <c r="F208" s="4"/>
    </row>
    <row r="209" spans="3:6" x14ac:dyDescent="0.25">
      <c r="C209" s="12">
        <v>45627</v>
      </c>
      <c r="D209" t="s">
        <v>12</v>
      </c>
      <c r="E209" s="4">
        <v>10</v>
      </c>
      <c r="F209" s="4"/>
    </row>
    <row r="210" spans="3:6" x14ac:dyDescent="0.25">
      <c r="C210" s="12">
        <v>45627</v>
      </c>
      <c r="D210" t="s">
        <v>10</v>
      </c>
      <c r="E210" s="4">
        <v>120</v>
      </c>
      <c r="F210" s="4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681F-8B4C-4FCF-9751-C10EB163189E}">
  <dimension ref="A1:K29"/>
  <sheetViews>
    <sheetView showGridLines="0" tabSelected="1" zoomScale="130" zoomScaleNormal="130" workbookViewId="0">
      <selection activeCell="L25" sqref="L25"/>
    </sheetView>
  </sheetViews>
  <sheetFormatPr defaultRowHeight="15" x14ac:dyDescent="0.25"/>
  <cols>
    <col min="1" max="1" width="1.7109375" customWidth="1"/>
    <col min="2" max="2" width="3.7109375" customWidth="1"/>
    <col min="3" max="3" width="1.7109375" customWidth="1"/>
    <col min="4" max="4" width="4.140625" customWidth="1"/>
    <col min="5" max="5" width="21" customWidth="1"/>
    <col min="6" max="6" width="15" customWidth="1"/>
    <col min="7" max="7" width="22" customWidth="1"/>
    <col min="8" max="8" width="2.28515625" customWidth="1"/>
    <col min="9" max="9" width="15" customWidth="1"/>
    <col min="10" max="10" width="22" customWidth="1"/>
    <col min="11" max="11" width="2.140625" customWidth="1"/>
    <col min="12" max="12" width="21.140625" customWidth="1"/>
    <col min="13" max="13" width="11.28515625" customWidth="1"/>
    <col min="14" max="14" width="7.28515625" customWidth="1"/>
    <col min="15" max="15" width="5.140625" customWidth="1"/>
    <col min="16" max="16" width="15.42578125" customWidth="1"/>
    <col min="17" max="17" width="11.42578125" customWidth="1"/>
  </cols>
  <sheetData>
    <row r="1" spans="1:11" s="2" customFormat="1" ht="47.25" customHeight="1" x14ac:dyDescent="0.25">
      <c r="A1" s="1"/>
      <c r="D1" s="3" t="s">
        <v>27</v>
      </c>
    </row>
    <row r="3" spans="1:11" ht="20.25" x14ac:dyDescent="0.35">
      <c r="F3" s="30" t="s">
        <v>31</v>
      </c>
      <c r="G3" s="30"/>
      <c r="H3" s="29"/>
      <c r="I3" s="31">
        <v>45292</v>
      </c>
      <c r="J3" s="31"/>
    </row>
    <row r="4" spans="1:11" ht="41.25" thickBot="1" x14ac:dyDescent="0.75">
      <c r="B4" s="35"/>
      <c r="C4" s="35"/>
      <c r="D4" s="36" t="s">
        <v>22</v>
      </c>
      <c r="E4" s="37"/>
      <c r="F4" s="37"/>
      <c r="G4" s="37"/>
      <c r="H4" s="37"/>
      <c r="I4" s="40"/>
      <c r="J4" s="40"/>
      <c r="K4" s="7"/>
    </row>
    <row r="5" spans="1:11" ht="15.75" thickTop="1" x14ac:dyDescent="0.25">
      <c r="B5" s="35"/>
      <c r="C5" s="35"/>
      <c r="D5" s="35"/>
      <c r="E5" s="35"/>
      <c r="F5" s="35"/>
      <c r="G5" s="35"/>
      <c r="H5" s="35"/>
      <c r="I5" s="41"/>
      <c r="J5" s="41"/>
      <c r="K5" s="7"/>
    </row>
    <row r="6" spans="1:11" x14ac:dyDescent="0.25">
      <c r="B6" s="35"/>
      <c r="C6" s="35"/>
      <c r="D6" s="35"/>
      <c r="E6" s="35" t="s">
        <v>0</v>
      </c>
      <c r="F6" s="38">
        <f ca="1">SUMIFS(costs[Budget], costs[Month],"&lt;="&amp;ytd.month)</f>
        <v>34410</v>
      </c>
      <c r="G6" s="38">
        <f ca="1">F6</f>
        <v>34410</v>
      </c>
      <c r="H6" s="38"/>
      <c r="I6" s="42">
        <f>SUMIFS(costs[Budget], costs[Month],$I$3)</f>
        <v>16950</v>
      </c>
      <c r="J6" s="42">
        <f>I6</f>
        <v>16950</v>
      </c>
      <c r="K6" s="7"/>
    </row>
    <row r="7" spans="1:11" x14ac:dyDescent="0.25">
      <c r="B7" s="35"/>
      <c r="C7" s="35"/>
      <c r="D7" s="35"/>
      <c r="E7" s="35" t="s">
        <v>13</v>
      </c>
      <c r="F7" s="38">
        <f ca="1">SUMIFS(costs[Actual], costs[Month],"&lt;="&amp;ytd.month)</f>
        <v>29974</v>
      </c>
      <c r="G7" s="38">
        <f ca="1">F7</f>
        <v>29974</v>
      </c>
      <c r="H7" s="38"/>
      <c r="I7" s="42">
        <f>SUMIFS(costs[Actual], costs[Month],$I$3)</f>
        <v>16349</v>
      </c>
      <c r="J7" s="42">
        <f>I7</f>
        <v>16349</v>
      </c>
      <c r="K7" s="7"/>
    </row>
    <row r="8" spans="1:11" x14ac:dyDescent="0.25">
      <c r="B8" s="35"/>
      <c r="C8" s="35"/>
      <c r="D8" s="35"/>
      <c r="E8" s="35"/>
      <c r="F8" s="35"/>
      <c r="G8" s="35"/>
      <c r="H8" s="35"/>
      <c r="I8" s="41"/>
      <c r="J8" s="41"/>
      <c r="K8" s="7"/>
    </row>
    <row r="9" spans="1:11" x14ac:dyDescent="0.25">
      <c r="B9" s="35"/>
      <c r="C9" s="35"/>
      <c r="D9" s="35"/>
      <c r="E9" s="35" t="s">
        <v>24</v>
      </c>
      <c r="F9" s="38">
        <f ca="1">F7-F6</f>
        <v>-4436</v>
      </c>
      <c r="G9" s="35"/>
      <c r="H9" s="35"/>
      <c r="I9" s="42">
        <f>I7-I6</f>
        <v>-601</v>
      </c>
      <c r="J9" s="41"/>
      <c r="K9" s="7"/>
    </row>
    <row r="10" spans="1:11" x14ac:dyDescent="0.25">
      <c r="B10" s="35"/>
      <c r="C10" s="35"/>
      <c r="D10" s="35"/>
      <c r="E10" s="35" t="s">
        <v>25</v>
      </c>
      <c r="F10" s="39">
        <f ca="1">F9/F6</f>
        <v>-0.12891601278698053</v>
      </c>
      <c r="G10" s="38">
        <f ca="1">F10</f>
        <v>-0.12891601278698053</v>
      </c>
      <c r="H10" s="38"/>
      <c r="I10" s="43">
        <f>I9/I6</f>
        <v>-3.545722713864307E-2</v>
      </c>
      <c r="J10" s="42">
        <f>I10</f>
        <v>-3.545722713864307E-2</v>
      </c>
      <c r="K10" s="7"/>
    </row>
    <row r="11" spans="1:11" ht="8.25" customHeight="1" x14ac:dyDescent="0.25">
      <c r="B11" s="35"/>
      <c r="C11" s="35"/>
      <c r="D11" s="35"/>
      <c r="E11" s="35"/>
      <c r="F11" s="35"/>
      <c r="G11" s="35"/>
      <c r="H11" s="35"/>
      <c r="I11" s="41"/>
      <c r="J11" s="41"/>
      <c r="K11" s="7"/>
    </row>
    <row r="13" spans="1:11" ht="41.25" thickBot="1" x14ac:dyDescent="0.75">
      <c r="C13" s="7"/>
      <c r="D13" s="25" t="s">
        <v>23</v>
      </c>
      <c r="E13" s="8"/>
      <c r="F13" s="8"/>
      <c r="G13" s="8"/>
      <c r="H13" s="8"/>
      <c r="I13" s="45"/>
      <c r="J13" s="45"/>
      <c r="K13" s="7"/>
    </row>
    <row r="14" spans="1:11" ht="15.75" thickTop="1" x14ac:dyDescent="0.25">
      <c r="C14" s="7"/>
      <c r="D14" s="7"/>
      <c r="E14" s="7"/>
      <c r="F14" s="7"/>
      <c r="G14" s="7"/>
      <c r="H14" s="7"/>
      <c r="I14" s="41"/>
      <c r="J14" s="41"/>
      <c r="K14" s="7"/>
    </row>
    <row r="15" spans="1:11" x14ac:dyDescent="0.25">
      <c r="C15" s="7"/>
      <c r="D15" s="7"/>
      <c r="E15" s="7" t="s">
        <v>0</v>
      </c>
      <c r="F15" s="20">
        <f ca="1">SUMIFS(revenues[Budget], revenues[Month],"&lt;="&amp;ytd.month)</f>
        <v>46340</v>
      </c>
      <c r="G15" s="20">
        <f ca="1">F15</f>
        <v>46340</v>
      </c>
      <c r="H15" s="20"/>
      <c r="I15" s="42">
        <f>SUMIFS(revenues[Budget], revenues[Month],$I$3)</f>
        <v>21600</v>
      </c>
      <c r="J15" s="42">
        <f>I15</f>
        <v>21600</v>
      </c>
      <c r="K15" s="7"/>
    </row>
    <row r="16" spans="1:11" x14ac:dyDescent="0.25">
      <c r="C16" s="7"/>
      <c r="D16" s="7"/>
      <c r="E16" s="7" t="s">
        <v>13</v>
      </c>
      <c r="F16" s="20">
        <f ca="1">SUMIFS(revenues[Actual], revenues[Month],"&lt;="&amp;ytd.month)</f>
        <v>53170</v>
      </c>
      <c r="G16" s="20">
        <f ca="1">F16</f>
        <v>53170</v>
      </c>
      <c r="H16" s="20"/>
      <c r="I16" s="42">
        <f>SUMIFS(revenues[Actual], revenues[Month],$I$3)</f>
        <v>24660</v>
      </c>
      <c r="J16" s="42">
        <f>I16</f>
        <v>24660</v>
      </c>
      <c r="K16" s="7"/>
    </row>
    <row r="17" spans="3:11" x14ac:dyDescent="0.25">
      <c r="C17" s="7"/>
      <c r="D17" s="7"/>
      <c r="E17" s="7"/>
      <c r="F17" s="7"/>
      <c r="G17" s="7"/>
      <c r="H17" s="7"/>
      <c r="I17" s="41"/>
      <c r="J17" s="41"/>
      <c r="K17" s="7"/>
    </row>
    <row r="18" spans="3:11" x14ac:dyDescent="0.25">
      <c r="C18" s="7"/>
      <c r="D18" s="7"/>
      <c r="E18" s="7" t="s">
        <v>24</v>
      </c>
      <c r="F18" s="20">
        <f ca="1">F16-F15</f>
        <v>6830</v>
      </c>
      <c r="G18" s="7"/>
      <c r="H18" s="7"/>
      <c r="I18" s="42">
        <f>I16-I15</f>
        <v>3060</v>
      </c>
      <c r="J18" s="41"/>
      <c r="K18" s="7"/>
    </row>
    <row r="19" spans="3:11" x14ac:dyDescent="0.25">
      <c r="C19" s="7"/>
      <c r="D19" s="7"/>
      <c r="E19" s="7" t="s">
        <v>25</v>
      </c>
      <c r="F19" s="28">
        <f ca="1">F18/F15</f>
        <v>0.14738886491152353</v>
      </c>
      <c r="G19" s="20">
        <f ca="1">F19</f>
        <v>0.14738886491152353</v>
      </c>
      <c r="H19" s="20"/>
      <c r="I19" s="43">
        <f>I18/I15</f>
        <v>0.14166666666666666</v>
      </c>
      <c r="J19" s="42">
        <f>I19</f>
        <v>0.14166666666666666</v>
      </c>
      <c r="K19" s="7"/>
    </row>
    <row r="20" spans="3:11" ht="8.25" customHeight="1" x14ac:dyDescent="0.25">
      <c r="C20" s="7"/>
      <c r="D20" s="7"/>
      <c r="E20" s="7"/>
      <c r="F20" s="7"/>
      <c r="G20" s="7"/>
      <c r="H20" s="7"/>
      <c r="I20" s="41"/>
      <c r="J20" s="41"/>
      <c r="K20" s="7"/>
    </row>
    <row r="22" spans="3:11" ht="41.25" thickBot="1" x14ac:dyDescent="0.75">
      <c r="C22" s="7"/>
      <c r="D22" s="24" t="s">
        <v>26</v>
      </c>
      <c r="E22" s="9"/>
      <c r="F22" s="9"/>
      <c r="G22" s="9"/>
      <c r="H22" s="9"/>
      <c r="I22" s="44"/>
      <c r="J22" s="44"/>
      <c r="K22" s="7"/>
    </row>
    <row r="23" spans="3:11" ht="15.75" thickTop="1" x14ac:dyDescent="0.25">
      <c r="C23" s="7"/>
      <c r="D23" s="7"/>
      <c r="E23" s="7"/>
      <c r="F23" s="7"/>
      <c r="G23" s="7"/>
      <c r="H23" s="7"/>
      <c r="I23" s="41"/>
      <c r="J23" s="41"/>
      <c r="K23" s="7"/>
    </row>
    <row r="24" spans="3:11" x14ac:dyDescent="0.25">
      <c r="C24" s="7"/>
      <c r="D24" s="7"/>
      <c r="E24" s="7" t="s">
        <v>0</v>
      </c>
      <c r="F24" s="20">
        <f ca="1">F15-F6</f>
        <v>11930</v>
      </c>
      <c r="G24" s="20">
        <f ca="1">F24</f>
        <v>11930</v>
      </c>
      <c r="H24" s="20"/>
      <c r="I24" s="42">
        <f>I15-I6</f>
        <v>4650</v>
      </c>
      <c r="J24" s="42">
        <f>I24</f>
        <v>4650</v>
      </c>
      <c r="K24" s="7"/>
    </row>
    <row r="25" spans="3:11" x14ac:dyDescent="0.25">
      <c r="C25" s="7"/>
      <c r="D25" s="7"/>
      <c r="E25" s="7" t="s">
        <v>13</v>
      </c>
      <c r="F25" s="20">
        <f ca="1">F16-F7</f>
        <v>23196</v>
      </c>
      <c r="G25" s="20">
        <f ca="1">F25</f>
        <v>23196</v>
      </c>
      <c r="H25" s="20"/>
      <c r="I25" s="42">
        <f>I16-I7</f>
        <v>8311</v>
      </c>
      <c r="J25" s="42">
        <f>I25</f>
        <v>8311</v>
      </c>
      <c r="K25" s="7"/>
    </row>
    <row r="26" spans="3:11" x14ac:dyDescent="0.25">
      <c r="C26" s="7"/>
      <c r="D26" s="7"/>
      <c r="E26" s="7"/>
      <c r="F26" s="7"/>
      <c r="G26" s="7"/>
      <c r="H26" s="7"/>
      <c r="I26" s="41"/>
      <c r="J26" s="41"/>
      <c r="K26" s="7"/>
    </row>
    <row r="27" spans="3:11" x14ac:dyDescent="0.25">
      <c r="C27" s="7"/>
      <c r="D27" s="7"/>
      <c r="E27" s="7" t="s">
        <v>24</v>
      </c>
      <c r="F27" s="20">
        <f ca="1">F25-F24</f>
        <v>11266</v>
      </c>
      <c r="G27" s="7"/>
      <c r="H27" s="7"/>
      <c r="I27" s="42">
        <f>I25-I24</f>
        <v>3661</v>
      </c>
      <c r="J27" s="41"/>
      <c r="K27" s="7"/>
    </row>
    <row r="28" spans="3:11" x14ac:dyDescent="0.25">
      <c r="C28" s="7"/>
      <c r="D28" s="7"/>
      <c r="E28" s="7" t="s">
        <v>25</v>
      </c>
      <c r="F28" s="28">
        <f ca="1">F27/F24</f>
        <v>0.94434199497066218</v>
      </c>
      <c r="G28" s="20">
        <f ca="1">F28</f>
        <v>0.94434199497066218</v>
      </c>
      <c r="H28" s="20"/>
      <c r="I28" s="43">
        <f>IFERROR(I27/I24,"")</f>
        <v>0.78731182795698929</v>
      </c>
      <c r="J28" s="42">
        <f>I28</f>
        <v>0.78731182795698929</v>
      </c>
      <c r="K28" s="7"/>
    </row>
    <row r="29" spans="3:11" ht="8.25" customHeight="1" x14ac:dyDescent="0.25">
      <c r="C29" s="7"/>
      <c r="D29" s="7"/>
      <c r="E29" s="7"/>
      <c r="F29" s="7"/>
      <c r="G29" s="7"/>
      <c r="H29" s="7"/>
      <c r="I29" s="41"/>
      <c r="J29" s="41"/>
      <c r="K29" s="7"/>
    </row>
  </sheetData>
  <mergeCells count="2">
    <mergeCell ref="F3:G3"/>
    <mergeCell ref="I3:J3"/>
  </mergeCells>
  <conditionalFormatting sqref="G6:H7 J6:J7">
    <cfRule type="dataBar" priority="7">
      <dataBar showValue="0">
        <cfvo type="num" val="0"/>
        <cfvo type="max"/>
        <color theme="5" tint="-0.249977111117893"/>
      </dataBar>
      <extLst>
        <ext xmlns:x14="http://schemas.microsoft.com/office/spreadsheetml/2009/9/main" uri="{B025F937-C7B1-47D3-B67F-A62EFF666E3E}">
          <x14:id>{45236675-D873-4982-BDB4-F3796EAE23A0}</x14:id>
        </ext>
      </extLst>
    </cfRule>
  </conditionalFormatting>
  <conditionalFormatting sqref="G15:H16 J15:J16">
    <cfRule type="dataBar" priority="6">
      <dataBar showValue="0">
        <cfvo type="num" val="0"/>
        <cfvo type="max"/>
        <color theme="9" tint="-0.249977111117893"/>
      </dataBar>
      <extLst>
        <ext xmlns:x14="http://schemas.microsoft.com/office/spreadsheetml/2009/9/main" uri="{B025F937-C7B1-47D3-B67F-A62EFF666E3E}">
          <x14:id>{DC431C1E-E452-48C6-982B-839F21AF0AA6}</x14:id>
        </ext>
      </extLst>
    </cfRule>
  </conditionalFormatting>
  <conditionalFormatting sqref="G24:H25 J24:J25">
    <cfRule type="dataBar" priority="5">
      <dataBar showValue="0">
        <cfvo type="num" val="0"/>
        <cfvo type="max"/>
        <color theme="4" tint="-0.249977111117893"/>
      </dataBar>
      <extLst>
        <ext xmlns:x14="http://schemas.microsoft.com/office/spreadsheetml/2009/9/main" uri="{B025F937-C7B1-47D3-B67F-A62EFF666E3E}">
          <x14:id>{301E25E5-B7CA-4149-BB1C-2FA307406815}</x14:id>
        </ext>
      </extLst>
    </cfRule>
  </conditionalFormatting>
  <dataValidations count="1">
    <dataValidation type="list" allowBlank="1" showInputMessage="1" showErrorMessage="1" sqref="I3" xr:uid="{8BB0343D-8BE9-41EA-B2E5-E7E572CF91E8}">
      <formula1>month_list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36675-D873-4982-BDB4-F3796EAE23A0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G6:H7 J6:J7</xm:sqref>
        </x14:conditionalFormatting>
        <x14:conditionalFormatting xmlns:xm="http://schemas.microsoft.com/office/excel/2006/main">
          <x14:cfRule type="iconSet" priority="3" id="{45C34C13-43A7-4741-B673-5101716DC795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G10:H10 J10</xm:sqref>
        </x14:conditionalFormatting>
        <x14:conditionalFormatting xmlns:xm="http://schemas.microsoft.com/office/excel/2006/main">
          <x14:cfRule type="dataBar" id="{DC431C1E-E452-48C6-982B-839F21AF0AA6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G15:H16 J15:J16</xm:sqref>
        </x14:conditionalFormatting>
        <x14:conditionalFormatting xmlns:xm="http://schemas.microsoft.com/office/excel/2006/main">
          <x14:cfRule type="iconSet" priority="2" id="{AB594690-9BEC-4A3B-B01B-91558C6DA716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G19:H19 J19</xm:sqref>
        </x14:conditionalFormatting>
        <x14:conditionalFormatting xmlns:xm="http://schemas.microsoft.com/office/excel/2006/main">
          <x14:cfRule type="dataBar" id="{301E25E5-B7CA-4149-BB1C-2FA307406815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G24:H25 J24:J25</xm:sqref>
        </x14:conditionalFormatting>
        <x14:conditionalFormatting xmlns:xm="http://schemas.microsoft.com/office/excel/2006/main">
          <x14:cfRule type="iconSet" priority="1" id="{43A36798-6564-4E7F-A615-321CA3A45903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G28:H28 J28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Entry</vt:lpstr>
      <vt:lpstr>Budget Summary</vt:lpstr>
      <vt:lpstr>ytd.month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Andre Puddie</cp:lastModifiedBy>
  <dcterms:created xsi:type="dcterms:W3CDTF">2021-03-14T20:21:32Z</dcterms:created>
  <dcterms:modified xsi:type="dcterms:W3CDTF">2025-02-19T19:14:28Z</dcterms:modified>
</cp:coreProperties>
</file>