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ramp\cits4407\assignment2\"/>
    </mc:Choice>
  </mc:AlternateContent>
  <xr:revisionPtr revIDLastSave="0" documentId="13_ncr:1_{2F9A3835-AD42-4A06-8FAD-F26B2810DA30}" xr6:coauthVersionLast="47" xr6:coauthVersionMax="47" xr10:uidLastSave="{00000000-0000-0000-0000-000000000000}"/>
  <bookViews>
    <workbookView xWindow="-96" yWindow="-96" windowWidth="23232" windowHeight="13872" xr2:uid="{1399D1C8-EE64-724B-BA42-E438291C4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J46" i="1"/>
  <c r="Q46" i="1" s="1"/>
  <c r="R46" i="1"/>
  <c r="P46" i="1"/>
  <c r="Q47" i="1"/>
  <c r="K46" i="1"/>
  <c r="I46" i="1"/>
  <c r="K45" i="1"/>
  <c r="J45" i="1"/>
  <c r="I45" i="1"/>
  <c r="R47" i="1"/>
  <c r="O46" i="1"/>
  <c r="N46" i="1"/>
  <c r="P47" i="1"/>
  <c r="O47" i="1"/>
  <c r="N47" i="1"/>
  <c r="V14" i="1"/>
  <c r="V9" i="1"/>
  <c r="N27" i="1" s="1"/>
  <c r="O26" i="1"/>
  <c r="O27" i="1"/>
  <c r="N26" i="1"/>
  <c r="K26" i="1"/>
  <c r="K27" i="1"/>
  <c r="K28" i="1"/>
  <c r="K29" i="1"/>
  <c r="K30" i="1"/>
  <c r="R27" i="1" s="1"/>
  <c r="K31" i="1"/>
  <c r="J26" i="1"/>
  <c r="J27" i="1"/>
  <c r="J28" i="1"/>
  <c r="J29" i="1"/>
  <c r="J30" i="1"/>
  <c r="Q27" i="1" s="1"/>
  <c r="J31" i="1"/>
  <c r="K25" i="1"/>
  <c r="J25" i="1"/>
  <c r="I27" i="1"/>
  <c r="I28" i="1"/>
  <c r="I29" i="1"/>
  <c r="I30" i="1"/>
  <c r="P27" i="1" s="1"/>
  <c r="I31" i="1"/>
  <c r="I26" i="1"/>
  <c r="I25" i="1"/>
  <c r="I4" i="1"/>
  <c r="I2" i="1"/>
  <c r="N2" i="1"/>
  <c r="B22" i="1"/>
  <c r="B11" i="1"/>
  <c r="D11" i="1"/>
  <c r="C22" i="1"/>
  <c r="O2" i="1"/>
  <c r="N3" i="1"/>
  <c r="O3" i="1"/>
  <c r="K14" i="1"/>
  <c r="K21" i="1"/>
  <c r="K20" i="1"/>
  <c r="K19" i="1"/>
  <c r="K18" i="1"/>
  <c r="K17" i="1"/>
  <c r="J21" i="1"/>
  <c r="J20" i="1"/>
  <c r="J19" i="1"/>
  <c r="J18" i="1"/>
  <c r="J17" i="1"/>
  <c r="J14" i="1"/>
  <c r="I17" i="1"/>
  <c r="I18" i="1"/>
  <c r="I19" i="1"/>
  <c r="I20" i="1"/>
  <c r="I21" i="1"/>
  <c r="I14" i="1"/>
  <c r="K4" i="1"/>
  <c r="K5" i="1"/>
  <c r="K6" i="1"/>
  <c r="K7" i="1"/>
  <c r="K8" i="1"/>
  <c r="K9" i="1"/>
  <c r="K10" i="1"/>
  <c r="K2" i="1"/>
  <c r="J4" i="1"/>
  <c r="J5" i="1"/>
  <c r="J6" i="1"/>
  <c r="J7" i="1"/>
  <c r="J8" i="1"/>
  <c r="J9" i="1"/>
  <c r="J10" i="1"/>
  <c r="J2" i="1"/>
  <c r="I5" i="1"/>
  <c r="I6" i="1"/>
  <c r="I7" i="1"/>
  <c r="I8" i="1"/>
  <c r="I9" i="1"/>
  <c r="I10" i="1"/>
  <c r="C11" i="1"/>
  <c r="E11" i="1"/>
  <c r="F11" i="1"/>
  <c r="D22" i="1"/>
  <c r="E22" i="1"/>
  <c r="F22" i="1"/>
  <c r="O54" i="1" l="1"/>
  <c r="R54" i="1" s="1"/>
  <c r="O53" i="1"/>
  <c r="R53" i="1" s="1"/>
  <c r="O49" i="1"/>
  <c r="P53" i="1"/>
  <c r="S53" i="1" s="1"/>
  <c r="O50" i="1"/>
  <c r="P54" i="1"/>
  <c r="S54" i="1" s="1"/>
  <c r="R26" i="1"/>
  <c r="Q26" i="1"/>
  <c r="O37" i="1" s="1"/>
  <c r="R37" i="1" s="1"/>
  <c r="P26" i="1"/>
  <c r="O33" i="1" s="1"/>
  <c r="O38" i="1"/>
  <c r="R38" i="1" s="1"/>
  <c r="P38" i="1"/>
  <c r="S38" i="1" s="1"/>
  <c r="P37" i="1"/>
  <c r="S37" i="1" s="1"/>
  <c r="O34" i="1"/>
  <c r="R3" i="1"/>
  <c r="P14" i="1" s="1"/>
  <c r="S14" i="1" s="1"/>
  <c r="P2" i="1"/>
  <c r="O9" i="1" s="1"/>
  <c r="R2" i="1"/>
  <c r="P13" i="1" s="1"/>
  <c r="S13" i="1" s="1"/>
  <c r="Q2" i="1"/>
  <c r="O13" i="1" s="1"/>
  <c r="R13" i="1" s="1"/>
  <c r="P3" i="1"/>
  <c r="O10" i="1" s="1"/>
  <c r="Q3" i="1"/>
  <c r="O14" i="1" s="1"/>
  <c r="R14" i="1" s="1"/>
  <c r="O58" i="1" l="1"/>
  <c r="O57" i="1"/>
  <c r="Q49" i="1"/>
  <c r="Q33" i="1"/>
  <c r="O41" i="1"/>
  <c r="Q9" i="1"/>
  <c r="O42" i="1"/>
  <c r="O18" i="1"/>
</calcChain>
</file>

<file path=xl/sharedStrings.xml><?xml version="1.0" encoding="utf-8"?>
<sst xmlns="http://schemas.openxmlformats.org/spreadsheetml/2006/main" count="75" uniqueCount="30">
  <si>
    <t>Year</t>
  </si>
  <si>
    <t>GDP per capita, PPP (constant 2017 international $)</t>
  </si>
  <si>
    <t>Population (historical estimates)</t>
  </si>
  <si>
    <t>Homicide rate per 100,000 population - Both sexes - All ages</t>
  </si>
  <si>
    <t>Life expectancy - Sex: all - Age: at birth - Variant: estimates</t>
  </si>
  <si>
    <t>Cantril ladder score</t>
  </si>
  <si>
    <t>Corr v Cantril</t>
  </si>
  <si>
    <t xml:space="preserve">n </t>
  </si>
  <si>
    <t>Sum x</t>
  </si>
  <si>
    <t>Sum y</t>
  </si>
  <si>
    <t>Sum x * y</t>
  </si>
  <si>
    <t>Sum of sq x</t>
  </si>
  <si>
    <t>Sum of sq y</t>
  </si>
  <si>
    <t>x* y</t>
  </si>
  <si>
    <t>x * x</t>
  </si>
  <si>
    <t>y * y</t>
  </si>
  <si>
    <t>TOP LINE</t>
  </si>
  <si>
    <t>BOTTOM PIECES</t>
  </si>
  <si>
    <t>sum</t>
  </si>
  <si>
    <t>AFG</t>
  </si>
  <si>
    <t>ARE</t>
  </si>
  <si>
    <t>X calc</t>
  </si>
  <si>
    <t>Y calc</t>
  </si>
  <si>
    <t>SQRT X calc</t>
  </si>
  <si>
    <t>SQRT Y calc</t>
  </si>
  <si>
    <t>NPL</t>
  </si>
  <si>
    <t>CORR</t>
  </si>
  <si>
    <t>EXCEL PEARSON - NPL</t>
  </si>
  <si>
    <t>BWI</t>
  </si>
  <si>
    <t>EXCEL PEARSON - 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</si>
</sst>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2EB-1CB6-8F43-9010-08995C108882}">
  <dimension ref="A1:W58"/>
  <sheetViews>
    <sheetView tabSelected="1" zoomScale="70" zoomScaleNormal="70" workbookViewId="0">
      <selection activeCell="F22" sqref="F22"/>
    </sheetView>
  </sheetViews>
  <sheetFormatPr defaultColWidth="10.81640625" defaultRowHeight="15"/>
  <cols>
    <col min="1" max="1" width="14.31640625" style="1" customWidth="1"/>
    <col min="2" max="11" width="10.81640625" style="1"/>
    <col min="12" max="12" width="16.26953125" style="1" customWidth="1"/>
    <col min="13" max="13" width="13.2265625" style="1" bestFit="1" customWidth="1"/>
    <col min="14" max="14" width="15.76953125" style="1" bestFit="1" customWidth="1"/>
    <col min="15" max="16384" width="10.81640625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13</v>
      </c>
      <c r="J1" s="1" t="s">
        <v>14</v>
      </c>
      <c r="K1" s="1" t="s">
        <v>15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18</v>
      </c>
      <c r="V1" s="1" t="s">
        <v>27</v>
      </c>
    </row>
    <row r="2" spans="1:23">
      <c r="A2" s="1">
        <v>2011</v>
      </c>
      <c r="B2" s="1">
        <v>1961.0962999999999</v>
      </c>
      <c r="C2" s="1">
        <v>29249156</v>
      </c>
      <c r="D2" s="1">
        <v>4.2086680000000003</v>
      </c>
      <c r="E2" s="1">
        <v>61.4</v>
      </c>
      <c r="F2" s="1">
        <v>4.2583500000000001</v>
      </c>
      <c r="I2" s="1">
        <f>SUM(F2*B2)</f>
        <v>8351.0344291050005</v>
      </c>
      <c r="J2" s="1">
        <f>SUM(B2*B2)</f>
        <v>3845898.6978736897</v>
      </c>
      <c r="K2" s="1">
        <f>SUM(F2*F2)</f>
        <v>18.133544722500002</v>
      </c>
      <c r="M2" s="1">
        <v>8</v>
      </c>
      <c r="N2" s="1">
        <f>SUM(B2,B4,B5,B6:B10)</f>
        <v>15892.5929</v>
      </c>
      <c r="O2" s="1">
        <f>SUM(F2,F4:F10)</f>
        <v>25.740749999999998</v>
      </c>
      <c r="P2" s="1">
        <f>SUM(I2,I4:I10)</f>
        <v>51571.882048975</v>
      </c>
      <c r="Q2" s="1">
        <f>SUM(J2,J4:J10)</f>
        <v>31848258.46523679</v>
      </c>
      <c r="R2" s="1">
        <f>SUM(K2,K4:K10)</f>
        <v>85.998758322500009</v>
      </c>
      <c r="U2">
        <v>2011</v>
      </c>
      <c r="V2">
        <v>2763.8289</v>
      </c>
      <c r="W2">
        <v>4.474119</v>
      </c>
    </row>
    <row r="3" spans="1:23">
      <c r="A3" s="1">
        <v>2012</v>
      </c>
      <c r="B3" s="1">
        <v>2122.8308000000002</v>
      </c>
      <c r="C3" s="1">
        <v>30466484</v>
      </c>
      <c r="D3" s="1">
        <v>6.3939130000000004</v>
      </c>
      <c r="E3" s="1">
        <v>61.9</v>
      </c>
      <c r="M3" s="1">
        <v>6</v>
      </c>
      <c r="N3" s="1">
        <f>SUM(B14,B17:B21)</f>
        <v>399410.14</v>
      </c>
      <c r="O3" s="1">
        <f>SUM(F14,F17:F21)</f>
        <v>40.378543000000001</v>
      </c>
      <c r="P3" s="1">
        <f>SUM(I14,I17:I21)</f>
        <v>2684793.3117293096</v>
      </c>
      <c r="Q3" s="1">
        <f>SUM(J14,J17:J21)</f>
        <v>26710375398.6436</v>
      </c>
      <c r="R3" s="1">
        <f>SUM(K14,K17:K21)</f>
        <v>271.90895077104904</v>
      </c>
      <c r="U3">
        <v>2014</v>
      </c>
      <c r="V3">
        <v>3152.2932000000001</v>
      </c>
      <c r="W3">
        <v>4.5140000000000002</v>
      </c>
    </row>
    <row r="4" spans="1:23">
      <c r="A4" s="1">
        <v>2015</v>
      </c>
      <c r="B4" s="1">
        <v>2108.7139999999999</v>
      </c>
      <c r="C4" s="1">
        <v>33753500</v>
      </c>
      <c r="D4" s="1">
        <v>9.9752620000000007</v>
      </c>
      <c r="E4" s="1">
        <v>62.7</v>
      </c>
      <c r="F4" s="1">
        <v>3.36</v>
      </c>
      <c r="I4" s="1">
        <f>SUM(F4*B4)</f>
        <v>7085.2790399999994</v>
      </c>
      <c r="J4" s="1">
        <f t="shared" ref="J4:J10" si="0">SUM(B4*B4)</f>
        <v>4446674.7337959995</v>
      </c>
      <c r="K4" s="1">
        <f t="shared" ref="K4:K9" si="1">SUM(F4*F4)</f>
        <v>11.289599999999998</v>
      </c>
      <c r="U4">
        <v>2015</v>
      </c>
      <c r="V4">
        <v>3260.0349999999999</v>
      </c>
      <c r="W4">
        <v>4.7930000000000001</v>
      </c>
    </row>
    <row r="5" spans="1:23">
      <c r="A5" s="1">
        <v>2016</v>
      </c>
      <c r="B5" s="1">
        <v>2101.422</v>
      </c>
      <c r="C5" s="1">
        <v>34636212</v>
      </c>
      <c r="D5" s="1">
        <v>6.6924185999999999</v>
      </c>
      <c r="E5" s="1">
        <v>63.1</v>
      </c>
      <c r="F5" s="1">
        <v>3.794</v>
      </c>
      <c r="I5" s="1">
        <f t="shared" ref="I5:I9" si="2">SUM(F5*B5)</f>
        <v>7972.7950680000004</v>
      </c>
      <c r="J5" s="1">
        <f t="shared" si="0"/>
        <v>4415974.422084</v>
      </c>
      <c r="K5" s="1">
        <f t="shared" si="1"/>
        <v>14.394436000000001</v>
      </c>
      <c r="U5">
        <v>2016</v>
      </c>
      <c r="V5">
        <v>3244.6743000000001</v>
      </c>
      <c r="W5">
        <v>4.9619999999999997</v>
      </c>
    </row>
    <row r="6" spans="1:23">
      <c r="A6" s="1">
        <v>2017</v>
      </c>
      <c r="B6" s="1">
        <v>2096.0929999999998</v>
      </c>
      <c r="C6" s="1">
        <v>35643420</v>
      </c>
      <c r="D6" s="1">
        <v>6.8006944999999996</v>
      </c>
      <c r="E6" s="1">
        <v>63</v>
      </c>
      <c r="F6" s="1">
        <v>3.6315</v>
      </c>
      <c r="I6" s="1">
        <f t="shared" si="2"/>
        <v>7611.9617294999989</v>
      </c>
      <c r="J6" s="1">
        <f t="shared" si="0"/>
        <v>4393605.8646489996</v>
      </c>
      <c r="K6" s="1">
        <f t="shared" si="1"/>
        <v>13.187792249999999</v>
      </c>
      <c r="U6">
        <v>2017</v>
      </c>
      <c r="V6">
        <v>3495.5288</v>
      </c>
      <c r="W6">
        <v>4.8803999999999998</v>
      </c>
    </row>
    <row r="7" spans="1:23">
      <c r="A7" s="1">
        <v>2018</v>
      </c>
      <c r="B7" s="1">
        <v>2060.6990000000001</v>
      </c>
      <c r="C7" s="1">
        <v>36686788</v>
      </c>
      <c r="D7" s="1">
        <v>6.7435726999999996</v>
      </c>
      <c r="E7" s="1">
        <v>63.1</v>
      </c>
      <c r="F7" s="1">
        <v>3.2033</v>
      </c>
      <c r="I7" s="1">
        <f t="shared" si="2"/>
        <v>6601.0371067000005</v>
      </c>
      <c r="J7" s="1">
        <f t="shared" si="0"/>
        <v>4246480.3686009999</v>
      </c>
      <c r="K7" s="1">
        <f t="shared" si="1"/>
        <v>10.26113089</v>
      </c>
      <c r="U7">
        <v>2018</v>
      </c>
      <c r="V7">
        <v>3719.3078999999998</v>
      </c>
      <c r="W7">
        <v>4.9127000000000001</v>
      </c>
    </row>
    <row r="8" spans="1:23">
      <c r="A8" s="1">
        <v>2019</v>
      </c>
      <c r="B8" s="1">
        <v>2079.9218999999998</v>
      </c>
      <c r="C8" s="1">
        <v>37769496</v>
      </c>
      <c r="D8" s="1">
        <v>7.1803970000000001</v>
      </c>
      <c r="E8" s="1">
        <v>63.6</v>
      </c>
      <c r="F8" s="1">
        <v>2.5669</v>
      </c>
      <c r="I8" s="1">
        <f t="shared" si="2"/>
        <v>5338.9515251099992</v>
      </c>
      <c r="J8" s="1">
        <f t="shared" si="0"/>
        <v>4326075.110099609</v>
      </c>
      <c r="K8" s="1">
        <f t="shared" si="1"/>
        <v>6.5889756099999994</v>
      </c>
      <c r="U8">
        <v>2019</v>
      </c>
      <c r="V8">
        <v>3922.0812999999998</v>
      </c>
      <c r="W8">
        <v>5.1372</v>
      </c>
    </row>
    <row r="9" spans="1:23">
      <c r="A9" s="1">
        <v>2020</v>
      </c>
      <c r="B9" s="1">
        <v>1968.3409999999999</v>
      </c>
      <c r="C9" s="1">
        <v>38972236</v>
      </c>
      <c r="D9" s="1">
        <v>6.5944390000000004</v>
      </c>
      <c r="E9" s="1">
        <v>62.6</v>
      </c>
      <c r="F9" s="1">
        <v>2.5228999999999999</v>
      </c>
      <c r="I9" s="1">
        <f t="shared" si="2"/>
        <v>4965.9275088999993</v>
      </c>
      <c r="J9" s="1">
        <f t="shared" si="0"/>
        <v>3874366.2922809995</v>
      </c>
      <c r="K9" s="1">
        <f t="shared" si="1"/>
        <v>6.3650244099999993</v>
      </c>
      <c r="M9" s="1" t="s">
        <v>19</v>
      </c>
      <c r="N9" s="1" t="s">
        <v>16</v>
      </c>
      <c r="O9" s="1">
        <f>SUM(M2*P2)-(N2*O2)</f>
        <v>3487.7957011250546</v>
      </c>
      <c r="Q9" s="1">
        <f>SUM(O9/(R13*S13))</f>
        <v>0.46532028715226437</v>
      </c>
      <c r="V9" s="1">
        <f>PEARSON(V2:V8, $W$2:$W$8)</f>
        <v>0.86010376000085842</v>
      </c>
    </row>
    <row r="10" spans="1:23">
      <c r="A10" s="1">
        <v>2021</v>
      </c>
      <c r="B10" s="1">
        <v>1516.3056999999999</v>
      </c>
      <c r="C10" s="1">
        <v>40099460</v>
      </c>
      <c r="D10" s="1">
        <v>4.0224976999999997</v>
      </c>
      <c r="E10" s="1">
        <v>62</v>
      </c>
      <c r="F10" s="1">
        <v>2.4037999999999999</v>
      </c>
      <c r="I10" s="1">
        <f>SUM(F10*B10)</f>
        <v>3644.8956416599995</v>
      </c>
      <c r="J10" s="1">
        <f t="shared" si="0"/>
        <v>2299182.9758524895</v>
      </c>
      <c r="K10" s="1">
        <f>SUM(F10*F10)</f>
        <v>5.7782544399999995</v>
      </c>
      <c r="M10" s="1" t="s">
        <v>20</v>
      </c>
      <c r="O10" s="1">
        <f>SUM(M3*P3)-(N3*O3)</f>
        <v>-18839.642250163481</v>
      </c>
    </row>
    <row r="11" spans="1:23">
      <c r="A11" s="1" t="s">
        <v>6</v>
      </c>
      <c r="B11" s="1">
        <f>PEARSON(B2:B10, $F$2:$F$10)</f>
        <v>0.46532028715226081</v>
      </c>
      <c r="C11" s="1">
        <f>PEARSON(C2:C10, $F$2:$F$10)</f>
        <v>-0.92159257691056928</v>
      </c>
      <c r="D11" s="1">
        <f>PEARSON(D2:D10, $F$2:$F$10)</f>
        <v>-1.7150398199391455E-2</v>
      </c>
      <c r="E11" s="1">
        <f>PEARSON(E2:E10, $F$2:$F$10)</f>
        <v>-0.28889099939419094</v>
      </c>
      <c r="F11" s="1">
        <f>PEARSON(F2:F10, $F$2:$F$10)</f>
        <v>1</v>
      </c>
      <c r="V11" s="1" t="s">
        <v>27</v>
      </c>
    </row>
    <row r="12" spans="1:23">
      <c r="O12" s="1" t="s">
        <v>21</v>
      </c>
      <c r="P12" s="1" t="s">
        <v>22</v>
      </c>
      <c r="R12" s="1" t="s">
        <v>23</v>
      </c>
      <c r="S12" s="1" t="s">
        <v>24</v>
      </c>
      <c r="U12">
        <v>2020</v>
      </c>
      <c r="V12">
        <v>13545.674000000001</v>
      </c>
      <c r="W12">
        <v>3.4664999999999999</v>
      </c>
    </row>
    <row r="13" spans="1:23">
      <c r="M13" s="1" t="s">
        <v>19</v>
      </c>
      <c r="N13" s="1" t="s">
        <v>17</v>
      </c>
      <c r="O13" s="1">
        <f>SUM(M2*Q2)-(N2*N2)</f>
        <v>2211558.6367639303</v>
      </c>
      <c r="P13" s="1">
        <f>SUM(M2*R2)-(O2*O2)</f>
        <v>25.403856017500175</v>
      </c>
      <c r="R13" s="1">
        <f>SUM(SQRT(O13))</f>
        <v>1487.1310086081623</v>
      </c>
      <c r="S13" s="1">
        <f>SUM(SQRT(P13))</f>
        <v>5.0402238062907658</v>
      </c>
      <c r="U13">
        <v>2021</v>
      </c>
      <c r="V13">
        <v>14840.913</v>
      </c>
      <c r="W13">
        <v>3.4710999999999999</v>
      </c>
    </row>
    <row r="14" spans="1:23">
      <c r="A14" s="1">
        <v>2011</v>
      </c>
      <c r="B14" s="1">
        <v>57815.17</v>
      </c>
      <c r="C14" s="1">
        <v>8575210</v>
      </c>
      <c r="D14" s="1">
        <v>0.59473794999999996</v>
      </c>
      <c r="E14" s="1">
        <v>78.5</v>
      </c>
      <c r="F14" s="1">
        <v>6.9772429999999996</v>
      </c>
      <c r="I14" s="1">
        <f>SUM(F14*B14)</f>
        <v>403390.49017630995</v>
      </c>
      <c r="J14" s="1">
        <f>SUM(B14*B14)</f>
        <v>3342593882.1288996</v>
      </c>
      <c r="K14" s="1">
        <f t="shared" ref="K14" si="3">SUM(F14*F14)</f>
        <v>48.681919881048998</v>
      </c>
      <c r="M14" s="1" t="s">
        <v>20</v>
      </c>
      <c r="O14" s="1">
        <f>SUM(M3*Q3)-(N3*N3)</f>
        <v>733792457.04199219</v>
      </c>
      <c r="P14" s="1">
        <f>SUM(M3*R3)-(O3*O3)</f>
        <v>1.0269698234451425</v>
      </c>
      <c r="R14" s="1">
        <f>SUM(SQRT(O14))</f>
        <v>27088.603822308603</v>
      </c>
      <c r="S14" s="1">
        <f>SUM(SQRT(P14))</f>
        <v>1.0133951960835135</v>
      </c>
      <c r="V14" s="1">
        <f>PEARSON(V12:V13, $W$12:$W$13)</f>
        <v>0.99999999999999989</v>
      </c>
    </row>
    <row r="15" spans="1:23">
      <c r="A15" s="1">
        <v>2012</v>
      </c>
      <c r="B15" s="1">
        <v>59949.245999999999</v>
      </c>
      <c r="C15" s="1">
        <v>8664976</v>
      </c>
      <c r="D15" s="1">
        <v>0.79630977000000003</v>
      </c>
      <c r="E15" s="1">
        <v>78.7</v>
      </c>
    </row>
    <row r="16" spans="1:23">
      <c r="A16" s="1">
        <v>2013</v>
      </c>
      <c r="B16" s="1">
        <v>62354.824000000001</v>
      </c>
      <c r="C16" s="1">
        <v>8751853</v>
      </c>
      <c r="D16" s="1">
        <v>0.65129110000000001</v>
      </c>
      <c r="E16" s="1">
        <v>78.900000000000006</v>
      </c>
    </row>
    <row r="17" spans="1:23">
      <c r="A17" s="1">
        <v>2014</v>
      </c>
      <c r="B17" s="1">
        <v>64334.09</v>
      </c>
      <c r="C17" s="1">
        <v>8835957</v>
      </c>
      <c r="D17" s="1">
        <v>0.69036143999999999</v>
      </c>
      <c r="E17" s="1">
        <v>79</v>
      </c>
      <c r="F17" s="1">
        <v>6.9009999999999998</v>
      </c>
      <c r="I17" s="1">
        <f t="shared" ref="I17:I21" si="4">SUM(F17*B17)</f>
        <v>443969.55508999998</v>
      </c>
      <c r="J17" s="1">
        <f t="shared" ref="J17:J21" si="5">SUM(B17*B17)</f>
        <v>4138875136.1280994</v>
      </c>
      <c r="K17" s="1">
        <f t="shared" ref="K17:K21" si="6">SUM(F17*F17)</f>
        <v>47.623801</v>
      </c>
      <c r="V17" s="1" t="s">
        <v>29</v>
      </c>
    </row>
    <row r="18" spans="1:23">
      <c r="A18" s="1">
        <v>2015</v>
      </c>
      <c r="B18" s="1">
        <v>68076.63</v>
      </c>
      <c r="C18" s="1">
        <v>8916909</v>
      </c>
      <c r="D18" s="1">
        <v>0.67287964</v>
      </c>
      <c r="E18" s="1">
        <v>79.2</v>
      </c>
      <c r="F18" s="1">
        <v>6.5730000000000004</v>
      </c>
      <c r="I18" s="1">
        <f t="shared" si="4"/>
        <v>447467.68899000005</v>
      </c>
      <c r="J18" s="1">
        <f t="shared" si="5"/>
        <v>4634427552.1569004</v>
      </c>
      <c r="K18" s="1">
        <f t="shared" si="6"/>
        <v>43.204329000000008</v>
      </c>
      <c r="O18" s="1">
        <f>SUM(O10/(R14*S14))</f>
        <v>-0.68628923839145162</v>
      </c>
      <c r="U18" s="1">
        <v>2011</v>
      </c>
      <c r="V18">
        <v>38149.616999999998</v>
      </c>
      <c r="W18">
        <v>6.0590979999999997</v>
      </c>
    </row>
    <row r="19" spans="1:23">
      <c r="A19" s="1">
        <v>2019</v>
      </c>
      <c r="B19" s="1">
        <v>71782.16</v>
      </c>
      <c r="C19" s="1">
        <v>9211660</v>
      </c>
      <c r="D19" s="1">
        <v>0.69477180000000005</v>
      </c>
      <c r="E19" s="1">
        <v>79.7</v>
      </c>
      <c r="F19" s="1">
        <v>6.7907999999999999</v>
      </c>
      <c r="I19" s="1">
        <f t="shared" si="4"/>
        <v>487458.292128</v>
      </c>
      <c r="J19" s="1">
        <f t="shared" si="5"/>
        <v>5152678494.2656002</v>
      </c>
      <c r="K19" s="1">
        <f t="shared" si="6"/>
        <v>46.114964639999997</v>
      </c>
      <c r="U19" s="1">
        <v>2014</v>
      </c>
      <c r="V19">
        <v>39739.542999999998</v>
      </c>
      <c r="W19">
        <v>5.9870000000000001</v>
      </c>
    </row>
    <row r="20" spans="1:23">
      <c r="A20" s="1">
        <v>2020</v>
      </c>
      <c r="B20" s="1">
        <v>67668.289999999994</v>
      </c>
      <c r="C20" s="1">
        <v>9287286</v>
      </c>
      <c r="D20" s="1">
        <v>0.69988130000000004</v>
      </c>
      <c r="E20" s="1">
        <v>78.900000000000006</v>
      </c>
      <c r="F20" s="1">
        <v>6.5605000000000002</v>
      </c>
      <c r="I20" s="1">
        <f t="shared" si="4"/>
        <v>443937.81654499995</v>
      </c>
      <c r="J20" s="1">
        <f t="shared" si="5"/>
        <v>4578997471.5240993</v>
      </c>
      <c r="K20" s="1">
        <f t="shared" si="6"/>
        <v>43.04016025</v>
      </c>
      <c r="U20" s="1">
        <v>2015</v>
      </c>
      <c r="V20">
        <v>40402.582000000002</v>
      </c>
      <c r="W20">
        <v>5.9210000000000003</v>
      </c>
    </row>
    <row r="21" spans="1:23">
      <c r="A21" s="1">
        <v>2021</v>
      </c>
      <c r="B21" s="1">
        <v>69733.8</v>
      </c>
      <c r="C21" s="1">
        <v>9365149</v>
      </c>
      <c r="D21" s="1">
        <v>0.46982722999999998</v>
      </c>
      <c r="E21" s="1">
        <v>78.7</v>
      </c>
      <c r="F21" s="1">
        <v>6.5759999999999996</v>
      </c>
      <c r="I21" s="1">
        <f t="shared" si="4"/>
        <v>458569.46879999997</v>
      </c>
      <c r="J21" s="1">
        <f t="shared" si="5"/>
        <v>4862802862.4400005</v>
      </c>
      <c r="K21" s="1">
        <f t="shared" si="6"/>
        <v>43.243775999999997</v>
      </c>
      <c r="U21" s="1">
        <v>2016</v>
      </c>
      <c r="V21">
        <v>40727.97</v>
      </c>
      <c r="W21">
        <v>5.92</v>
      </c>
    </row>
    <row r="22" spans="1:23">
      <c r="A22" s="1" t="s">
        <v>6</v>
      </c>
      <c r="B22" s="1">
        <f>PEARSON(B14:B21, $F$14:$F$21)</f>
        <v>-0.68628923839136879</v>
      </c>
      <c r="C22" s="1">
        <f>PEARSON(C14:C21, $F$14:$F$21)</f>
        <v>-0.74858841330989667</v>
      </c>
      <c r="D22" s="1">
        <f t="shared" ref="D22:F22" si="7">PEARSON(D14:D21, $F$14:$F$21)</f>
        <v>0.13869947387847217</v>
      </c>
      <c r="E22" s="1">
        <f t="shared" si="7"/>
        <v>-0.12705848169847878</v>
      </c>
      <c r="F22" s="1">
        <f t="shared" si="7"/>
        <v>1</v>
      </c>
      <c r="U22" s="1">
        <v>2017</v>
      </c>
      <c r="V22">
        <v>41444.214999999997</v>
      </c>
      <c r="W22">
        <v>5.915</v>
      </c>
    </row>
    <row r="23" spans="1:23">
      <c r="U23" s="1">
        <v>2018</v>
      </c>
      <c r="V23">
        <v>41739.203000000001</v>
      </c>
      <c r="W23">
        <v>5.8860999999999999</v>
      </c>
    </row>
    <row r="24" spans="1:23">
      <c r="I24" s="1" t="s">
        <v>13</v>
      </c>
      <c r="J24" s="1" t="s">
        <v>14</v>
      </c>
      <c r="K24" s="1" t="s">
        <v>15</v>
      </c>
      <c r="U24" s="1">
        <v>2019</v>
      </c>
      <c r="V24">
        <v>41697.410000000003</v>
      </c>
      <c r="W24">
        <v>5.8708</v>
      </c>
    </row>
    <row r="25" spans="1:23">
      <c r="A25" s="1">
        <v>2011</v>
      </c>
      <c r="B25" s="1">
        <v>2763.8289</v>
      </c>
      <c r="C25" s="1">
        <v>27266398</v>
      </c>
      <c r="D25" s="1">
        <v>2.4902443999999999</v>
      </c>
      <c r="E25" s="1">
        <v>67.3</v>
      </c>
      <c r="F25" s="1">
        <v>4.474119</v>
      </c>
      <c r="H25" s="1">
        <v>4.474119</v>
      </c>
      <c r="I25" s="1">
        <f>SUM(F25*B25)</f>
        <v>12365.6993942391</v>
      </c>
      <c r="J25" s="1">
        <f>SUM(B25*B25)</f>
        <v>7638750.1884752102</v>
      </c>
      <c r="K25" s="1">
        <f>SUM(F25*F25)</f>
        <v>20.017740826160999</v>
      </c>
      <c r="M25" s="1" t="s">
        <v>7</v>
      </c>
      <c r="N25" s="1" t="s">
        <v>8</v>
      </c>
      <c r="O25" s="1" t="s">
        <v>9</v>
      </c>
      <c r="P25" s="1" t="s">
        <v>10</v>
      </c>
      <c r="Q25" s="1" t="s">
        <v>11</v>
      </c>
      <c r="R25" s="1" t="s">
        <v>12</v>
      </c>
      <c r="S25" s="1" t="s">
        <v>18</v>
      </c>
      <c r="U25" s="1">
        <v>2020</v>
      </c>
      <c r="V25" s="1">
        <v>39935.464999999997</v>
      </c>
      <c r="W25">
        <v>5.9405000000000001</v>
      </c>
    </row>
    <row r="26" spans="1:23">
      <c r="A26" s="1">
        <v>2014</v>
      </c>
      <c r="B26" s="1">
        <v>3152.2932000000001</v>
      </c>
      <c r="C26" s="1">
        <v>27462110</v>
      </c>
      <c r="D26" s="1">
        <v>2.0318909000000001</v>
      </c>
      <c r="E26" s="1">
        <v>68.099999999999994</v>
      </c>
      <c r="F26" s="1">
        <v>4.5140000000000002</v>
      </c>
      <c r="H26" s="1">
        <v>4.5140000000000002</v>
      </c>
      <c r="I26" s="1">
        <f>SUM(F26*B26)</f>
        <v>14229.451504800001</v>
      </c>
      <c r="J26" s="1">
        <f t="shared" ref="J26:J31" si="8">SUM(B26*B26)</f>
        <v>9936952.4187662397</v>
      </c>
      <c r="K26" s="1">
        <f t="shared" ref="K26:K31" si="9">SUM(F26*F26)</f>
        <v>20.376196000000004</v>
      </c>
      <c r="M26" s="1">
        <v>7</v>
      </c>
      <c r="N26" s="1">
        <f>SUM(B25:B31)</f>
        <v>23557.749400000001</v>
      </c>
      <c r="O26" s="1">
        <f>SUM(F25:F31)</f>
        <v>33.673419000000003</v>
      </c>
      <c r="P26" s="1">
        <f>SUM(I25:I31)</f>
        <v>113800.5112608491</v>
      </c>
      <c r="Q26" s="1">
        <f>SUM(J25:J31)</f>
        <v>80166136.691988468</v>
      </c>
      <c r="R26" s="1">
        <f>SUM(K25:K31)</f>
        <v>162.33197911616099</v>
      </c>
      <c r="U26" s="1">
        <v>2021</v>
      </c>
      <c r="V26" s="1">
        <v>40784.383000000002</v>
      </c>
      <c r="W26">
        <v>6.0388999999999999</v>
      </c>
    </row>
    <row r="27" spans="1:23">
      <c r="A27" s="1">
        <v>2015</v>
      </c>
      <c r="B27" s="1">
        <v>3260.0349999999999</v>
      </c>
      <c r="C27" s="1">
        <v>27610328</v>
      </c>
      <c r="D27" s="1">
        <v>2.0209830000000002</v>
      </c>
      <c r="E27" s="1">
        <v>67.5</v>
      </c>
      <c r="F27" s="1">
        <v>4.7930000000000001</v>
      </c>
      <c r="H27" s="1">
        <v>4.7930000000000001</v>
      </c>
      <c r="I27" s="1">
        <f t="shared" ref="I27:I31" si="10">SUM(F27*B27)</f>
        <v>15625.347755000001</v>
      </c>
      <c r="J27" s="1">
        <f t="shared" si="8"/>
        <v>10627828.201225</v>
      </c>
      <c r="K27" s="1">
        <f t="shared" si="9"/>
        <v>22.972849</v>
      </c>
      <c r="M27" s="1">
        <v>6</v>
      </c>
      <c r="N27" s="1">
        <f>SUM(V6,B41:B44)</f>
        <v>3495.5288</v>
      </c>
      <c r="O27" s="1">
        <f>SUM(W6,F41:F44)</f>
        <v>4.8803999999999998</v>
      </c>
      <c r="P27" s="1">
        <f>SUM(I30,I33:I37)</f>
        <v>18271.84392033</v>
      </c>
      <c r="Q27" s="1">
        <f>SUM(J30,J33:J37)</f>
        <v>13833251.255002409</v>
      </c>
      <c r="R27" s="1">
        <f>SUM(K30,K33:K37)</f>
        <v>24.134621290000002</v>
      </c>
      <c r="V27" s="1">
        <f>PEARSON(V18:V26, $W$18:$W$26)</f>
        <v>-0.77436831688680807</v>
      </c>
    </row>
    <row r="28" spans="1:23">
      <c r="A28" s="1">
        <v>2016</v>
      </c>
      <c r="B28" s="1">
        <v>3244.6743000000001</v>
      </c>
      <c r="C28" s="1">
        <v>27861186</v>
      </c>
      <c r="D28" s="1">
        <v>2.1463551999999999</v>
      </c>
      <c r="E28" s="1">
        <v>68.8</v>
      </c>
      <c r="F28" s="1">
        <v>4.9619999999999997</v>
      </c>
      <c r="H28" s="1">
        <v>4.9619999999999997</v>
      </c>
      <c r="I28" s="1">
        <f t="shared" si="10"/>
        <v>16100.073876599999</v>
      </c>
      <c r="J28" s="1">
        <f t="shared" si="8"/>
        <v>10527911.313080491</v>
      </c>
      <c r="K28" s="1">
        <f t="shared" si="9"/>
        <v>24.621443999999997</v>
      </c>
    </row>
    <row r="29" spans="1:23">
      <c r="A29" s="1">
        <v>2017</v>
      </c>
      <c r="B29" s="1">
        <v>3495.5288</v>
      </c>
      <c r="C29" s="1">
        <v>28183424</v>
      </c>
      <c r="D29" s="1">
        <v>2.1892299999999998</v>
      </c>
      <c r="E29" s="1">
        <v>68.900000000000006</v>
      </c>
      <c r="F29" s="1">
        <v>4.8803999999999998</v>
      </c>
      <c r="H29" s="1">
        <v>4.8803999999999998</v>
      </c>
      <c r="I29" s="1">
        <f t="shared" si="10"/>
        <v>17059.57875552</v>
      </c>
      <c r="J29" s="1">
        <f t="shared" si="8"/>
        <v>12218721.59162944</v>
      </c>
      <c r="K29" s="1">
        <f t="shared" si="9"/>
        <v>23.81830416</v>
      </c>
    </row>
    <row r="30" spans="1:23">
      <c r="A30" s="1">
        <v>2018</v>
      </c>
      <c r="B30" s="1">
        <v>3719.3078999999998</v>
      </c>
      <c r="C30" s="1">
        <v>28506718</v>
      </c>
      <c r="D30" s="1">
        <v>2.2100057999999998</v>
      </c>
      <c r="E30" s="1">
        <v>69</v>
      </c>
      <c r="F30" s="1">
        <v>4.9127000000000001</v>
      </c>
      <c r="H30" s="1">
        <v>4.9127000000000001</v>
      </c>
      <c r="I30" s="1">
        <f t="shared" si="10"/>
        <v>18271.84392033</v>
      </c>
      <c r="J30" s="1">
        <f t="shared" si="8"/>
        <v>13833251.255002409</v>
      </c>
      <c r="K30" s="1">
        <f t="shared" si="9"/>
        <v>24.134621290000002</v>
      </c>
    </row>
    <row r="31" spans="1:23">
      <c r="A31" s="1">
        <v>2019</v>
      </c>
      <c r="B31" s="1">
        <v>3922.0812999999998</v>
      </c>
      <c r="C31" s="1">
        <v>28832500</v>
      </c>
      <c r="D31" s="1">
        <v>2.2856154000000002</v>
      </c>
      <c r="E31" s="1">
        <v>69.599999999999994</v>
      </c>
      <c r="F31" s="1">
        <v>5.1372</v>
      </c>
      <c r="H31" s="1">
        <v>5.1372</v>
      </c>
      <c r="I31" s="1">
        <f t="shared" si="10"/>
        <v>20148.51605436</v>
      </c>
      <c r="J31" s="1">
        <f t="shared" si="8"/>
        <v>15382721.723809689</v>
      </c>
      <c r="K31" s="1">
        <f t="shared" si="9"/>
        <v>26.390823839999999</v>
      </c>
    </row>
    <row r="33" spans="1:19">
      <c r="M33" s="1" t="s">
        <v>19</v>
      </c>
      <c r="N33" s="1" t="s">
        <v>16</v>
      </c>
      <c r="O33" s="1">
        <f>SUM(M26*P26)-(N26*O26)</f>
        <v>3333.6125827450305</v>
      </c>
      <c r="P33" s="1" t="s">
        <v>26</v>
      </c>
      <c r="Q33" s="1">
        <f>SUM(O33/(R37*S37))</f>
        <v>0.86010376000089017</v>
      </c>
    </row>
    <row r="34" spans="1:19">
      <c r="M34" s="1" t="s">
        <v>20</v>
      </c>
      <c r="O34" s="1">
        <f>SUM(M27*P27)-(N27*O27)</f>
        <v>92571.484766459995</v>
      </c>
    </row>
    <row r="36" spans="1:19">
      <c r="O36" s="1" t="s">
        <v>21</v>
      </c>
      <c r="P36" s="1" t="s">
        <v>22</v>
      </c>
      <c r="R36" s="1" t="s">
        <v>23</v>
      </c>
      <c r="S36" s="1" t="s">
        <v>24</v>
      </c>
    </row>
    <row r="37" spans="1:19">
      <c r="M37" s="1" t="s">
        <v>19</v>
      </c>
      <c r="N37" s="1" t="s">
        <v>17</v>
      </c>
      <c r="O37" s="1">
        <f>SUM(M26*Q26)-(N26*N26)</f>
        <v>6195400.0507189035</v>
      </c>
      <c r="P37" s="1">
        <f>SUM(M26*R26)-(O26*O26)</f>
        <v>2.4247066635657575</v>
      </c>
      <c r="R37" s="1">
        <f>SUM(SQRT(O37))</f>
        <v>2489.0560561624366</v>
      </c>
      <c r="S37" s="1">
        <f>SUM(SQRT(P37))</f>
        <v>1.5571469627385071</v>
      </c>
    </row>
    <row r="38" spans="1:19">
      <c r="M38" s="1" t="s">
        <v>20</v>
      </c>
      <c r="O38" s="1">
        <f>SUM(M27*Q27)-(N27*N27)</f>
        <v>70780785.93838501</v>
      </c>
      <c r="P38" s="1">
        <f>SUM(M27*R27)-(O27*O27)</f>
        <v>120.98942358000002</v>
      </c>
      <c r="R38" s="1">
        <f>SUM(SQRT(O38))</f>
        <v>8413.1317556772519</v>
      </c>
      <c r="S38" s="1">
        <f>SUM(SQRT(P38))</f>
        <v>10.999519243130583</v>
      </c>
    </row>
    <row r="41" spans="1:19">
      <c r="M41" s="1" t="s">
        <v>25</v>
      </c>
      <c r="O41" s="1">
        <f>SUM(O33/(R37*S37))</f>
        <v>0.86010376000089017</v>
      </c>
    </row>
    <row r="42" spans="1:19">
      <c r="O42" s="1">
        <f>SUM(O34/(R38*S38))</f>
        <v>1.0003358546465779</v>
      </c>
    </row>
    <row r="44" spans="1:19">
      <c r="I44" s="1" t="s">
        <v>13</v>
      </c>
      <c r="J44" s="1" t="s">
        <v>14</v>
      </c>
      <c r="K44" s="1" t="s">
        <v>15</v>
      </c>
    </row>
    <row r="45" spans="1:19">
      <c r="A45">
        <v>2020</v>
      </c>
      <c r="B45">
        <v>13545.674000000001</v>
      </c>
      <c r="C45">
        <v>2546404</v>
      </c>
      <c r="D45">
        <v>8.6789120000000004</v>
      </c>
      <c r="E45">
        <v>65.599999999999994</v>
      </c>
      <c r="F45">
        <v>3.4664999999999999</v>
      </c>
      <c r="I45" s="1">
        <f>SUM(F45*B45)</f>
        <v>46956.078921</v>
      </c>
      <c r="J45" s="1">
        <f>SUM(B45*B45)</f>
        <v>183485284.11427602</v>
      </c>
      <c r="K45" s="1">
        <f>SUM(F45*F45)</f>
        <v>12.016622249999999</v>
      </c>
      <c r="M45" s="1" t="s">
        <v>7</v>
      </c>
      <c r="N45" s="1" t="s">
        <v>8</v>
      </c>
      <c r="O45" s="1" t="s">
        <v>9</v>
      </c>
      <c r="P45" s="1" t="s">
        <v>10</v>
      </c>
      <c r="Q45" s="1" t="s">
        <v>11</v>
      </c>
      <c r="R45" s="1" t="s">
        <v>12</v>
      </c>
      <c r="S45" s="1" t="s">
        <v>18</v>
      </c>
    </row>
    <row r="46" spans="1:19">
      <c r="A46">
        <v>2021</v>
      </c>
      <c r="B46">
        <v>14840.913</v>
      </c>
      <c r="C46">
        <v>2588424</v>
      </c>
      <c r="D46">
        <v>10.546963</v>
      </c>
      <c r="E46">
        <v>61.1</v>
      </c>
      <c r="F46">
        <v>3.4710999999999999</v>
      </c>
      <c r="I46" s="1">
        <f>SUM(F46*B46)</f>
        <v>51514.293114300002</v>
      </c>
      <c r="J46" s="1">
        <f>SUM(B46*B46)</f>
        <v>220252698.67356902</v>
      </c>
      <c r="K46" s="1">
        <f t="shared" ref="K46:K51" si="11">SUM(F46*F46)</f>
        <v>12.048535209999999</v>
      </c>
      <c r="M46" s="1">
        <v>2</v>
      </c>
      <c r="N46" s="1">
        <f>SUM(B45:B46)</f>
        <v>28386.587</v>
      </c>
      <c r="O46" s="1">
        <f>SUM(F45:F46)</f>
        <v>6.9375999999999998</v>
      </c>
      <c r="P46" s="1">
        <f>SUM(I45:I46)</f>
        <v>98470.37203530001</v>
      </c>
      <c r="Q46" s="1">
        <f>SUM(J45:J46)</f>
        <v>403737982.78784502</v>
      </c>
      <c r="R46" s="1">
        <f>SUM(K45:K46)</f>
        <v>24.065157459999998</v>
      </c>
    </row>
    <row r="47" spans="1:19">
      <c r="M47" s="1">
        <v>6</v>
      </c>
      <c r="N47" s="1">
        <f>SUM(V26,B61:B64)</f>
        <v>40784.383000000002</v>
      </c>
      <c r="O47" s="1">
        <f>SUM(W26,F61:F65)</f>
        <v>6.0388999999999999</v>
      </c>
      <c r="P47" s="1">
        <f>SUM(I50,I53:I57)</f>
        <v>0</v>
      </c>
      <c r="Q47" s="1">
        <f>SUM(J50,J53:J57)</f>
        <v>0</v>
      </c>
      <c r="R47" s="1">
        <f>SUM(K50,K53:K57)</f>
        <v>0</v>
      </c>
    </row>
    <row r="49" spans="13:19">
      <c r="M49" s="1" t="s">
        <v>19</v>
      </c>
      <c r="N49" s="1" t="s">
        <v>16</v>
      </c>
      <c r="O49" s="1">
        <f>SUM(M46*P46)-(N46*O46)</f>
        <v>5.9580994000425562</v>
      </c>
      <c r="P49" s="1" t="s">
        <v>26</v>
      </c>
      <c r="Q49" s="1">
        <f>SUM(O49/(R53*S53))</f>
        <v>0.9999999999397633</v>
      </c>
    </row>
    <row r="50" spans="13:19">
      <c r="M50" s="1" t="s">
        <v>20</v>
      </c>
      <c r="O50" s="1">
        <f>SUM(M47*P47)-(N47*O47)</f>
        <v>-246292.81049870001</v>
      </c>
    </row>
    <row r="52" spans="13:19">
      <c r="O52" s="1" t="s">
        <v>21</v>
      </c>
      <c r="P52" s="1" t="s">
        <v>22</v>
      </c>
      <c r="R52" s="1" t="s">
        <v>23</v>
      </c>
      <c r="S52" s="1" t="s">
        <v>24</v>
      </c>
    </row>
    <row r="53" spans="13:19">
      <c r="M53" s="1" t="s">
        <v>19</v>
      </c>
      <c r="N53" s="1" t="s">
        <v>17</v>
      </c>
      <c r="O53" s="1">
        <f>SUM(M46*Q46)-(N46*N46)</f>
        <v>1677644.0671210289</v>
      </c>
      <c r="P53" s="1">
        <f>SUM(M46*R46)-(O46*O46)</f>
        <v>2.116000000285112E-5</v>
      </c>
      <c r="R53" s="1">
        <f>SUM(SQRT(O53))</f>
        <v>1295.2390000000112</v>
      </c>
      <c r="S53" s="1">
        <f>SUM(SQRT(P53))</f>
        <v>4.6000000003099048E-3</v>
      </c>
    </row>
    <row r="54" spans="13:19">
      <c r="M54" s="1" t="s">
        <v>20</v>
      </c>
      <c r="O54" s="1">
        <f>SUM(M47*Q47)-(N47*N47)</f>
        <v>-1663365896.6906891</v>
      </c>
      <c r="P54" s="1">
        <f>SUM(M47*R47)-(O47*O47)</f>
        <v>-36.468313209999998</v>
      </c>
      <c r="R54" s="1" t="e">
        <f>SUM(SQRT(O54))</f>
        <v>#NUM!</v>
      </c>
      <c r="S54" s="1" t="e">
        <f>SUM(SQRT(P54))</f>
        <v>#NUM!</v>
      </c>
    </row>
    <row r="57" spans="13:19">
      <c r="M57" s="1" t="s">
        <v>28</v>
      </c>
      <c r="O57" s="1">
        <f>SUM(O49/(R53*S53))</f>
        <v>0.9999999999397633</v>
      </c>
    </row>
    <row r="58" spans="13:19">
      <c r="O58" s="1" t="e">
        <f>SUM(O50/(R54*S54))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Andre Rampono</cp:lastModifiedBy>
  <dcterms:created xsi:type="dcterms:W3CDTF">2024-05-02T11:54:10Z</dcterms:created>
  <dcterms:modified xsi:type="dcterms:W3CDTF">2024-05-21T12:04:56Z</dcterms:modified>
</cp:coreProperties>
</file>