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metrics and references" sheetId="1" r:id="rId1"/>
    <sheet name="TOPSIS_applied" sheetId="2" r:id="rId2"/>
    <sheet name="RESULTS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<sst xmlns="http://schemas.openxmlformats.org/spreadsheetml/2006/main" count="569" uniqueCount="240">
  <si>
    <t>raw data taken from the literary review</t>
  </si>
  <si>
    <t>ID</t>
  </si>
  <si>
    <t>References</t>
  </si>
  <si>
    <t>algorithm/methods</t>
  </si>
  <si>
    <t>precision</t>
  </si>
  <si>
    <t>velocity</t>
  </si>
  <si>
    <t>BFLOPs</t>
  </si>
  <si>
    <t>AP</t>
  </si>
  <si>
    <t>FPS</t>
  </si>
  <si>
    <t>recall</t>
  </si>
  <si>
    <t>mAP</t>
  </si>
  <si>
    <t>detection speed (FPS)</t>
  </si>
  <si>
    <t>Precisio (P)</t>
  </si>
  <si>
    <t>Inference Time</t>
  </si>
  <si>
    <t>computational cost</t>
  </si>
  <si>
    <t>Model Size (MB)</t>
  </si>
  <si>
    <t>proximity detection</t>
  </si>
  <si>
    <t>Real Time</t>
  </si>
  <si>
    <t>Guojin Li et al. (2021)</t>
  </si>
  <si>
    <t>One-stage</t>
  </si>
  <si>
    <t>Lemon-yolo (L-YOLO)</t>
  </si>
  <si>
    <t>low (17,18)</t>
  </si>
  <si>
    <t>mean (17,18)</t>
  </si>
  <si>
    <t>96,28% (1)</t>
  </si>
  <si>
    <t>106 (1)</t>
  </si>
  <si>
    <t>Shinde et al. (2018)</t>
  </si>
  <si>
    <t>YOLO</t>
  </si>
  <si>
    <t>45 (9,11)</t>
  </si>
  <si>
    <t>63.4%(9,11)</t>
  </si>
  <si>
    <t>1000 x R-CNN (2); 45(17)</t>
  </si>
  <si>
    <t>63,4 (3)</t>
  </si>
  <si>
    <t>300 x Faster R-CNN (3)</t>
  </si>
  <si>
    <t>bad (17)</t>
  </si>
  <si>
    <t>works (17)</t>
  </si>
  <si>
    <t>Diwan et al. (2022)</t>
  </si>
  <si>
    <t>FAST YOLO</t>
  </si>
  <si>
    <t>155 (9)</t>
  </si>
  <si>
    <t>52.7(3)</t>
  </si>
  <si>
    <t>Sozzi et al (2022)</t>
  </si>
  <si>
    <t>YOLO-DSD</t>
  </si>
  <si>
    <t>50 x YOLOv4 (7)</t>
  </si>
  <si>
    <t>Wu et al. (2020)</t>
  </si>
  <si>
    <t>YOLOv2</t>
  </si>
  <si>
    <t>67 (10)</t>
  </si>
  <si>
    <t>76,8 (10); 63.5%(16)</t>
  </si>
  <si>
    <t>5.7(16); melhor que v1 (17)</t>
  </si>
  <si>
    <t>202.7 (16)</t>
  </si>
  <si>
    <t>Shuwei Li et al. (2021)</t>
  </si>
  <si>
    <t>YOLOv2 -Tiny</t>
  </si>
  <si>
    <t>84.31(5)</t>
  </si>
  <si>
    <t>44.53% (16); 81.75%(5)</t>
  </si>
  <si>
    <t>131.82 (5)</t>
  </si>
  <si>
    <t>19.8(16)</t>
  </si>
  <si>
    <t>63.5 (16); 60.53(5)</t>
  </si>
  <si>
    <t>Chen et al.(2022)</t>
  </si>
  <si>
    <t>YOLOv3</t>
  </si>
  <si>
    <t>65.86</t>
  </si>
  <si>
    <t>90.6% (1)</t>
  </si>
  <si>
    <t>78 (1); 196 (18)</t>
  </si>
  <si>
    <t>93.37 (5)</t>
  </si>
  <si>
    <t xml:space="preserve">55.3(12); 77,20% *(6,8);  93.07% (3);  91.64%(5);90.7%(18); </t>
  </si>
  <si>
    <t>62.48(5)</t>
  </si>
  <si>
    <t>v4 x 3 (6)</t>
  </si>
  <si>
    <t>alto (12)</t>
  </si>
  <si>
    <t>234.01(5,18)</t>
  </si>
  <si>
    <t>Francies et al. (2021)</t>
  </si>
  <si>
    <t>Mini- YOLOv3</t>
  </si>
  <si>
    <t>14.81</t>
  </si>
  <si>
    <t>29.8(12)</t>
  </si>
  <si>
    <t>67 (12)</t>
  </si>
  <si>
    <t>52.1 mAP@50 (12)</t>
  </si>
  <si>
    <t>YOLOv3/2(12)</t>
  </si>
  <si>
    <t>Redmon et al (2016)</t>
  </si>
  <si>
    <t>YOLOv3-tiny</t>
  </si>
  <si>
    <t>5.56</t>
  </si>
  <si>
    <t>56% mAP@50 (4); 63,10% (6); 33.1(12); 52.78%(16)</t>
  </si>
  <si>
    <t>26.2(16)</t>
  </si>
  <si>
    <t>34.9 (16)</t>
  </si>
  <si>
    <t>Redmon and Farhardi (2016)</t>
  </si>
  <si>
    <t>YOLOv4</t>
  </si>
  <si>
    <t>90.3% (3)</t>
  </si>
  <si>
    <t>32 (4); 196 (18)</t>
  </si>
  <si>
    <t>76,33%(6); 91% e 97% (3); 77,7%mAP@50 (14)</t>
  </si>
  <si>
    <t xml:space="preserve"> v3/3 (6)</t>
  </si>
  <si>
    <t>244.3(18)</t>
  </si>
  <si>
    <t>good (7)</t>
  </si>
  <si>
    <t>Liu et al. (2019)</t>
  </si>
  <si>
    <t>Trident-YOLO</t>
  </si>
  <si>
    <t>67.6%(16)</t>
  </si>
  <si>
    <t>29.3(16)</t>
  </si>
  <si>
    <t>10.9(16)</t>
  </si>
  <si>
    <t>Mao et al. (2019)</t>
  </si>
  <si>
    <t>YOLOv4-tiny</t>
  </si>
  <si>
    <t>196 (4)</t>
  </si>
  <si>
    <t>65,7% mAP@50 (4), 63,3%(6); 78,7%mAP@50(14); 92.2%mAP@50; 62.57%(16)</t>
  </si>
  <si>
    <t>25.3(16)</t>
  </si>
  <si>
    <t>23.7 (16)</t>
  </si>
  <si>
    <t>Wan et al. (2022)</t>
  </si>
  <si>
    <t>YOLOv5</t>
  </si>
  <si>
    <t>196 (18)</t>
  </si>
  <si>
    <t>47,9%(8); 72%(13)</t>
  </si>
  <si>
    <t>Park et al. (2021)</t>
  </si>
  <si>
    <t>YOLOv5s</t>
  </si>
  <si>
    <t>61 (4)</t>
  </si>
  <si>
    <t>73,1%(4);  74,8%mAP@50; 86,12%(6);95.4%(18)</t>
  </si>
  <si>
    <t>Lyu and Lu (2022)</t>
  </si>
  <si>
    <t>YOLOv5x</t>
  </si>
  <si>
    <t>76,1%(4); 94,39%(6)</t>
  </si>
  <si>
    <t>14.4(18)</t>
  </si>
  <si>
    <t>Wang et al (2021)</t>
  </si>
  <si>
    <t>SSD</t>
  </si>
  <si>
    <t>59 (11)</t>
  </si>
  <si>
    <t>86.12 (5)</t>
  </si>
  <si>
    <t>74.3% (11);  90.15%mAP@50(15); 83.12(5); 94.3%(18)</t>
  </si>
  <si>
    <t>60.34 (5)</t>
  </si>
  <si>
    <t>87,40% (5)</t>
  </si>
  <si>
    <t>high (11)</t>
  </si>
  <si>
    <t>90.47 (5); 91.1(18)</t>
  </si>
  <si>
    <t>bad (11)</t>
  </si>
  <si>
    <t>no works</t>
  </si>
  <si>
    <t>Wang et al (2021) TRC</t>
  </si>
  <si>
    <t>Two-stage</t>
  </si>
  <si>
    <t>R-CNN</t>
  </si>
  <si>
    <t>high (17,18)</t>
  </si>
  <si>
    <t>YOLO / 1000 (2)</t>
  </si>
  <si>
    <t>better than Yolo (11)</t>
  </si>
  <si>
    <t>Li, Shilin (2022)</t>
  </si>
  <si>
    <t>Fast - RCNN</t>
  </si>
  <si>
    <t>66; 70%(10)</t>
  </si>
  <si>
    <t>25 x R-CNN (3)</t>
  </si>
  <si>
    <t>Faster - RCNN</t>
  </si>
  <si>
    <t>7 (11); 11.6(5)</t>
  </si>
  <si>
    <t>88.25(5)</t>
  </si>
  <si>
    <t>66; 73,2%(11); 85.1(5)</t>
  </si>
  <si>
    <t>250 x R-CNN (3)</t>
  </si>
  <si>
    <t>70 (3)</t>
  </si>
  <si>
    <t>YOLO / 300 (3)</t>
  </si>
  <si>
    <t>1034.24 (5)</t>
  </si>
  <si>
    <t>* IOU abaixo de 0.5</t>
  </si>
  <si>
    <t>In parentheses, next to each value, the corresponding reference was placed according to the table on the left. Each containing a link to the article's DOI.</t>
  </si>
  <si>
    <t>DECISION MATRIX</t>
  </si>
  <si>
    <t>SQUARED</t>
  </si>
  <si>
    <t>normalized matrix</t>
  </si>
  <si>
    <t>WEIGHTED MATRIX</t>
  </si>
  <si>
    <t>square of positive differences (IDEAL)</t>
  </si>
  <si>
    <t>square of negative differences (ANTI-IDEAL)</t>
  </si>
  <si>
    <t>real time</t>
  </si>
  <si>
    <t>d+</t>
  </si>
  <si>
    <t>d-</t>
  </si>
  <si>
    <t>RS</t>
  </si>
  <si>
    <t>96,28</t>
  </si>
  <si>
    <t>106</t>
  </si>
  <si>
    <t>45</t>
  </si>
  <si>
    <t>155</t>
  </si>
  <si>
    <t>67</t>
  </si>
  <si>
    <t>131,82</t>
  </si>
  <si>
    <t>84,31</t>
  </si>
  <si>
    <t>90,6</t>
  </si>
  <si>
    <t xml:space="preserve"> 196</t>
  </si>
  <si>
    <t>93,37</t>
  </si>
  <si>
    <t>29,8</t>
  </si>
  <si>
    <t>90,3</t>
  </si>
  <si>
    <t>196</t>
  </si>
  <si>
    <t>61</t>
  </si>
  <si>
    <t>59</t>
  </si>
  <si>
    <t>86,12</t>
  </si>
  <si>
    <t xml:space="preserve"> 11,6</t>
  </si>
  <si>
    <t>88,25</t>
  </si>
  <si>
    <t>root sum square</t>
  </si>
  <si>
    <t>precisão</t>
  </si>
  <si>
    <t>velocidade</t>
  </si>
  <si>
    <t>Detecção de objetos próximos ou pequenos</t>
  </si>
  <si>
    <t>Tempo real</t>
  </si>
  <si>
    <t>SOMA</t>
  </si>
  <si>
    <t>wheights</t>
  </si>
  <si>
    <t>A+</t>
  </si>
  <si>
    <t>A-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</si>
  <si>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</si>
  <si>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</si>
  <si>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</si>
  <si>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</si>
  <si>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</si>
  <si>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</si>
  <si>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</si>
  <si>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</si>
  <si>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</si>
  <si>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</si>
  <si>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</si>
  <si>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</si>
  <si>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</si>
  <si>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</si>
  <si>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</si>
  <si>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</si>
  <si>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</si>
  <si>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</si>
  <si>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</si>
  <si>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Algorithm/method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</si>
  <si>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</si>
  <si>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</si>
  <si>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</si>
  <si>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</si>
  <si>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</si>
  <si>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</si>
  <si>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</si>
  <si>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</si>
  <si>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</si>
  <si>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Criteria</t>
  </si>
  <si>
    <t>Weights</t>
  </si>
  <si>
    <t>Proposed by</t>
  </si>
  <si>
    <t>Objective</t>
  </si>
  <si>
    <t>Método MCDM adotado</t>
  </si>
  <si>
    <t>Values assigned by</t>
  </si>
  <si>
    <t>-</t>
  </si>
  <si>
    <t>Precision(c1)</t>
  </si>
  <si>
    <t>0.07</t>
  </si>
  <si>
    <r>
      <rPr>
        <sz val="11"/>
        <color theme="1"/>
        <rFont val="Times"/>
        <charset val="134"/>
      </rPr>
      <t>Ayar</t>
    </r>
    <r>
      <rPr>
        <i/>
        <sz val="11"/>
        <color theme="1"/>
        <rFont val="Times"/>
        <charset val="134"/>
      </rPr>
      <t xml:space="preserve"> </t>
    </r>
    <r>
      <rPr>
        <i/>
        <sz val="11"/>
        <color theme="1"/>
        <rFont val="Times"/>
        <charset val="134"/>
      </rPr>
      <t>et al.</t>
    </r>
    <r>
      <rPr>
        <sz val="11"/>
        <color theme="1"/>
        <rFont val="Times"/>
        <charset val="134"/>
      </rPr>
      <t xml:space="preserve"> </t>
    </r>
    <r>
      <rPr>
        <sz val="11"/>
        <color theme="1"/>
        <rFont val="Times"/>
        <charset val="134"/>
      </rPr>
      <t>(2022)</t>
    </r>
  </si>
  <si>
    <t>Best option for object detection on UAVs</t>
  </si>
  <si>
    <t>AHP</t>
  </si>
  <si>
    <t>Experts</t>
  </si>
  <si>
    <t>velocity(c2)</t>
  </si>
  <si>
    <t>0.06</t>
  </si>
  <si>
    <t>Naeem &amp; Siraj (2013)</t>
  </si>
  <si>
    <t>Best option for edge detection in images</t>
  </si>
  <si>
    <t>Inference from a case study</t>
  </si>
  <si>
    <t>AP(c3)</t>
  </si>
  <si>
    <t>0.03</t>
  </si>
  <si>
    <t>Our work</t>
  </si>
  <si>
    <t>Best option for object detection in educational mobile application</t>
  </si>
  <si>
    <t>TOPSIS</t>
  </si>
  <si>
    <t>Literature review</t>
  </si>
  <si>
    <t>FPS(c4)</t>
  </si>
  <si>
    <t>0.15</t>
  </si>
  <si>
    <t>Recall(c5)</t>
  </si>
  <si>
    <t>mAP(c6)</t>
  </si>
  <si>
    <t>Model size(c7)</t>
  </si>
  <si>
    <t>0.17</t>
  </si>
  <si>
    <t>Detection in proximity (c8)</t>
  </si>
  <si>
    <t>0.09</t>
  </si>
  <si>
    <t>Real time (c9)</t>
  </si>
  <si>
    <t>0.13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</si>
</sst>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</numFmts>
  <fonts count="41">
    <font>
      <sz val="11"/>
      <color theme="1"/>
      <name val="Calibri"/>
      <charset val="134"/>
      <scheme val="minor"/>
    </font>
    <font>
      <b/>
      <sz val="11"/>
      <name val="Cambria"/>
      <charset val="134"/>
    </font>
    <font>
      <b/>
      <i/>
      <sz val="11"/>
      <name val="Cambria"/>
      <charset val="134"/>
    </font>
    <font>
      <sz val="11"/>
      <name val="Cambria"/>
      <charset val="134"/>
    </font>
    <font>
      <b/>
      <sz val="11"/>
      <color theme="1"/>
      <name val="Times"/>
      <charset val="134"/>
    </font>
    <font>
      <sz val="11"/>
      <color theme="1"/>
      <name val="Times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mbria"/>
      <charset val="134"/>
    </font>
    <font>
      <b/>
      <i/>
      <sz val="11"/>
      <color theme="1"/>
      <name val="Cambria"/>
      <charset val="134"/>
    </font>
    <font>
      <sz val="11"/>
      <color theme="1"/>
      <name val="Cambria"/>
      <charset val="134"/>
    </font>
    <font>
      <sz val="11"/>
      <color rgb="FFFF0000"/>
      <name val="Cambria"/>
      <charset val="134"/>
    </font>
    <font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8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20"/>
      <color theme="1"/>
      <name val="Cambria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theme="1"/>
      <name val="Time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6" borderId="8" applyNumberFormat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12" borderId="9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6" borderId="15" applyNumberFormat="0" applyAlignment="0" applyProtection="0">
      <alignment vertical="center"/>
    </xf>
    <xf numFmtId="0" fontId="31" fillId="18" borderId="13" applyNumberFormat="0" applyAlignment="0" applyProtection="0">
      <alignment vertical="center"/>
    </xf>
    <xf numFmtId="0" fontId="37" fillId="18" borderId="15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80" fontId="9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0" fontId="9" fillId="0" borderId="1" xfId="0" applyNumberFormat="1" applyFont="1" applyFill="1" applyBorder="1" applyAlignment="1" applyProtection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9" fillId="0" borderId="1" xfId="1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9" fillId="0" borderId="0" xfId="1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Ranking TOPSIS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RESULTS!$B$23:$B$41</c:f>
              <c:strCache>
                <c:ptCount val="19"/>
                <c:pt idx="0">
                  <c:v>YOLOv3</c:v>
                </c:pt>
                <c:pt idx="1">
                  <c:v>YOLOv2 -Tiny</c:v>
                </c:pt>
                <c:pt idx="2">
                  <c:v>SSD</c:v>
                </c:pt>
                <c:pt idx="3">
                  <c:v>YOLOv4</c:v>
                </c:pt>
                <c:pt idx="4">
                  <c:v>YOLOv5</c:v>
                </c:pt>
                <c:pt idx="5">
                  <c:v>YOLOv4-tiny</c:v>
                </c:pt>
                <c:pt idx="6">
                  <c:v>YOLO</c:v>
                </c:pt>
                <c:pt idx="7">
                  <c:v>YOLOv5s</c:v>
                </c:pt>
                <c:pt idx="8">
                  <c:v>FAST YOLO</c:v>
                </c:pt>
                <c:pt idx="9">
                  <c:v>Lemon-yolo (L-YOLO)</c:v>
                </c:pt>
                <c:pt idx="10">
                  <c:v>Mini- YOLOv3</c:v>
                </c:pt>
                <c:pt idx="11">
                  <c:v>Fast - RCNN</c:v>
                </c:pt>
                <c:pt idx="12">
                  <c:v>R-CNN</c:v>
                </c:pt>
                <c:pt idx="13">
                  <c:v>YOLO-DSD</c:v>
                </c:pt>
                <c:pt idx="14">
                  <c:v>YOLOv5x</c:v>
                </c:pt>
                <c:pt idx="15">
                  <c:v>Trident-YOLO</c:v>
                </c:pt>
                <c:pt idx="16">
                  <c:v>YOLOv2</c:v>
                </c:pt>
                <c:pt idx="17">
                  <c:v>YOLOv3-tiny</c:v>
                </c:pt>
                <c:pt idx="18">
                  <c:v>Faster - RCNN</c:v>
                </c:pt>
              </c:strCache>
            </c:strRef>
          </c:cat>
          <c:val>
            <c:numRef>
              <c:f>RESULTS!$C$23:$C$41</c:f>
              <c:numCache>
                <c:formatCode>General</c:formatCode>
                <c:ptCount val="19"/>
                <c:pt idx="0">
                  <c:v>0.857926736141768</c:v>
                </c:pt>
                <c:pt idx="1">
                  <c:v>0.829844482723671</c:v>
                </c:pt>
                <c:pt idx="2">
                  <c:v>0.828673113201234</c:v>
                </c:pt>
                <c:pt idx="3">
                  <c:v>0.760432879018466</c:v>
                </c:pt>
                <c:pt idx="4">
                  <c:v>0.752539712328204</c:v>
                </c:pt>
                <c:pt idx="5">
                  <c:v>0.752181450357824</c:v>
                </c:pt>
                <c:pt idx="6">
                  <c:v>0.718075334856199</c:v>
                </c:pt>
                <c:pt idx="7">
                  <c:v>0.705417903853037</c:v>
                </c:pt>
                <c:pt idx="8">
                  <c:v>0.701221289877421</c:v>
                </c:pt>
                <c:pt idx="9">
                  <c:v>0.694939971506673</c:v>
                </c:pt>
                <c:pt idx="10">
                  <c:v>0.694677171820824</c:v>
                </c:pt>
                <c:pt idx="11">
                  <c:v>0.686021348277618</c:v>
                </c:pt>
                <c:pt idx="12">
                  <c:v>0.648242689292892</c:v>
                </c:pt>
                <c:pt idx="13">
                  <c:v>0.62405901036198</c:v>
                </c:pt>
                <c:pt idx="14">
                  <c:v>0.623430254239238</c:v>
                </c:pt>
                <c:pt idx="15">
                  <c:v>0.614030714673215</c:v>
                </c:pt>
                <c:pt idx="16">
                  <c:v>0.602927482618882</c:v>
                </c:pt>
                <c:pt idx="17">
                  <c:v>0.600881435639217</c:v>
                </c:pt>
                <c:pt idx="18">
                  <c:v>0.229806813638225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674718628"/>
        <c:axId val="265100355"/>
      </c:barChart>
      <c:catAx>
        <c:axId val="6747186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100355"/>
        <c:crosses val="autoZero"/>
        <c:auto val="1"/>
        <c:lblAlgn val="ctr"/>
        <c:lblOffset val="100"/>
        <c:noMultiLvlLbl val="0"/>
      </c:catAx>
      <c:valAx>
        <c:axId val="265100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186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22</xdr:row>
      <xdr:rowOff>25400</xdr:rowOff>
    </xdr:from>
    <xdr:to>
      <xdr:col>9</xdr:col>
      <xdr:colOff>295275</xdr:colOff>
      <xdr:row>31</xdr:row>
      <xdr:rowOff>158750</xdr:rowOff>
    </xdr:to>
    <xdr:graphicFrame>
      <xdr:nvGraphicFramePr>
        <xdr:cNvPr id="3" name="Gráfico 2"/>
        <xdr:cNvGraphicFramePr/>
      </xdr:nvGraphicFramePr>
      <xdr:xfrm>
        <a:off x="3771900" y="6451600"/>
        <a:ext cx="584835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1612.08242" TargetMode="External"/><Relationship Id="rId8" Type="http://schemas.openxmlformats.org/officeDocument/2006/relationships/hyperlink" Target="https://doi.org/10.1002/cpe.6517" TargetMode="External"/><Relationship Id="rId7" Type="http://schemas.openxmlformats.org/officeDocument/2006/relationships/hyperlink" Target="https://doi.org/10.3390/app12157622" TargetMode="External"/><Relationship Id="rId6" Type="http://schemas.openxmlformats.org/officeDocument/2006/relationships/hyperlink" Target="https://doi.org/10.1016/j.conbuildmat.2020.121949" TargetMode="External"/><Relationship Id="rId5" Type="http://schemas.openxmlformats.org/officeDocument/2006/relationships/hyperlink" Target="https://doi.org/10.1016/j.compag.2020.105742" TargetMode="External"/><Relationship Id="rId4" Type="http://schemas.openxmlformats.org/officeDocument/2006/relationships/hyperlink" Target="https://doi.org/10.3390/agronomy12020319" TargetMode="External"/><Relationship Id="rId3" Type="http://schemas.openxmlformats.org/officeDocument/2006/relationships/hyperlink" Target="https://doi.org/10.1007/s11042-022-13644-y" TargetMode="External"/><Relationship Id="rId2" Type="http://schemas.openxmlformats.org/officeDocument/2006/relationships/hyperlink" Target="https://doi.org/10.1016/j.procs.2018.07.112" TargetMode="External"/><Relationship Id="rId18" Type="http://schemas.openxmlformats.org/officeDocument/2006/relationships/hyperlink" Target="https://doi.org/10.1016/j.compag.2022.107391" TargetMode="External"/><Relationship Id="rId17" Type="http://schemas.openxmlformats.org/officeDocument/2006/relationships/hyperlink" Target="https://doi.org/10.1049/ipr2.12340" TargetMode="External"/><Relationship Id="rId16" Type="http://schemas.openxmlformats.org/officeDocument/2006/relationships/hyperlink" Target="https://doi.org/10.1049/cvi2.12072" TargetMode="External"/><Relationship Id="rId15" Type="http://schemas.openxmlformats.org/officeDocument/2006/relationships/hyperlink" Target="https://doi.org/10.3390/app121910128" TargetMode="External"/><Relationship Id="rId14" Type="http://schemas.openxmlformats.org/officeDocument/2006/relationships/hyperlink" Target="https://doi.org/10.3390/app112311229" TargetMode="External"/><Relationship Id="rId13" Type="http://schemas.openxmlformats.org/officeDocument/2006/relationships/hyperlink" Target="https://doi.org/10.1186/s13634-022-00931-x" TargetMode="External"/><Relationship Id="rId12" Type="http://schemas.openxmlformats.org/officeDocument/2006/relationships/hyperlink" Target="https://doi.org/10.1109/ACCESS.2019.2941547" TargetMode="External"/><Relationship Id="rId11" Type="http://schemas.openxmlformats.org/officeDocument/2006/relationships/hyperlink" Target="https://doi.org/10.1007/s11263-019-01247-4" TargetMode="External"/><Relationship Id="rId10" Type="http://schemas.openxmlformats.org/officeDocument/2006/relationships/hyperlink" Target="&#13;&#10;https://doi.org/10.48550/arXiv.1506.02640&#13;&#10;" TargetMode="External"/><Relationship Id="rId1" Type="http://schemas.openxmlformats.org/officeDocument/2006/relationships/hyperlink" Target="https://doi.org/10.1049/ipr2.121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zoomScale="70" zoomScaleNormal="70" workbookViewId="0">
      <selection activeCell="D23" sqref="D23:S25"/>
    </sheetView>
  </sheetViews>
  <sheetFormatPr defaultColWidth="9" defaultRowHeight="40" customHeight="1"/>
  <cols>
    <col min="1" max="1" width="3.85714285714286" style="38" customWidth="1"/>
    <col min="2" max="2" width="31.2857142857143" style="38" customWidth="1"/>
    <col min="3" max="4" width="9" style="38"/>
    <col min="5" max="5" width="21.2857142857143" style="38" customWidth="1"/>
    <col min="6" max="6" width="22.4380952380952" style="38" customWidth="1"/>
    <col min="7" max="7" width="21.2857142857143" style="38" customWidth="1"/>
    <col min="8" max="8" width="15.1428571428571" style="38" customWidth="1"/>
    <col min="9" max="9" width="11.8571428571429" style="38" customWidth="1"/>
    <col min="10" max="10" width="13.7142857142857" style="38" customWidth="1"/>
    <col min="11" max="11" width="9" style="38"/>
    <col min="12" max="12" width="47.7428571428571" style="38" customWidth="1"/>
    <col min="13" max="13" width="20.1428571428571" style="38" customWidth="1"/>
    <col min="14" max="14" width="11.8571428571429" style="38" customWidth="1"/>
    <col min="15" max="15" width="21.1428571428571" style="38" customWidth="1"/>
    <col min="16" max="16" width="15.4285714285714" style="38" customWidth="1"/>
    <col min="17" max="17" width="13.6666666666667" style="38" customWidth="1"/>
    <col min="18" max="18" width="25.9142857142857" style="38" customWidth="1"/>
    <col min="19" max="19" width="20.2" style="38" customWidth="1"/>
    <col min="20" max="16384" width="9" style="38"/>
  </cols>
  <sheetData>
    <row r="1" customHeight="1" spans="4:19">
      <c r="D1" s="39" t="s">
        <v>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customHeight="1" spans="1:19">
      <c r="A2" s="12" t="s">
        <v>1</v>
      </c>
      <c r="B2" s="12" t="s">
        <v>2</v>
      </c>
      <c r="D2" s="22"/>
      <c r="E2" s="12" t="s">
        <v>3</v>
      </c>
      <c r="F2" s="12" t="s">
        <v>4</v>
      </c>
      <c r="G2" s="12" t="s">
        <v>5</v>
      </c>
      <c r="H2" s="22" t="s">
        <v>6</v>
      </c>
      <c r="I2" s="12" t="s">
        <v>7</v>
      </c>
      <c r="J2" s="12" t="s">
        <v>8</v>
      </c>
      <c r="K2" s="28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22" t="s">
        <v>15</v>
      </c>
      <c r="R2" s="22" t="s">
        <v>16</v>
      </c>
      <c r="S2" s="22" t="s">
        <v>17</v>
      </c>
    </row>
    <row r="3" customHeight="1" spans="1:19">
      <c r="A3" s="22">
        <v>1</v>
      </c>
      <c r="B3" s="40" t="s">
        <v>18</v>
      </c>
      <c r="D3" s="41" t="s">
        <v>19</v>
      </c>
      <c r="E3" s="22" t="s">
        <v>20</v>
      </c>
      <c r="F3" s="22" t="s">
        <v>21</v>
      </c>
      <c r="G3" s="22" t="s">
        <v>22</v>
      </c>
      <c r="H3" s="22"/>
      <c r="I3" s="46" t="s">
        <v>23</v>
      </c>
      <c r="J3" s="46" t="s">
        <v>24</v>
      </c>
      <c r="K3" s="46"/>
      <c r="L3" s="46" t="s">
        <v>23</v>
      </c>
      <c r="M3" s="46"/>
      <c r="N3" s="46"/>
      <c r="O3" s="22"/>
      <c r="P3" s="22"/>
      <c r="Q3" s="22"/>
      <c r="R3" s="22"/>
      <c r="S3" s="22"/>
    </row>
    <row r="4" customHeight="1" spans="1:19">
      <c r="A4" s="22">
        <v>2</v>
      </c>
      <c r="B4" s="40" t="s">
        <v>25</v>
      </c>
      <c r="D4" s="42"/>
      <c r="E4" s="22" t="s">
        <v>26</v>
      </c>
      <c r="F4" s="22" t="s">
        <v>21</v>
      </c>
      <c r="G4" s="22" t="s">
        <v>22</v>
      </c>
      <c r="H4" s="22"/>
      <c r="I4" s="46"/>
      <c r="J4" s="46" t="s">
        <v>27</v>
      </c>
      <c r="K4" s="46"/>
      <c r="L4" s="46" t="s">
        <v>28</v>
      </c>
      <c r="M4" s="46" t="s">
        <v>29</v>
      </c>
      <c r="N4" s="46" t="s">
        <v>30</v>
      </c>
      <c r="O4" s="22" t="s">
        <v>31</v>
      </c>
      <c r="P4" s="22"/>
      <c r="Q4" s="22"/>
      <c r="R4" s="22" t="s">
        <v>32</v>
      </c>
      <c r="S4" s="22" t="s">
        <v>33</v>
      </c>
    </row>
    <row r="5" customHeight="1" spans="1:19">
      <c r="A5" s="22">
        <v>3</v>
      </c>
      <c r="B5" s="40" t="s">
        <v>34</v>
      </c>
      <c r="D5" s="42"/>
      <c r="E5" s="22" t="s">
        <v>35</v>
      </c>
      <c r="F5" s="22" t="s">
        <v>21</v>
      </c>
      <c r="G5" s="22" t="s">
        <v>22</v>
      </c>
      <c r="H5" s="22"/>
      <c r="I5" s="46"/>
      <c r="J5" s="46" t="s">
        <v>36</v>
      </c>
      <c r="K5" s="46"/>
      <c r="L5" s="46" t="s">
        <v>37</v>
      </c>
      <c r="M5" s="46"/>
      <c r="N5" s="46"/>
      <c r="O5" s="22"/>
      <c r="P5" s="22"/>
      <c r="Q5" s="22"/>
      <c r="R5" s="22"/>
      <c r="S5" s="22"/>
    </row>
    <row r="6" customHeight="1" spans="1:19">
      <c r="A6" s="38">
        <v>4</v>
      </c>
      <c r="B6" s="43" t="s">
        <v>38</v>
      </c>
      <c r="D6" s="42"/>
      <c r="E6" s="22" t="s">
        <v>39</v>
      </c>
      <c r="F6" s="22" t="s">
        <v>21</v>
      </c>
      <c r="G6" s="22" t="s">
        <v>22</v>
      </c>
      <c r="H6" s="22"/>
      <c r="I6" s="46"/>
      <c r="J6" s="46" t="s">
        <v>40</v>
      </c>
      <c r="K6" s="46"/>
      <c r="L6" s="46"/>
      <c r="M6" s="46"/>
      <c r="N6" s="46"/>
      <c r="O6" s="22"/>
      <c r="P6" s="22"/>
      <c r="Q6" s="22"/>
      <c r="R6" s="22"/>
      <c r="S6" s="22"/>
    </row>
    <row r="7" customHeight="1" spans="1:19">
      <c r="A7" s="22">
        <v>5</v>
      </c>
      <c r="B7" s="40" t="s">
        <v>41</v>
      </c>
      <c r="D7" s="42"/>
      <c r="E7" s="22" t="s">
        <v>42</v>
      </c>
      <c r="F7" s="22" t="s">
        <v>21</v>
      </c>
      <c r="G7" s="22" t="s">
        <v>22</v>
      </c>
      <c r="H7" s="22"/>
      <c r="I7" s="46"/>
      <c r="J7" s="47" t="s">
        <v>43</v>
      </c>
      <c r="K7" s="46"/>
      <c r="L7" s="46" t="s">
        <v>44</v>
      </c>
      <c r="M7" s="46"/>
      <c r="N7" s="46"/>
      <c r="O7" s="48" t="s">
        <v>45</v>
      </c>
      <c r="P7" s="22"/>
      <c r="Q7" s="22" t="s">
        <v>46</v>
      </c>
      <c r="R7" s="22"/>
      <c r="S7" s="22" t="s">
        <v>33</v>
      </c>
    </row>
    <row r="8" customHeight="1" spans="1:19">
      <c r="A8" s="38">
        <v>6</v>
      </c>
      <c r="B8" s="40" t="s">
        <v>47</v>
      </c>
      <c r="D8" s="42"/>
      <c r="E8" s="22" t="s">
        <v>48</v>
      </c>
      <c r="F8" s="22" t="s">
        <v>21</v>
      </c>
      <c r="G8" s="22" t="s">
        <v>22</v>
      </c>
      <c r="H8" s="22"/>
      <c r="I8" s="46"/>
      <c r="J8" s="47"/>
      <c r="K8" s="46" t="s">
        <v>49</v>
      </c>
      <c r="L8" s="46" t="s">
        <v>50</v>
      </c>
      <c r="M8" s="46" t="s">
        <v>51</v>
      </c>
      <c r="N8" s="46"/>
      <c r="O8" s="48" t="s">
        <v>52</v>
      </c>
      <c r="P8" s="22"/>
      <c r="Q8" s="22" t="s">
        <v>53</v>
      </c>
      <c r="R8" s="22"/>
      <c r="S8" s="22"/>
    </row>
    <row r="9" customHeight="1" spans="1:19">
      <c r="A9" s="22">
        <v>7</v>
      </c>
      <c r="B9" s="40" t="s">
        <v>54</v>
      </c>
      <c r="D9" s="42"/>
      <c r="E9" s="22" t="s">
        <v>55</v>
      </c>
      <c r="F9" s="22" t="s">
        <v>21</v>
      </c>
      <c r="G9" s="22" t="s">
        <v>22</v>
      </c>
      <c r="H9" s="22" t="s">
        <v>56</v>
      </c>
      <c r="I9" s="46" t="s">
        <v>57</v>
      </c>
      <c r="J9" s="47" t="s">
        <v>58</v>
      </c>
      <c r="K9" s="46" t="s">
        <v>59</v>
      </c>
      <c r="L9" s="46" t="s">
        <v>60</v>
      </c>
      <c r="M9" s="46" t="s">
        <v>61</v>
      </c>
      <c r="N9" s="46"/>
      <c r="O9" s="48" t="s">
        <v>62</v>
      </c>
      <c r="P9" s="22" t="s">
        <v>63</v>
      </c>
      <c r="Q9" s="22" t="s">
        <v>64</v>
      </c>
      <c r="R9" s="22"/>
      <c r="S9" s="22" t="s">
        <v>33</v>
      </c>
    </row>
    <row r="10" customHeight="1" spans="1:19">
      <c r="A10" s="22">
        <v>8</v>
      </c>
      <c r="B10" s="40" t="s">
        <v>65</v>
      </c>
      <c r="D10" s="42"/>
      <c r="E10" s="22" t="s">
        <v>66</v>
      </c>
      <c r="F10" s="22" t="s">
        <v>21</v>
      </c>
      <c r="G10" s="22" t="s">
        <v>22</v>
      </c>
      <c r="H10" s="22" t="s">
        <v>67</v>
      </c>
      <c r="I10" s="46" t="s">
        <v>68</v>
      </c>
      <c r="J10" s="49" t="s">
        <v>69</v>
      </c>
      <c r="K10" s="46"/>
      <c r="L10" s="46" t="s">
        <v>70</v>
      </c>
      <c r="M10" s="46"/>
      <c r="N10" s="46"/>
      <c r="O10" s="48" t="s">
        <v>71</v>
      </c>
      <c r="P10" s="22"/>
      <c r="Q10" s="22"/>
      <c r="R10" s="22"/>
      <c r="S10" s="22"/>
    </row>
    <row r="11" customHeight="1" spans="1:19">
      <c r="A11" s="22">
        <v>9</v>
      </c>
      <c r="B11" s="40" t="s">
        <v>72</v>
      </c>
      <c r="D11" s="42"/>
      <c r="E11" s="22" t="s">
        <v>73</v>
      </c>
      <c r="F11" s="22" t="s">
        <v>21</v>
      </c>
      <c r="G11" s="22" t="s">
        <v>22</v>
      </c>
      <c r="H11" s="22" t="s">
        <v>74</v>
      </c>
      <c r="I11" s="46"/>
      <c r="J11" s="46"/>
      <c r="K11" s="46"/>
      <c r="L11" s="46" t="s">
        <v>75</v>
      </c>
      <c r="M11" s="46"/>
      <c r="N11" s="46"/>
      <c r="O11" s="48" t="s">
        <v>76</v>
      </c>
      <c r="P11" s="22"/>
      <c r="Q11" s="22" t="s">
        <v>77</v>
      </c>
      <c r="R11" s="22"/>
      <c r="S11" s="22"/>
    </row>
    <row r="12" customHeight="1" spans="1:19">
      <c r="A12" s="22">
        <v>10</v>
      </c>
      <c r="B12" s="40" t="s">
        <v>78</v>
      </c>
      <c r="D12" s="42"/>
      <c r="E12" s="22" t="s">
        <v>79</v>
      </c>
      <c r="F12" s="22" t="s">
        <v>21</v>
      </c>
      <c r="G12" s="22" t="s">
        <v>22</v>
      </c>
      <c r="H12" s="22"/>
      <c r="I12" s="46" t="s">
        <v>80</v>
      </c>
      <c r="J12" s="47" t="s">
        <v>81</v>
      </c>
      <c r="K12" s="46"/>
      <c r="L12" s="46" t="s">
        <v>82</v>
      </c>
      <c r="M12" s="46"/>
      <c r="N12" s="46"/>
      <c r="O12" s="48" t="s">
        <v>83</v>
      </c>
      <c r="P12" s="22"/>
      <c r="Q12" s="22" t="s">
        <v>84</v>
      </c>
      <c r="R12" s="22" t="s">
        <v>85</v>
      </c>
      <c r="S12" s="22" t="s">
        <v>33</v>
      </c>
    </row>
    <row r="13" customHeight="1" spans="1:19">
      <c r="A13" s="22">
        <v>11</v>
      </c>
      <c r="B13" s="40" t="s">
        <v>86</v>
      </c>
      <c r="D13" s="42"/>
      <c r="E13" s="22" t="s">
        <v>87</v>
      </c>
      <c r="F13" s="22" t="s">
        <v>21</v>
      </c>
      <c r="G13" s="22" t="s">
        <v>22</v>
      </c>
      <c r="H13" s="22"/>
      <c r="I13" s="46"/>
      <c r="J13" s="46"/>
      <c r="K13" s="46"/>
      <c r="L13" s="46" t="s">
        <v>88</v>
      </c>
      <c r="M13" s="46"/>
      <c r="N13" s="46"/>
      <c r="O13" s="48" t="s">
        <v>89</v>
      </c>
      <c r="P13" s="22"/>
      <c r="Q13" s="22" t="s">
        <v>90</v>
      </c>
      <c r="R13" s="22"/>
      <c r="S13" s="22"/>
    </row>
    <row r="14" customHeight="1" spans="1:19">
      <c r="A14" s="22">
        <v>12</v>
      </c>
      <c r="B14" s="40" t="s">
        <v>91</v>
      </c>
      <c r="D14" s="42"/>
      <c r="E14" s="22" t="s">
        <v>92</v>
      </c>
      <c r="F14" s="22" t="s">
        <v>21</v>
      </c>
      <c r="G14" s="22" t="s">
        <v>22</v>
      </c>
      <c r="H14" s="22"/>
      <c r="I14" s="46"/>
      <c r="J14" s="46" t="s">
        <v>93</v>
      </c>
      <c r="K14" s="46"/>
      <c r="L14" s="46" t="s">
        <v>94</v>
      </c>
      <c r="M14" s="46"/>
      <c r="N14" s="46"/>
      <c r="O14" s="48" t="s">
        <v>95</v>
      </c>
      <c r="P14" s="22"/>
      <c r="Q14" s="22" t="s">
        <v>96</v>
      </c>
      <c r="R14" s="22"/>
      <c r="S14" s="22"/>
    </row>
    <row r="15" customHeight="1" spans="1:19">
      <c r="A15" s="22">
        <v>13</v>
      </c>
      <c r="B15" s="40" t="s">
        <v>97</v>
      </c>
      <c r="D15" s="42"/>
      <c r="E15" s="22" t="s">
        <v>98</v>
      </c>
      <c r="F15" s="22" t="s">
        <v>21</v>
      </c>
      <c r="G15" s="22" t="s">
        <v>22</v>
      </c>
      <c r="H15" s="22"/>
      <c r="I15" s="46"/>
      <c r="J15" s="46" t="s">
        <v>99</v>
      </c>
      <c r="K15" s="46"/>
      <c r="L15" s="50" t="s">
        <v>100</v>
      </c>
      <c r="M15" s="46"/>
      <c r="N15" s="46"/>
      <c r="O15" s="22"/>
      <c r="P15" s="22"/>
      <c r="Q15" s="22"/>
      <c r="R15" s="22"/>
      <c r="S15" s="22"/>
    </row>
    <row r="16" customHeight="1" spans="1:19">
      <c r="A16" s="22">
        <v>14</v>
      </c>
      <c r="B16" s="40" t="s">
        <v>101</v>
      </c>
      <c r="D16" s="42"/>
      <c r="E16" s="22" t="s">
        <v>102</v>
      </c>
      <c r="F16" s="22" t="s">
        <v>21</v>
      </c>
      <c r="G16" s="22" t="s">
        <v>22</v>
      </c>
      <c r="H16" s="22"/>
      <c r="I16" s="46"/>
      <c r="J16" s="46" t="s">
        <v>103</v>
      </c>
      <c r="K16" s="46"/>
      <c r="L16" s="51" t="s">
        <v>104</v>
      </c>
      <c r="M16" s="46"/>
      <c r="N16" s="46"/>
      <c r="O16" s="22"/>
      <c r="P16" s="22"/>
      <c r="Q16" s="22"/>
      <c r="R16" s="22"/>
      <c r="S16" s="22"/>
    </row>
    <row r="17" customHeight="1" spans="1:19">
      <c r="A17" s="22">
        <v>15</v>
      </c>
      <c r="B17" s="40" t="s">
        <v>105</v>
      </c>
      <c r="D17" s="42"/>
      <c r="E17" s="22" t="s">
        <v>106</v>
      </c>
      <c r="F17" s="22" t="s">
        <v>21</v>
      </c>
      <c r="G17" s="22" t="s">
        <v>22</v>
      </c>
      <c r="H17" s="22"/>
      <c r="I17" s="46"/>
      <c r="J17" s="46"/>
      <c r="K17" s="46"/>
      <c r="L17" s="46" t="s">
        <v>107</v>
      </c>
      <c r="M17" s="46"/>
      <c r="N17" s="46"/>
      <c r="O17" s="22"/>
      <c r="P17" s="22"/>
      <c r="Q17" s="22" t="s">
        <v>108</v>
      </c>
      <c r="R17" s="22"/>
      <c r="S17" s="22"/>
    </row>
    <row r="18" customHeight="1" spans="1:19">
      <c r="A18" s="38">
        <v>16</v>
      </c>
      <c r="B18" s="43" t="s">
        <v>109</v>
      </c>
      <c r="D18" s="44"/>
      <c r="E18" s="22" t="s">
        <v>110</v>
      </c>
      <c r="F18" s="22" t="s">
        <v>21</v>
      </c>
      <c r="G18" s="22" t="s">
        <v>22</v>
      </c>
      <c r="H18" s="22"/>
      <c r="I18" s="46"/>
      <c r="J18" s="46" t="s">
        <v>111</v>
      </c>
      <c r="K18" s="46" t="s">
        <v>112</v>
      </c>
      <c r="L18" s="46" t="s">
        <v>113</v>
      </c>
      <c r="M18" s="46" t="s">
        <v>114</v>
      </c>
      <c r="N18" s="46" t="s">
        <v>115</v>
      </c>
      <c r="O18" s="22"/>
      <c r="P18" s="22" t="s">
        <v>116</v>
      </c>
      <c r="Q18" s="22" t="s">
        <v>117</v>
      </c>
      <c r="R18" s="22" t="s">
        <v>118</v>
      </c>
      <c r="S18" s="22" t="s">
        <v>119</v>
      </c>
    </row>
    <row r="19" customHeight="1" spans="1:19">
      <c r="A19" s="22">
        <v>17</v>
      </c>
      <c r="B19" s="43" t="s">
        <v>120</v>
      </c>
      <c r="D19" s="22" t="s">
        <v>121</v>
      </c>
      <c r="E19" s="22" t="s">
        <v>122</v>
      </c>
      <c r="F19" s="22" t="s">
        <v>123</v>
      </c>
      <c r="G19" s="22" t="s">
        <v>21</v>
      </c>
      <c r="H19" s="22"/>
      <c r="I19" s="46"/>
      <c r="J19" s="46"/>
      <c r="K19" s="46"/>
      <c r="L19" s="46"/>
      <c r="M19" s="46" t="s">
        <v>124</v>
      </c>
      <c r="N19" s="46"/>
      <c r="O19" s="22"/>
      <c r="P19" s="22" t="s">
        <v>116</v>
      </c>
      <c r="Q19" s="22"/>
      <c r="R19" s="22" t="s">
        <v>125</v>
      </c>
      <c r="S19" s="22" t="s">
        <v>119</v>
      </c>
    </row>
    <row r="20" customHeight="1" spans="1:19">
      <c r="A20" s="38">
        <v>18</v>
      </c>
      <c r="B20" s="43" t="s">
        <v>126</v>
      </c>
      <c r="D20" s="22"/>
      <c r="E20" s="22" t="s">
        <v>127</v>
      </c>
      <c r="F20" s="22" t="s">
        <v>123</v>
      </c>
      <c r="G20" s="22" t="s">
        <v>21</v>
      </c>
      <c r="H20" s="22"/>
      <c r="I20" s="46"/>
      <c r="J20" s="46"/>
      <c r="K20" s="46"/>
      <c r="L20" s="46" t="s">
        <v>128</v>
      </c>
      <c r="M20" s="46" t="s">
        <v>129</v>
      </c>
      <c r="N20" s="46"/>
      <c r="O20" s="22"/>
      <c r="P20" s="22" t="s">
        <v>116</v>
      </c>
      <c r="Q20" s="22"/>
      <c r="R20" s="22" t="s">
        <v>125</v>
      </c>
      <c r="S20" s="22" t="s">
        <v>119</v>
      </c>
    </row>
    <row r="21" customHeight="1" spans="1:19">
      <c r="A21" s="22"/>
      <c r="B21" s="22"/>
      <c r="D21" s="22"/>
      <c r="E21" s="22" t="s">
        <v>130</v>
      </c>
      <c r="F21" s="22" t="s">
        <v>123</v>
      </c>
      <c r="G21" s="22" t="s">
        <v>21</v>
      </c>
      <c r="H21" s="22"/>
      <c r="I21" s="46"/>
      <c r="J21" s="46" t="s">
        <v>131</v>
      </c>
      <c r="K21" s="46" t="s">
        <v>132</v>
      </c>
      <c r="L21" s="46" t="s">
        <v>133</v>
      </c>
      <c r="M21" s="46" t="s">
        <v>134</v>
      </c>
      <c r="N21" s="46" t="s">
        <v>135</v>
      </c>
      <c r="O21" s="22" t="s">
        <v>136</v>
      </c>
      <c r="P21" s="22" t="s">
        <v>116</v>
      </c>
      <c r="Q21" s="22" t="s">
        <v>137</v>
      </c>
      <c r="R21" s="22" t="s">
        <v>125</v>
      </c>
      <c r="S21" s="22" t="s">
        <v>119</v>
      </c>
    </row>
    <row r="23" customHeight="1" spans="2:19">
      <c r="B23" s="38" t="s">
        <v>138</v>
      </c>
      <c r="D23" s="45" t="s">
        <v>139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customHeight="1" spans="4:19"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customHeight="1" spans="4:19"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</sheetData>
  <mergeCells count="4">
    <mergeCell ref="D1:S1"/>
    <mergeCell ref="D3:D18"/>
    <mergeCell ref="D19:D21"/>
    <mergeCell ref="D23:S25"/>
  </mergeCells>
  <hyperlinks>
    <hyperlink ref="B3" r:id="rId1" display="Guojin Li et al. (2021)"/>
    <hyperlink ref="B4" r:id="rId2" display="Shinde et al. (2018)"/>
    <hyperlink ref="B5" r:id="rId3" display="Diwan et al. (2022)"/>
    <hyperlink ref="B6" r:id="rId4" display="Sozzi et al (2022)"/>
    <hyperlink ref="B7" r:id="rId5" display="Wu et al. (2020)"/>
    <hyperlink ref="B8" r:id="rId6" display="Shuwei Li et al. (2021)"/>
    <hyperlink ref="B9" r:id="rId7" display="Chen et al.(2022)"/>
    <hyperlink ref="B10" r:id="rId8" display="Francies et al. (2021)"/>
    <hyperlink ref="B12" r:id="rId9" display="Redmon and Farhardi (2016)"/>
    <hyperlink ref="B11" r:id="rId10" display="Redmon et al (2016)"/>
    <hyperlink ref="B13" r:id="rId11" display="Liu et al. (2019)"/>
    <hyperlink ref="B14" r:id="rId12" display="Mao et al. (2019)"/>
    <hyperlink ref="B15" r:id="rId13" display="Wan et al. (2022)"/>
    <hyperlink ref="B16" r:id="rId14" display="Park et al. (2021)"/>
    <hyperlink ref="B17" r:id="rId15" display="Lyu and Lu (2022)"/>
    <hyperlink ref="B18" r:id="rId16" display="Wang et al (2021)"/>
    <hyperlink ref="B19" r:id="rId17" display="Wang et al (2021) TRC"/>
    <hyperlink ref="B20" r:id="rId18" display="Li, Shilin (2022)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U31"/>
  <sheetViews>
    <sheetView tabSelected="1" zoomScale="70" zoomScaleNormal="70" workbookViewId="0">
      <selection activeCell="D3" sqref="D3"/>
    </sheetView>
  </sheetViews>
  <sheetFormatPr defaultColWidth="9.14285714285714" defaultRowHeight="40" customHeight="1"/>
  <cols>
    <col min="3" max="3" width="19.7904761904762" customWidth="1"/>
    <col min="4" max="8" width="15.4285714285714" customWidth="1"/>
    <col min="9" max="9" width="30.8190476190476" customWidth="1"/>
    <col min="10" max="12" width="15.4285714285714" customWidth="1"/>
    <col min="14" max="14" width="33.0476190476191" customWidth="1"/>
    <col min="15" max="22" width="12.8571428571429"/>
    <col min="23" max="23" width="11.7142857142857"/>
    <col min="25" max="33" width="12.8571428571429"/>
    <col min="35" max="43" width="12.8571428571429"/>
    <col min="46" max="46" width="22.0380952380952" customWidth="1"/>
    <col min="47" max="55" width="12.8571428571429"/>
    <col min="57" max="57" width="12.8571428571429"/>
    <col min="59" max="59" width="19.1809523809524" customWidth="1"/>
    <col min="60" max="67" width="12.8571428571429"/>
    <col min="70" max="70" width="12.8571428571429"/>
    <col min="72" max="72" width="27.3428571428571" customWidth="1"/>
    <col min="73" max="73" width="31.4285714285714" style="9" customWidth="1"/>
  </cols>
  <sheetData>
    <row r="1" customHeight="1" spans="4:68">
      <c r="D1" s="10" t="s">
        <v>140</v>
      </c>
      <c r="E1" s="11"/>
      <c r="F1" s="11"/>
      <c r="G1" s="11"/>
      <c r="H1" s="11"/>
      <c r="I1" s="11"/>
      <c r="J1" s="11"/>
      <c r="K1" s="11"/>
      <c r="L1" s="20"/>
      <c r="O1" s="21" t="s">
        <v>141</v>
      </c>
      <c r="P1" s="21"/>
      <c r="Q1" s="21"/>
      <c r="R1" s="21"/>
      <c r="S1" s="21"/>
      <c r="T1" s="21"/>
      <c r="U1" s="21"/>
      <c r="V1" s="21"/>
      <c r="W1" s="21"/>
      <c r="Y1" s="27" t="s">
        <v>142</v>
      </c>
      <c r="Z1" s="27"/>
      <c r="AA1" s="27"/>
      <c r="AB1" s="27"/>
      <c r="AC1" s="27"/>
      <c r="AD1" s="27"/>
      <c r="AE1" s="27"/>
      <c r="AF1" s="27"/>
      <c r="AG1" s="27"/>
      <c r="AI1" s="21" t="s">
        <v>143</v>
      </c>
      <c r="AJ1" s="21"/>
      <c r="AK1" s="21"/>
      <c r="AL1" s="21"/>
      <c r="AM1" s="21"/>
      <c r="AN1" s="21"/>
      <c r="AO1" s="21"/>
      <c r="AP1" s="21"/>
      <c r="AQ1" s="21"/>
      <c r="AT1" s="29" t="s">
        <v>144</v>
      </c>
      <c r="AU1" s="30"/>
      <c r="AV1" s="30"/>
      <c r="AW1" s="30"/>
      <c r="AX1" s="30"/>
      <c r="AY1" s="30"/>
      <c r="AZ1" s="30"/>
      <c r="BA1" s="30"/>
      <c r="BB1" s="30"/>
      <c r="BC1" s="30"/>
      <c r="BG1" s="33" t="s">
        <v>145</v>
      </c>
      <c r="BH1" s="34"/>
      <c r="BI1" s="34"/>
      <c r="BJ1" s="34"/>
      <c r="BK1" s="34"/>
      <c r="BL1" s="34"/>
      <c r="BM1" s="34"/>
      <c r="BN1" s="34"/>
      <c r="BO1" s="34"/>
      <c r="BP1" s="34"/>
    </row>
    <row r="2" ht="62" customHeight="1" spans="3:73">
      <c r="C2" s="12" t="s">
        <v>3</v>
      </c>
      <c r="D2" s="13" t="s">
        <v>4</v>
      </c>
      <c r="E2" s="13" t="s">
        <v>5</v>
      </c>
      <c r="F2" s="13" t="s">
        <v>7</v>
      </c>
      <c r="G2" s="13" t="s">
        <v>8</v>
      </c>
      <c r="H2" s="14" t="s">
        <v>9</v>
      </c>
      <c r="I2" s="13" t="s">
        <v>10</v>
      </c>
      <c r="J2" s="15" t="s">
        <v>15</v>
      </c>
      <c r="K2" s="22" t="s">
        <v>16</v>
      </c>
      <c r="L2" s="15" t="s">
        <v>146</v>
      </c>
      <c r="O2" s="13" t="s">
        <v>4</v>
      </c>
      <c r="P2" s="13" t="s">
        <v>5</v>
      </c>
      <c r="Q2" s="13" t="s">
        <v>7</v>
      </c>
      <c r="R2" s="13" t="s">
        <v>8</v>
      </c>
      <c r="S2" s="14" t="s">
        <v>9</v>
      </c>
      <c r="T2" s="13" t="s">
        <v>10</v>
      </c>
      <c r="U2" s="15" t="s">
        <v>15</v>
      </c>
      <c r="V2" s="22" t="s">
        <v>16</v>
      </c>
      <c r="W2" s="15" t="s">
        <v>146</v>
      </c>
      <c r="Y2" s="13" t="s">
        <v>4</v>
      </c>
      <c r="Z2" s="13" t="s">
        <v>5</v>
      </c>
      <c r="AA2" s="13" t="s">
        <v>7</v>
      </c>
      <c r="AB2" s="13" t="s">
        <v>8</v>
      </c>
      <c r="AC2" s="14" t="s">
        <v>9</v>
      </c>
      <c r="AD2" s="13" t="s">
        <v>10</v>
      </c>
      <c r="AE2" s="15" t="s">
        <v>15</v>
      </c>
      <c r="AF2" s="22" t="s">
        <v>16</v>
      </c>
      <c r="AG2" s="15" t="s">
        <v>146</v>
      </c>
      <c r="AI2" s="13" t="s">
        <v>4</v>
      </c>
      <c r="AJ2" s="13" t="s">
        <v>5</v>
      </c>
      <c r="AK2" s="13" t="s">
        <v>7</v>
      </c>
      <c r="AL2" s="13" t="s">
        <v>8</v>
      </c>
      <c r="AM2" s="14" t="s">
        <v>9</v>
      </c>
      <c r="AN2" s="13" t="s">
        <v>10</v>
      </c>
      <c r="AO2" s="15" t="s">
        <v>15</v>
      </c>
      <c r="AP2" s="22" t="s">
        <v>16</v>
      </c>
      <c r="AQ2" s="15" t="s">
        <v>146</v>
      </c>
      <c r="AU2" s="13" t="s">
        <v>4</v>
      </c>
      <c r="AV2" s="13" t="s">
        <v>5</v>
      </c>
      <c r="AW2" s="13" t="s">
        <v>7</v>
      </c>
      <c r="AX2" s="13" t="s">
        <v>8</v>
      </c>
      <c r="AY2" s="14" t="s">
        <v>9</v>
      </c>
      <c r="AZ2" s="13" t="s">
        <v>10</v>
      </c>
      <c r="BA2" s="15" t="s">
        <v>15</v>
      </c>
      <c r="BB2" s="22" t="s">
        <v>16</v>
      </c>
      <c r="BC2" s="15" t="s">
        <v>146</v>
      </c>
      <c r="BE2" s="35" t="s">
        <v>147</v>
      </c>
      <c r="BH2" s="13" t="s">
        <v>4</v>
      </c>
      <c r="BI2" s="13" t="s">
        <v>5</v>
      </c>
      <c r="BJ2" s="13" t="s">
        <v>7</v>
      </c>
      <c r="BK2" s="13" t="s">
        <v>8</v>
      </c>
      <c r="BL2" s="14" t="s">
        <v>9</v>
      </c>
      <c r="BM2" s="13" t="s">
        <v>10</v>
      </c>
      <c r="BN2" s="15" t="s">
        <v>15</v>
      </c>
      <c r="BO2" s="22" t="s">
        <v>16</v>
      </c>
      <c r="BP2" s="15" t="s">
        <v>146</v>
      </c>
      <c r="BR2" s="36" t="s">
        <v>148</v>
      </c>
      <c r="BU2" s="37" t="s">
        <v>149</v>
      </c>
    </row>
    <row r="3" customHeight="1" spans="3:73">
      <c r="C3" s="15" t="s">
        <v>20</v>
      </c>
      <c r="D3" s="15">
        <v>1</v>
      </c>
      <c r="E3" s="15">
        <v>2</v>
      </c>
      <c r="F3" s="16" t="s">
        <v>150</v>
      </c>
      <c r="G3" s="16" t="s">
        <v>151</v>
      </c>
      <c r="H3" s="16"/>
      <c r="I3" s="23">
        <v>96.28</v>
      </c>
      <c r="J3" s="15"/>
      <c r="K3" s="15"/>
      <c r="L3" s="15"/>
      <c r="O3" s="24">
        <f>POWER(D3,2)</f>
        <v>1</v>
      </c>
      <c r="P3" s="24">
        <f t="shared" ref="P3:W3" si="0">POWER(E3,2)</f>
        <v>4</v>
      </c>
      <c r="Q3" s="24">
        <f t="shared" si="0"/>
        <v>9269.8384</v>
      </c>
      <c r="R3" s="24">
        <f t="shared" si="0"/>
        <v>11236</v>
      </c>
      <c r="S3" s="24">
        <f t="shared" si="0"/>
        <v>0</v>
      </c>
      <c r="T3" s="24">
        <f t="shared" si="0"/>
        <v>9269.8384</v>
      </c>
      <c r="U3" s="24">
        <f t="shared" si="0"/>
        <v>0</v>
      </c>
      <c r="V3" s="24">
        <f t="shared" si="0"/>
        <v>0</v>
      </c>
      <c r="W3" s="24">
        <f t="shared" si="0"/>
        <v>0</v>
      </c>
      <c r="Y3" s="24">
        <f>D3/O$23</f>
        <v>0.152498570332605</v>
      </c>
      <c r="Z3" s="24">
        <f t="shared" ref="Z3:AG3" si="1">E3/P$23</f>
        <v>0.24433888871261</v>
      </c>
      <c r="AA3" s="24">
        <f t="shared" si="1"/>
        <v>0.591216618036637</v>
      </c>
      <c r="AB3" s="24">
        <f t="shared" si="1"/>
        <v>0.22364607640404</v>
      </c>
      <c r="AC3" s="24">
        <f t="shared" si="1"/>
        <v>0</v>
      </c>
      <c r="AD3" s="24">
        <f t="shared" si="1"/>
        <v>0.289356541302014</v>
      </c>
      <c r="AE3" s="24">
        <f t="shared" si="1"/>
        <v>0</v>
      </c>
      <c r="AF3" s="24">
        <f t="shared" si="1"/>
        <v>0</v>
      </c>
      <c r="AG3" s="24">
        <f t="shared" si="1"/>
        <v>0</v>
      </c>
      <c r="AI3" s="24">
        <f t="shared" ref="AI3:AQ3" si="2">Y3*AI$24</f>
        <v>0.0106748999232824</v>
      </c>
      <c r="AJ3" s="24">
        <f t="shared" si="2"/>
        <v>0.0146603333227566</v>
      </c>
      <c r="AK3" s="24">
        <f t="shared" si="2"/>
        <v>0.0177364985410991</v>
      </c>
      <c r="AL3" s="24">
        <f t="shared" si="2"/>
        <v>0.033546911460606</v>
      </c>
      <c r="AM3" s="24">
        <f t="shared" si="2"/>
        <v>0</v>
      </c>
      <c r="AN3" s="24">
        <f t="shared" si="2"/>
        <v>0.0434034811953022</v>
      </c>
      <c r="AO3" s="24">
        <f t="shared" si="2"/>
        <v>0</v>
      </c>
      <c r="AP3" s="24">
        <f t="shared" si="2"/>
        <v>0</v>
      </c>
      <c r="AQ3" s="24">
        <f t="shared" si="2"/>
        <v>0</v>
      </c>
      <c r="AT3" s="22" t="s">
        <v>20</v>
      </c>
      <c r="AU3" s="24">
        <f>POWER(AI3-AI$26,2)</f>
        <v>0.000455813953488371</v>
      </c>
      <c r="AV3" s="24">
        <f t="shared" ref="AV3:BC3" si="3">POWER(AJ3-AJ$26,2)</f>
        <v>0</v>
      </c>
      <c r="AW3" s="24">
        <f t="shared" si="3"/>
        <v>0</v>
      </c>
      <c r="AX3" s="24">
        <f t="shared" si="3"/>
        <v>0.000811294203917805</v>
      </c>
      <c r="AY3" s="24">
        <f t="shared" si="3"/>
        <v>0.00632125871131876</v>
      </c>
      <c r="AZ3" s="24">
        <f t="shared" si="3"/>
        <v>1.05351799233639e-7</v>
      </c>
      <c r="BA3" s="24">
        <f t="shared" si="3"/>
        <v>2.76988797816249e-6</v>
      </c>
      <c r="BB3" s="24">
        <f t="shared" si="3"/>
        <v>0.00316956521739131</v>
      </c>
      <c r="BC3" s="24">
        <f t="shared" si="3"/>
        <v>0.00169</v>
      </c>
      <c r="BE3" s="32">
        <f>SUM(AU3:BC3)</f>
        <v>0.0124508073258936</v>
      </c>
      <c r="BG3" s="22" t="s">
        <v>20</v>
      </c>
      <c r="BH3" s="24">
        <f>POWER(AI3-AI$27,2)</f>
        <v>0</v>
      </c>
      <c r="BI3" s="24">
        <f t="shared" ref="BI3:BP3" si="4">POWER(AJ3-AJ$27,2)</f>
        <v>5.37313432835821e-5</v>
      </c>
      <c r="BJ3" s="24">
        <f t="shared" si="4"/>
        <v>0.00031458338049841</v>
      </c>
      <c r="BK3" s="24">
        <f t="shared" si="4"/>
        <v>0.00112539526854574</v>
      </c>
      <c r="BL3" s="24">
        <f t="shared" si="4"/>
        <v>0</v>
      </c>
      <c r="BM3" s="24">
        <f t="shared" si="4"/>
        <v>0.00188386217987095</v>
      </c>
      <c r="BN3" s="24">
        <f t="shared" si="4"/>
        <v>0.0249374401273223</v>
      </c>
      <c r="BO3" s="24">
        <f t="shared" si="4"/>
        <v>0</v>
      </c>
      <c r="BP3" s="24">
        <f t="shared" si="4"/>
        <v>0</v>
      </c>
      <c r="BR3" s="32">
        <f>SUM(BH3:BP3)</f>
        <v>0.028315012299521</v>
      </c>
      <c r="BT3" s="22" t="s">
        <v>20</v>
      </c>
      <c r="BU3" s="24">
        <f>BR3/(BE3+BR3)</f>
        <v>0.694577284590362</v>
      </c>
    </row>
    <row r="4" customHeight="1" spans="3:73">
      <c r="C4" s="15" t="s">
        <v>26</v>
      </c>
      <c r="D4" s="15">
        <v>1</v>
      </c>
      <c r="E4" s="15">
        <v>2</v>
      </c>
      <c r="F4" s="17"/>
      <c r="G4" s="16" t="s">
        <v>152</v>
      </c>
      <c r="H4" s="16"/>
      <c r="I4" s="23">
        <v>63.4</v>
      </c>
      <c r="J4" s="15"/>
      <c r="K4" s="15">
        <v>1</v>
      </c>
      <c r="L4" s="15">
        <v>1</v>
      </c>
      <c r="O4" s="24">
        <f t="shared" ref="O4:O21" si="5">POWER(D4,2)</f>
        <v>1</v>
      </c>
      <c r="P4" s="24">
        <f t="shared" ref="P4:W4" si="6">POWER(E4,2)</f>
        <v>4</v>
      </c>
      <c r="Q4" s="24">
        <f t="shared" si="6"/>
        <v>0</v>
      </c>
      <c r="R4" s="24">
        <f t="shared" si="6"/>
        <v>2025</v>
      </c>
      <c r="S4" s="24">
        <f t="shared" si="6"/>
        <v>0</v>
      </c>
      <c r="T4" s="24">
        <f t="shared" si="6"/>
        <v>4019.56</v>
      </c>
      <c r="U4" s="24">
        <f t="shared" si="6"/>
        <v>0</v>
      </c>
      <c r="V4" s="24">
        <f t="shared" si="6"/>
        <v>1</v>
      </c>
      <c r="W4" s="24">
        <f t="shared" si="6"/>
        <v>1</v>
      </c>
      <c r="Y4" s="24">
        <f t="shared" ref="Y4:Y21" si="7">D4/O$23</f>
        <v>0.152498570332605</v>
      </c>
      <c r="Z4" s="24">
        <f t="shared" ref="Z4:AG4" si="8">E4/P$23</f>
        <v>0.24433888871261</v>
      </c>
      <c r="AA4" s="24">
        <f t="shared" si="8"/>
        <v>0</v>
      </c>
      <c r="AB4" s="24">
        <f t="shared" si="8"/>
        <v>0.0949440890394508</v>
      </c>
      <c r="AC4" s="24">
        <f t="shared" si="8"/>
        <v>0</v>
      </c>
      <c r="AD4" s="24">
        <f t="shared" si="8"/>
        <v>0.19054014040868</v>
      </c>
      <c r="AE4" s="24">
        <f t="shared" si="8"/>
        <v>0</v>
      </c>
      <c r="AF4" s="24">
        <f t="shared" si="8"/>
        <v>0.208514414057075</v>
      </c>
      <c r="AG4" s="24">
        <f t="shared" si="8"/>
        <v>0.316227766016838</v>
      </c>
      <c r="AI4" s="24">
        <f t="shared" ref="AI4:AI21" si="9">Y4*AI$24</f>
        <v>0.0106748999232824</v>
      </c>
      <c r="AJ4" s="24">
        <f t="shared" ref="AJ4:AQ4" si="10">Z4*AJ$24</f>
        <v>0.0146603333227566</v>
      </c>
      <c r="AK4" s="24">
        <f t="shared" si="10"/>
        <v>0</v>
      </c>
      <c r="AL4" s="24">
        <f t="shared" si="10"/>
        <v>0.0142416133559176</v>
      </c>
      <c r="AM4" s="24">
        <f t="shared" si="10"/>
        <v>0</v>
      </c>
      <c r="AN4" s="24">
        <f t="shared" si="10"/>
        <v>0.028581021061302</v>
      </c>
      <c r="AO4" s="24">
        <f t="shared" si="10"/>
        <v>0</v>
      </c>
      <c r="AP4" s="24">
        <f t="shared" si="10"/>
        <v>0.0187662972651367</v>
      </c>
      <c r="AQ4" s="24">
        <f t="shared" si="10"/>
        <v>0.0411096095821889</v>
      </c>
      <c r="AT4" s="22" t="s">
        <v>26</v>
      </c>
      <c r="AU4" s="24">
        <f t="shared" ref="AU4:AU21" si="11">POWER(AI4-AI$26,2)</f>
        <v>0.000455813953488371</v>
      </c>
      <c r="AV4" s="24">
        <f t="shared" ref="AV4:BC4" si="12">POWER(AJ4-AJ$26,2)</f>
        <v>0</v>
      </c>
      <c r="AW4" s="24">
        <f t="shared" si="12"/>
        <v>0.00031458338049841</v>
      </c>
      <c r="AX4" s="24">
        <f t="shared" si="12"/>
        <v>0.00228374310413949</v>
      </c>
      <c r="AY4" s="24">
        <f t="shared" si="12"/>
        <v>0.00632125871131876</v>
      </c>
      <c r="AZ4" s="24">
        <f t="shared" si="12"/>
        <v>0.00022943280721993</v>
      </c>
      <c r="BA4" s="24">
        <f t="shared" si="12"/>
        <v>2.76988797816249e-6</v>
      </c>
      <c r="BB4" s="24">
        <f t="shared" si="12"/>
        <v>0.00140869565217391</v>
      </c>
      <c r="BC4" s="24">
        <f t="shared" si="12"/>
        <v>0</v>
      </c>
      <c r="BE4" s="32">
        <f>SUM(AU4:BC4)</f>
        <v>0.011016297496817</v>
      </c>
      <c r="BG4" s="22" t="s">
        <v>26</v>
      </c>
      <c r="BH4" s="24">
        <f t="shared" ref="BH4:BH21" si="13">POWER(AI4-AI$27,2)</f>
        <v>0</v>
      </c>
      <c r="BI4" s="24">
        <f t="shared" ref="BI4:BP4" si="14">POWER(AJ4-AJ$27,2)</f>
        <v>5.37313432835821e-5</v>
      </c>
      <c r="BJ4" s="24">
        <f t="shared" si="14"/>
        <v>0</v>
      </c>
      <c r="BK4" s="24">
        <f t="shared" si="14"/>
        <v>0.000202823550979451</v>
      </c>
      <c r="BL4" s="24">
        <f t="shared" si="14"/>
        <v>0</v>
      </c>
      <c r="BM4" s="24">
        <f t="shared" si="14"/>
        <v>0.000816874764906588</v>
      </c>
      <c r="BN4" s="24">
        <f t="shared" si="14"/>
        <v>0.0249374401273223</v>
      </c>
      <c r="BO4" s="24">
        <f t="shared" si="14"/>
        <v>0.000352173913043478</v>
      </c>
      <c r="BP4" s="24">
        <f t="shared" si="14"/>
        <v>0.00169</v>
      </c>
      <c r="BR4" s="32">
        <f t="shared" ref="BR4:BR21" si="15">SUM(BH4:BP4)</f>
        <v>0.0280530436995354</v>
      </c>
      <c r="BT4" s="22" t="s">
        <v>26</v>
      </c>
      <c r="BU4" s="24">
        <f t="shared" ref="BU4:BU21" si="16">BR4/(BE4+BR4)</f>
        <v>0.718032166412739</v>
      </c>
    </row>
    <row r="5" customHeight="1" spans="3:73">
      <c r="C5" s="15" t="s">
        <v>35</v>
      </c>
      <c r="D5" s="15">
        <v>1</v>
      </c>
      <c r="E5" s="15">
        <v>2</v>
      </c>
      <c r="F5" s="17"/>
      <c r="G5" s="16" t="s">
        <v>153</v>
      </c>
      <c r="H5" s="16"/>
      <c r="I5" s="23">
        <v>52.7</v>
      </c>
      <c r="J5" s="15"/>
      <c r="K5" s="15"/>
      <c r="L5" s="15">
        <v>1</v>
      </c>
      <c r="O5" s="24">
        <f t="shared" si="5"/>
        <v>1</v>
      </c>
      <c r="P5" s="24">
        <f t="shared" ref="P5:W5" si="17">POWER(E5,2)</f>
        <v>4</v>
      </c>
      <c r="Q5" s="24">
        <f t="shared" si="17"/>
        <v>0</v>
      </c>
      <c r="R5" s="24">
        <f t="shared" si="17"/>
        <v>24025</v>
      </c>
      <c r="S5" s="24">
        <f t="shared" si="17"/>
        <v>0</v>
      </c>
      <c r="T5" s="24">
        <f t="shared" si="17"/>
        <v>2777.29</v>
      </c>
      <c r="U5" s="24">
        <f t="shared" si="17"/>
        <v>0</v>
      </c>
      <c r="V5" s="24">
        <f t="shared" si="17"/>
        <v>0</v>
      </c>
      <c r="W5" s="24">
        <f t="shared" si="17"/>
        <v>1</v>
      </c>
      <c r="Y5" s="24">
        <f t="shared" si="7"/>
        <v>0.152498570332605</v>
      </c>
      <c r="Z5" s="24">
        <f t="shared" ref="Z5:AG5" si="18">E5/P$23</f>
        <v>0.24433888871261</v>
      </c>
      <c r="AA5" s="24">
        <f t="shared" si="18"/>
        <v>0</v>
      </c>
      <c r="AB5" s="24">
        <f t="shared" si="18"/>
        <v>0.327029640024775</v>
      </c>
      <c r="AC5" s="24">
        <f t="shared" si="18"/>
        <v>0</v>
      </c>
      <c r="AD5" s="24">
        <f t="shared" si="18"/>
        <v>0.158382735008477</v>
      </c>
      <c r="AE5" s="24">
        <f t="shared" si="18"/>
        <v>0</v>
      </c>
      <c r="AF5" s="24">
        <f t="shared" si="18"/>
        <v>0</v>
      </c>
      <c r="AG5" s="24">
        <f t="shared" si="18"/>
        <v>0.316227766016838</v>
      </c>
      <c r="AI5" s="24">
        <f t="shared" si="9"/>
        <v>0.0106748999232824</v>
      </c>
      <c r="AJ5" s="24">
        <f t="shared" ref="AJ5:AQ5" si="19">Z5*AJ$24</f>
        <v>0.0146603333227566</v>
      </c>
      <c r="AK5" s="24">
        <f t="shared" si="19"/>
        <v>0</v>
      </c>
      <c r="AL5" s="24">
        <f t="shared" si="19"/>
        <v>0.0490544460037163</v>
      </c>
      <c r="AM5" s="24">
        <f t="shared" si="19"/>
        <v>0</v>
      </c>
      <c r="AN5" s="24">
        <f t="shared" si="19"/>
        <v>0.0237574102512715</v>
      </c>
      <c r="AO5" s="24">
        <f t="shared" si="19"/>
        <v>0</v>
      </c>
      <c r="AP5" s="24">
        <f t="shared" si="19"/>
        <v>0</v>
      </c>
      <c r="AQ5" s="24">
        <f t="shared" si="19"/>
        <v>0.0411096095821889</v>
      </c>
      <c r="AT5" s="22" t="s">
        <v>35</v>
      </c>
      <c r="AU5" s="24">
        <f t="shared" si="11"/>
        <v>0.000455813953488371</v>
      </c>
      <c r="AV5" s="24">
        <f t="shared" ref="AV5:BC5" si="20">POWER(AJ5-AJ$26,2)</f>
        <v>0</v>
      </c>
      <c r="AW5" s="24">
        <f t="shared" si="20"/>
        <v>0.00031458338049841</v>
      </c>
      <c r="AX5" s="24">
        <f t="shared" si="20"/>
        <v>0.00016836858725751</v>
      </c>
      <c r="AY5" s="24">
        <f t="shared" si="20"/>
        <v>0.00632125871131876</v>
      </c>
      <c r="AZ5" s="24">
        <f t="shared" si="20"/>
        <v>0.000398826875922123</v>
      </c>
      <c r="BA5" s="24">
        <f t="shared" si="20"/>
        <v>2.76988797816249e-6</v>
      </c>
      <c r="BB5" s="24">
        <f t="shared" si="20"/>
        <v>0.00316956521739131</v>
      </c>
      <c r="BC5" s="24">
        <f t="shared" si="20"/>
        <v>0</v>
      </c>
      <c r="BE5" s="32">
        <f t="shared" ref="BE5:BE21" si="21">SUM(AU5:BC5)</f>
        <v>0.0108311866138546</v>
      </c>
      <c r="BG5" s="22" t="s">
        <v>35</v>
      </c>
      <c r="BH5" s="24">
        <f t="shared" si="13"/>
        <v>0</v>
      </c>
      <c r="BI5" s="24">
        <f t="shared" ref="BI5:BP5" si="22">POWER(AJ5-AJ$27,2)</f>
        <v>5.37313432835821e-5</v>
      </c>
      <c r="BJ5" s="24">
        <f t="shared" si="22"/>
        <v>0</v>
      </c>
      <c r="BK5" s="24">
        <f t="shared" si="22"/>
        <v>0.00240633867273151</v>
      </c>
      <c r="BL5" s="24">
        <f t="shared" si="22"/>
        <v>0</v>
      </c>
      <c r="BM5" s="24">
        <f t="shared" si="22"/>
        <v>0.000564414541847222</v>
      </c>
      <c r="BN5" s="24">
        <f t="shared" si="22"/>
        <v>0.0249374401273223</v>
      </c>
      <c r="BO5" s="24">
        <f t="shared" si="22"/>
        <v>0</v>
      </c>
      <c r="BP5" s="24">
        <f t="shared" si="22"/>
        <v>0.00169</v>
      </c>
      <c r="BR5" s="32">
        <f t="shared" si="15"/>
        <v>0.0296519246851846</v>
      </c>
      <c r="BT5" s="22" t="s">
        <v>35</v>
      </c>
      <c r="BU5" s="24">
        <f t="shared" si="16"/>
        <v>0.732451724526625</v>
      </c>
    </row>
    <row r="6" customHeight="1" spans="3:73">
      <c r="C6" s="15" t="s">
        <v>39</v>
      </c>
      <c r="D6" s="15">
        <v>1</v>
      </c>
      <c r="E6" s="15">
        <v>2</v>
      </c>
      <c r="F6" s="17"/>
      <c r="G6" s="16"/>
      <c r="H6" s="16"/>
      <c r="I6" s="23"/>
      <c r="J6" s="15"/>
      <c r="K6" s="15"/>
      <c r="L6" s="15">
        <v>1</v>
      </c>
      <c r="O6" s="24">
        <f t="shared" si="5"/>
        <v>1</v>
      </c>
      <c r="P6" s="24">
        <f t="shared" ref="P6:W6" si="23">POWER(E6,2)</f>
        <v>4</v>
      </c>
      <c r="Q6" s="24">
        <f t="shared" si="23"/>
        <v>0</v>
      </c>
      <c r="R6" s="24">
        <f t="shared" si="23"/>
        <v>0</v>
      </c>
      <c r="S6" s="24">
        <f t="shared" si="23"/>
        <v>0</v>
      </c>
      <c r="T6" s="24">
        <f t="shared" si="23"/>
        <v>0</v>
      </c>
      <c r="U6" s="24">
        <f t="shared" si="23"/>
        <v>0</v>
      </c>
      <c r="V6" s="24">
        <f t="shared" si="23"/>
        <v>0</v>
      </c>
      <c r="W6" s="24">
        <f t="shared" si="23"/>
        <v>1</v>
      </c>
      <c r="Y6" s="24">
        <f t="shared" si="7"/>
        <v>0.152498570332605</v>
      </c>
      <c r="Z6" s="24">
        <f t="shared" ref="Z6:AG6" si="24">E6/P$23</f>
        <v>0.24433888871261</v>
      </c>
      <c r="AA6" s="24">
        <f t="shared" si="24"/>
        <v>0</v>
      </c>
      <c r="AB6" s="24">
        <f t="shared" si="24"/>
        <v>0</v>
      </c>
      <c r="AC6" s="24">
        <f t="shared" si="24"/>
        <v>0</v>
      </c>
      <c r="AD6" s="24">
        <f t="shared" si="24"/>
        <v>0</v>
      </c>
      <c r="AE6" s="24">
        <f t="shared" si="24"/>
        <v>0</v>
      </c>
      <c r="AF6" s="24">
        <f t="shared" si="24"/>
        <v>0</v>
      </c>
      <c r="AG6" s="24">
        <f t="shared" si="24"/>
        <v>0.316227766016838</v>
      </c>
      <c r="AI6" s="24">
        <f t="shared" si="9"/>
        <v>0.0106748999232824</v>
      </c>
      <c r="AJ6" s="24">
        <f t="shared" ref="AJ6:AQ6" si="25">Z6*AJ$24</f>
        <v>0.0146603333227566</v>
      </c>
      <c r="AK6" s="24">
        <f t="shared" si="25"/>
        <v>0</v>
      </c>
      <c r="AL6" s="24">
        <f t="shared" si="25"/>
        <v>0</v>
      </c>
      <c r="AM6" s="24">
        <f t="shared" si="25"/>
        <v>0</v>
      </c>
      <c r="AN6" s="24">
        <f t="shared" si="25"/>
        <v>0</v>
      </c>
      <c r="AO6" s="24">
        <f t="shared" si="25"/>
        <v>0</v>
      </c>
      <c r="AP6" s="24">
        <f t="shared" si="25"/>
        <v>0</v>
      </c>
      <c r="AQ6" s="24">
        <f t="shared" si="25"/>
        <v>0.0411096095821889</v>
      </c>
      <c r="AT6" s="22" t="s">
        <v>39</v>
      </c>
      <c r="AU6" s="24">
        <f t="shared" si="11"/>
        <v>0.000455813953488371</v>
      </c>
      <c r="AV6" s="24">
        <f t="shared" ref="AV6:BC6" si="26">POWER(AJ6-AJ$26,2)</f>
        <v>0</v>
      </c>
      <c r="AW6" s="24">
        <f t="shared" si="26"/>
        <v>0.00031458338049841</v>
      </c>
      <c r="AX6" s="24">
        <f t="shared" si="26"/>
        <v>0.00384773804169215</v>
      </c>
      <c r="AY6" s="24">
        <f t="shared" si="26"/>
        <v>0.00632125871131876</v>
      </c>
      <c r="AZ6" s="24">
        <f t="shared" si="26"/>
        <v>0.00191214328508744</v>
      </c>
      <c r="BA6" s="24">
        <f t="shared" si="26"/>
        <v>2.76988797816249e-6</v>
      </c>
      <c r="BB6" s="24">
        <f t="shared" si="26"/>
        <v>0.00316956521739131</v>
      </c>
      <c r="BC6" s="24">
        <f t="shared" si="26"/>
        <v>0</v>
      </c>
      <c r="BE6" s="32">
        <f t="shared" si="21"/>
        <v>0.0160238724774546</v>
      </c>
      <c r="BG6" s="22" t="s">
        <v>39</v>
      </c>
      <c r="BH6" s="24">
        <f t="shared" si="13"/>
        <v>0</v>
      </c>
      <c r="BI6" s="24">
        <f t="shared" ref="BI6:BP6" si="27">POWER(AJ6-AJ$27,2)</f>
        <v>5.37313432835821e-5</v>
      </c>
      <c r="BJ6" s="24">
        <f t="shared" si="27"/>
        <v>0</v>
      </c>
      <c r="BK6" s="24">
        <f t="shared" si="27"/>
        <v>0</v>
      </c>
      <c r="BL6" s="24">
        <f t="shared" si="27"/>
        <v>0</v>
      </c>
      <c r="BM6" s="24">
        <f t="shared" si="27"/>
        <v>0</v>
      </c>
      <c r="BN6" s="24">
        <f t="shared" si="27"/>
        <v>0.0249374401273223</v>
      </c>
      <c r="BO6" s="24">
        <f t="shared" si="27"/>
        <v>0</v>
      </c>
      <c r="BP6" s="24">
        <f t="shared" si="27"/>
        <v>0.00169</v>
      </c>
      <c r="BR6" s="32">
        <f t="shared" si="15"/>
        <v>0.0266811714706059</v>
      </c>
      <c r="BT6" s="22" t="s">
        <v>39</v>
      </c>
      <c r="BU6" s="24">
        <f t="shared" si="16"/>
        <v>0.624777988826251</v>
      </c>
    </row>
    <row r="7" customHeight="1" spans="3:73">
      <c r="C7" s="15" t="s">
        <v>42</v>
      </c>
      <c r="D7" s="15">
        <v>1</v>
      </c>
      <c r="E7" s="15">
        <v>2</v>
      </c>
      <c r="F7" s="17"/>
      <c r="G7" s="17" t="s">
        <v>154</v>
      </c>
      <c r="H7" s="16"/>
      <c r="I7" s="23">
        <v>76.8</v>
      </c>
      <c r="J7" s="15">
        <v>202.7</v>
      </c>
      <c r="K7" s="15"/>
      <c r="L7" s="15">
        <v>1</v>
      </c>
      <c r="O7" s="24">
        <f t="shared" si="5"/>
        <v>1</v>
      </c>
      <c r="P7" s="24">
        <f t="shared" ref="P7:W7" si="28">POWER(E7,2)</f>
        <v>4</v>
      </c>
      <c r="Q7" s="24">
        <f t="shared" si="28"/>
        <v>0</v>
      </c>
      <c r="R7" s="24">
        <f t="shared" si="28"/>
        <v>4489</v>
      </c>
      <c r="S7" s="24">
        <f t="shared" si="28"/>
        <v>0</v>
      </c>
      <c r="T7" s="24">
        <f t="shared" si="28"/>
        <v>5898.24</v>
      </c>
      <c r="U7" s="24">
        <f t="shared" si="28"/>
        <v>41087.29</v>
      </c>
      <c r="V7" s="24">
        <f t="shared" si="28"/>
        <v>0</v>
      </c>
      <c r="W7" s="24">
        <f t="shared" si="28"/>
        <v>1</v>
      </c>
      <c r="Y7" s="24">
        <f t="shared" si="7"/>
        <v>0.152498570332605</v>
      </c>
      <c r="Z7" s="24">
        <f t="shared" ref="Z7:AG7" si="29">E7/P$23</f>
        <v>0.24433888871261</v>
      </c>
      <c r="AA7" s="24">
        <f t="shared" si="29"/>
        <v>0</v>
      </c>
      <c r="AB7" s="24">
        <f t="shared" si="29"/>
        <v>0.141361199236516</v>
      </c>
      <c r="AC7" s="24">
        <f t="shared" si="29"/>
        <v>0</v>
      </c>
      <c r="AD7" s="24">
        <f t="shared" si="29"/>
        <v>0.230812031283701</v>
      </c>
      <c r="AE7" s="24">
        <f t="shared" si="29"/>
        <v>0.182057859391166</v>
      </c>
      <c r="AF7" s="24">
        <f t="shared" si="29"/>
        <v>0</v>
      </c>
      <c r="AG7" s="24">
        <f t="shared" si="29"/>
        <v>0.316227766016838</v>
      </c>
      <c r="AI7" s="24">
        <f t="shared" si="9"/>
        <v>0.0106748999232824</v>
      </c>
      <c r="AJ7" s="24">
        <f t="shared" ref="AJ7:AQ7" si="30">Z7*AJ$24</f>
        <v>0.0146603333227566</v>
      </c>
      <c r="AK7" s="24">
        <f t="shared" si="30"/>
        <v>0</v>
      </c>
      <c r="AL7" s="24">
        <f t="shared" si="30"/>
        <v>0.0212041798854773</v>
      </c>
      <c r="AM7" s="24">
        <f t="shared" si="30"/>
        <v>0</v>
      </c>
      <c r="AN7" s="24">
        <f t="shared" si="30"/>
        <v>0.0346218046925551</v>
      </c>
      <c r="AO7" s="24">
        <f t="shared" si="30"/>
        <v>0.0309498360964982</v>
      </c>
      <c r="AP7" s="24">
        <f t="shared" si="30"/>
        <v>0</v>
      </c>
      <c r="AQ7" s="24">
        <f t="shared" si="30"/>
        <v>0.0411096095821889</v>
      </c>
      <c r="AT7" s="22" t="s">
        <v>42</v>
      </c>
      <c r="AU7" s="24">
        <f t="shared" si="11"/>
        <v>0.000455813953488371</v>
      </c>
      <c r="AV7" s="24">
        <f t="shared" ref="AV7:BC7" si="31">POWER(AJ7-AJ$26,2)</f>
        <v>0</v>
      </c>
      <c r="AW7" s="24">
        <f t="shared" si="31"/>
        <v>0.00031458338049841</v>
      </c>
      <c r="AX7" s="24">
        <f t="shared" si="31"/>
        <v>0.00166675887004891</v>
      </c>
      <c r="AY7" s="24">
        <f t="shared" si="31"/>
        <v>0.00632125871131876</v>
      </c>
      <c r="AZ7" s="24">
        <f t="shared" si="31"/>
        <v>8.29238969122203e-5</v>
      </c>
      <c r="BA7" s="24">
        <f t="shared" si="31"/>
        <v>0.000857642739043668</v>
      </c>
      <c r="BB7" s="24">
        <f t="shared" si="31"/>
        <v>0.00316956521739131</v>
      </c>
      <c r="BC7" s="24">
        <f t="shared" si="31"/>
        <v>0</v>
      </c>
      <c r="BE7" s="32">
        <f t="shared" si="21"/>
        <v>0.0128685467687017</v>
      </c>
      <c r="BG7" s="22" t="s">
        <v>42</v>
      </c>
      <c r="BH7" s="24">
        <f t="shared" si="13"/>
        <v>0</v>
      </c>
      <c r="BI7" s="24">
        <f t="shared" ref="BI7:BP7" si="32">POWER(AJ7-AJ$27,2)</f>
        <v>5.37313432835821e-5</v>
      </c>
      <c r="BJ7" s="24">
        <f t="shared" si="32"/>
        <v>0</v>
      </c>
      <c r="BK7" s="24">
        <f t="shared" si="32"/>
        <v>0.000449617244615682</v>
      </c>
      <c r="BL7" s="24">
        <f t="shared" si="32"/>
        <v>0</v>
      </c>
      <c r="BM7" s="24">
        <f t="shared" si="32"/>
        <v>0.00119866936016943</v>
      </c>
      <c r="BN7" s="24">
        <f t="shared" si="32"/>
        <v>0.0161203883414683</v>
      </c>
      <c r="BO7" s="24">
        <f t="shared" si="32"/>
        <v>0</v>
      </c>
      <c r="BP7" s="24">
        <f t="shared" si="32"/>
        <v>0.00169</v>
      </c>
      <c r="BR7" s="32">
        <f t="shared" si="15"/>
        <v>0.0195124062895369</v>
      </c>
      <c r="BT7" s="22" t="s">
        <v>42</v>
      </c>
      <c r="BU7" s="24">
        <f t="shared" si="16"/>
        <v>0.602589005161244</v>
      </c>
    </row>
    <row r="8" customHeight="1" spans="3:73">
      <c r="C8" s="15" t="s">
        <v>48</v>
      </c>
      <c r="D8" s="15">
        <v>1</v>
      </c>
      <c r="E8" s="15">
        <v>2</v>
      </c>
      <c r="F8" s="17"/>
      <c r="G8" s="16" t="s">
        <v>155</v>
      </c>
      <c r="H8" s="16" t="s">
        <v>156</v>
      </c>
      <c r="I8" s="23">
        <v>81.75</v>
      </c>
      <c r="J8" s="15">
        <v>63.5</v>
      </c>
      <c r="K8" s="15"/>
      <c r="L8" s="15"/>
      <c r="O8" s="24">
        <f t="shared" si="5"/>
        <v>1</v>
      </c>
      <c r="P8" s="24">
        <f t="shared" ref="P8:W8" si="33">POWER(E8,2)</f>
        <v>4</v>
      </c>
      <c r="Q8" s="24">
        <f t="shared" si="33"/>
        <v>0</v>
      </c>
      <c r="R8" s="24">
        <f t="shared" si="33"/>
        <v>17376.5124</v>
      </c>
      <c r="S8" s="24">
        <f t="shared" si="33"/>
        <v>7108.1761</v>
      </c>
      <c r="T8" s="24">
        <f t="shared" si="33"/>
        <v>6683.0625</v>
      </c>
      <c r="U8" s="24">
        <f t="shared" si="33"/>
        <v>4032.25</v>
      </c>
      <c r="V8" s="24">
        <f t="shared" si="33"/>
        <v>0</v>
      </c>
      <c r="W8" s="24">
        <f t="shared" si="33"/>
        <v>0</v>
      </c>
      <c r="Y8" s="24">
        <f t="shared" si="7"/>
        <v>0.152498570332605</v>
      </c>
      <c r="Z8" s="24">
        <f t="shared" ref="Z8:AG8" si="34">E8/P$23</f>
        <v>0.24433888871261</v>
      </c>
      <c r="AA8" s="24">
        <f t="shared" si="34"/>
        <v>0</v>
      </c>
      <c r="AB8" s="24">
        <f t="shared" si="34"/>
        <v>0.278122884826231</v>
      </c>
      <c r="AC8" s="24">
        <f t="shared" si="34"/>
        <v>0.478610535105721</v>
      </c>
      <c r="AD8" s="24">
        <f t="shared" si="34"/>
        <v>0.245688587987533</v>
      </c>
      <c r="AE8" s="24">
        <f t="shared" si="34"/>
        <v>0.0570334191975284</v>
      </c>
      <c r="AF8" s="24">
        <f t="shared" si="34"/>
        <v>0</v>
      </c>
      <c r="AG8" s="24">
        <f t="shared" si="34"/>
        <v>0</v>
      </c>
      <c r="AI8" s="24">
        <f t="shared" si="9"/>
        <v>0.0106748999232824</v>
      </c>
      <c r="AJ8" s="24">
        <f t="shared" ref="AJ8:AQ8" si="35">Z8*AJ$24</f>
        <v>0.0146603333227566</v>
      </c>
      <c r="AK8" s="24">
        <f t="shared" si="35"/>
        <v>0</v>
      </c>
      <c r="AL8" s="24">
        <f t="shared" si="35"/>
        <v>0.0417184327239347</v>
      </c>
      <c r="AM8" s="24">
        <f t="shared" si="35"/>
        <v>0.0717915802658581</v>
      </c>
      <c r="AN8" s="24">
        <f t="shared" si="35"/>
        <v>0.0368532881981299</v>
      </c>
      <c r="AO8" s="24">
        <f t="shared" si="35"/>
        <v>0.00969568126357984</v>
      </c>
      <c r="AP8" s="24">
        <f t="shared" si="35"/>
        <v>0</v>
      </c>
      <c r="AQ8" s="24">
        <f t="shared" si="35"/>
        <v>0</v>
      </c>
      <c r="AT8" s="22" t="s">
        <v>48</v>
      </c>
      <c r="AU8" s="24">
        <f t="shared" si="11"/>
        <v>0.000455813953488371</v>
      </c>
      <c r="AV8" s="24">
        <f t="shared" ref="AV8:BC8" si="36">POWER(AJ8-AJ$26,2)</f>
        <v>0</v>
      </c>
      <c r="AW8" s="24">
        <f t="shared" si="36"/>
        <v>0.00031458338049841</v>
      </c>
      <c r="AX8" s="24">
        <f t="shared" si="36"/>
        <v>0.000412565378226889</v>
      </c>
      <c r="AY8" s="24">
        <f t="shared" si="36"/>
        <v>5.95175770548263e-5</v>
      </c>
      <c r="AZ8" s="24">
        <f t="shared" si="36"/>
        <v>4.72624957740619e-5</v>
      </c>
      <c r="BA8" s="24">
        <f t="shared" si="36"/>
        <v>6.45031164250556e-5</v>
      </c>
      <c r="BB8" s="24">
        <f t="shared" si="36"/>
        <v>0.00316956521739131</v>
      </c>
      <c r="BC8" s="24">
        <f t="shared" si="36"/>
        <v>0.00169</v>
      </c>
      <c r="BE8" s="32">
        <f t="shared" si="21"/>
        <v>0.00621381111885892</v>
      </c>
      <c r="BG8" s="22" t="s">
        <v>48</v>
      </c>
      <c r="BH8" s="24">
        <f t="shared" si="13"/>
        <v>0</v>
      </c>
      <c r="BI8" s="24">
        <f t="shared" ref="BI8:BP8" si="37">POWER(AJ8-AJ$27,2)</f>
        <v>5.37313432835821e-5</v>
      </c>
      <c r="BJ8" s="24">
        <f t="shared" si="37"/>
        <v>0</v>
      </c>
      <c r="BK8" s="24">
        <f t="shared" si="37"/>
        <v>0.00174042762894146</v>
      </c>
      <c r="BL8" s="24">
        <f t="shared" si="37"/>
        <v>0.00515403099706915</v>
      </c>
      <c r="BM8" s="24">
        <f t="shared" si="37"/>
        <v>0.00135816485101442</v>
      </c>
      <c r="BN8" s="24">
        <f t="shared" si="37"/>
        <v>0.021969241365417</v>
      </c>
      <c r="BO8" s="24">
        <f t="shared" si="37"/>
        <v>0</v>
      </c>
      <c r="BP8" s="24">
        <f t="shared" si="37"/>
        <v>0</v>
      </c>
      <c r="BR8" s="32">
        <f t="shared" si="15"/>
        <v>0.0302755961857256</v>
      </c>
      <c r="BT8" s="22" t="s">
        <v>48</v>
      </c>
      <c r="BU8" s="24">
        <f t="shared" si="16"/>
        <v>0.829709179242322</v>
      </c>
    </row>
    <row r="9" ht="67" customHeight="1" spans="3:73">
      <c r="C9" s="15" t="s">
        <v>55</v>
      </c>
      <c r="D9" s="15">
        <v>1</v>
      </c>
      <c r="E9" s="15">
        <v>2</v>
      </c>
      <c r="F9" s="16" t="s">
        <v>157</v>
      </c>
      <c r="G9" s="17" t="s">
        <v>158</v>
      </c>
      <c r="H9" s="16" t="s">
        <v>159</v>
      </c>
      <c r="I9" s="23">
        <v>93.07</v>
      </c>
      <c r="J9" s="15">
        <v>234.01</v>
      </c>
      <c r="K9" s="15"/>
      <c r="L9" s="15">
        <v>1</v>
      </c>
      <c r="O9" s="24">
        <f t="shared" si="5"/>
        <v>1</v>
      </c>
      <c r="P9" s="24">
        <f t="shared" ref="P9:W9" si="38">POWER(E9,2)</f>
        <v>4</v>
      </c>
      <c r="Q9" s="24">
        <f t="shared" si="38"/>
        <v>8208.36</v>
      </c>
      <c r="R9" s="24">
        <f t="shared" si="38"/>
        <v>38416</v>
      </c>
      <c r="S9" s="24">
        <f t="shared" si="38"/>
        <v>8717.9569</v>
      </c>
      <c r="T9" s="24">
        <f t="shared" si="38"/>
        <v>8662.0249</v>
      </c>
      <c r="U9" s="24">
        <f t="shared" si="38"/>
        <v>54760.6801</v>
      </c>
      <c r="V9" s="24">
        <f t="shared" si="38"/>
        <v>0</v>
      </c>
      <c r="W9" s="24">
        <f t="shared" si="38"/>
        <v>1</v>
      </c>
      <c r="Y9" s="24">
        <f t="shared" si="7"/>
        <v>0.152498570332605</v>
      </c>
      <c r="Z9" s="24">
        <f t="shared" ref="Z9:AG9" si="39">E9/P$23</f>
        <v>0.24433888871261</v>
      </c>
      <c r="AA9" s="24">
        <f t="shared" si="39"/>
        <v>0.556338030682585</v>
      </c>
      <c r="AB9" s="24">
        <f t="shared" si="39"/>
        <v>0.413534254482941</v>
      </c>
      <c r="AC9" s="24">
        <f t="shared" si="39"/>
        <v>0.530042292288236</v>
      </c>
      <c r="AD9" s="24">
        <f t="shared" si="39"/>
        <v>0.279709319681953</v>
      </c>
      <c r="AE9" s="24">
        <f t="shared" si="39"/>
        <v>0.210179376793915</v>
      </c>
      <c r="AF9" s="24">
        <f t="shared" si="39"/>
        <v>0</v>
      </c>
      <c r="AG9" s="24">
        <f t="shared" si="39"/>
        <v>0.316227766016838</v>
      </c>
      <c r="AI9" s="24">
        <f t="shared" si="9"/>
        <v>0.0106748999232824</v>
      </c>
      <c r="AJ9" s="24">
        <f t="shared" ref="AJ9:AQ9" si="40">Z9*AJ$24</f>
        <v>0.0146603333227566</v>
      </c>
      <c r="AK9" s="24">
        <f t="shared" si="40"/>
        <v>0.0166901409204775</v>
      </c>
      <c r="AL9" s="24">
        <f t="shared" si="40"/>
        <v>0.0620301381724412</v>
      </c>
      <c r="AM9" s="24">
        <f t="shared" si="40"/>
        <v>0.0795063438432353</v>
      </c>
      <c r="AN9" s="24">
        <f t="shared" si="40"/>
        <v>0.041956397952293</v>
      </c>
      <c r="AO9" s="24">
        <f t="shared" si="40"/>
        <v>0.0357304940549656</v>
      </c>
      <c r="AP9" s="24">
        <f t="shared" si="40"/>
        <v>0</v>
      </c>
      <c r="AQ9" s="24">
        <f t="shared" si="40"/>
        <v>0.0411096095821889</v>
      </c>
      <c r="AT9" s="22" t="s">
        <v>55</v>
      </c>
      <c r="AU9" s="24">
        <f t="shared" si="11"/>
        <v>0.000455813953488371</v>
      </c>
      <c r="AV9" s="24">
        <f t="shared" ref="AV9:BC9" si="41">POWER(AJ9-AJ$26,2)</f>
        <v>0</v>
      </c>
      <c r="AW9" s="24">
        <f t="shared" si="41"/>
        <v>1.09486427023279e-6</v>
      </c>
      <c r="AX9" s="24">
        <f t="shared" si="41"/>
        <v>0</v>
      </c>
      <c r="AY9" s="24">
        <f t="shared" si="41"/>
        <v>0</v>
      </c>
      <c r="AZ9" s="24">
        <f t="shared" si="41"/>
        <v>3.13878858793148e-6</v>
      </c>
      <c r="BA9" s="24">
        <f t="shared" si="41"/>
        <v>0.00116050571068004</v>
      </c>
      <c r="BB9" s="24">
        <f t="shared" si="41"/>
        <v>0.00316956521739131</v>
      </c>
      <c r="BC9" s="24">
        <f t="shared" si="41"/>
        <v>0</v>
      </c>
      <c r="BE9" s="32">
        <f t="shared" si="21"/>
        <v>0.00479011853441788</v>
      </c>
      <c r="BG9" s="22" t="s">
        <v>55</v>
      </c>
      <c r="BH9" s="24">
        <f t="shared" si="13"/>
        <v>0</v>
      </c>
      <c r="BI9" s="24">
        <f t="shared" ref="BI9:BP9" si="42">POWER(AJ9-AJ$27,2)</f>
        <v>5.37313432835821e-5</v>
      </c>
      <c r="BJ9" s="24">
        <f t="shared" si="42"/>
        <v>0.000278560803945399</v>
      </c>
      <c r="BK9" s="24">
        <f t="shared" si="42"/>
        <v>0.00384773804169215</v>
      </c>
      <c r="BL9" s="24">
        <f t="shared" si="42"/>
        <v>0.00632125871131876</v>
      </c>
      <c r="BM9" s="24">
        <f t="shared" si="42"/>
        <v>0.00176033932913118</v>
      </c>
      <c r="BN9" s="24">
        <f t="shared" si="42"/>
        <v>0.0149292801222711</v>
      </c>
      <c r="BO9" s="24">
        <f t="shared" si="42"/>
        <v>0</v>
      </c>
      <c r="BP9" s="24">
        <f t="shared" si="42"/>
        <v>0.00169</v>
      </c>
      <c r="BR9" s="32">
        <f t="shared" si="15"/>
        <v>0.0288809083516422</v>
      </c>
      <c r="BT9" s="22" t="s">
        <v>55</v>
      </c>
      <c r="BU9" s="24">
        <f t="shared" si="16"/>
        <v>0.857737676055226</v>
      </c>
    </row>
    <row r="10" customHeight="1" spans="3:73">
      <c r="C10" s="15" t="s">
        <v>66</v>
      </c>
      <c r="D10" s="15">
        <v>1</v>
      </c>
      <c r="E10" s="15">
        <v>2</v>
      </c>
      <c r="F10" s="16" t="s">
        <v>160</v>
      </c>
      <c r="G10" s="4" t="s">
        <v>154</v>
      </c>
      <c r="H10" s="16"/>
      <c r="I10" s="23">
        <v>52.1</v>
      </c>
      <c r="J10" s="15"/>
      <c r="K10" s="15"/>
      <c r="L10" s="15">
        <v>1</v>
      </c>
      <c r="O10" s="24">
        <f t="shared" si="5"/>
        <v>1</v>
      </c>
      <c r="P10" s="24">
        <f t="shared" ref="P10:W10" si="43">POWER(E10,2)</f>
        <v>4</v>
      </c>
      <c r="Q10" s="24">
        <f t="shared" si="43"/>
        <v>888.04</v>
      </c>
      <c r="R10" s="24">
        <f t="shared" si="43"/>
        <v>4489</v>
      </c>
      <c r="S10" s="24">
        <f t="shared" si="43"/>
        <v>0</v>
      </c>
      <c r="T10" s="24">
        <f t="shared" si="43"/>
        <v>2714.41</v>
      </c>
      <c r="U10" s="24">
        <f t="shared" si="43"/>
        <v>0</v>
      </c>
      <c r="V10" s="24">
        <f t="shared" si="43"/>
        <v>0</v>
      </c>
      <c r="W10" s="24">
        <f t="shared" si="43"/>
        <v>1</v>
      </c>
      <c r="Y10" s="24">
        <f t="shared" si="7"/>
        <v>0.152498570332605</v>
      </c>
      <c r="Z10" s="24">
        <f t="shared" ref="Z10:AG10" si="44">E10/P$23</f>
        <v>0.24433888871261</v>
      </c>
      <c r="AA10" s="24">
        <f t="shared" si="44"/>
        <v>0.182989771681468</v>
      </c>
      <c r="AB10" s="24">
        <f t="shared" si="44"/>
        <v>0.141361199236516</v>
      </c>
      <c r="AC10" s="24">
        <f t="shared" si="44"/>
        <v>0</v>
      </c>
      <c r="AD10" s="24">
        <f t="shared" si="44"/>
        <v>0.156579516014073</v>
      </c>
      <c r="AE10" s="24">
        <f t="shared" si="44"/>
        <v>0</v>
      </c>
      <c r="AF10" s="24">
        <f t="shared" si="44"/>
        <v>0</v>
      </c>
      <c r="AG10" s="24">
        <f t="shared" si="44"/>
        <v>0.316227766016838</v>
      </c>
      <c r="AI10" s="24">
        <f t="shared" si="9"/>
        <v>0.0106748999232824</v>
      </c>
      <c r="AJ10" s="24">
        <f t="shared" ref="AJ10:AQ10" si="45">Z10*AJ$24</f>
        <v>0.0146603333227566</v>
      </c>
      <c r="AK10" s="24">
        <f t="shared" si="45"/>
        <v>0.00548969315044405</v>
      </c>
      <c r="AL10" s="24">
        <f t="shared" si="45"/>
        <v>0.0212041798854773</v>
      </c>
      <c r="AM10" s="24">
        <f t="shared" si="45"/>
        <v>0</v>
      </c>
      <c r="AN10" s="24">
        <f t="shared" si="45"/>
        <v>0.0234869274021109</v>
      </c>
      <c r="AO10" s="24">
        <f t="shared" si="45"/>
        <v>0</v>
      </c>
      <c r="AP10" s="24">
        <f t="shared" si="45"/>
        <v>0</v>
      </c>
      <c r="AQ10" s="24">
        <f t="shared" si="45"/>
        <v>0.0411096095821889</v>
      </c>
      <c r="AT10" s="22" t="s">
        <v>66</v>
      </c>
      <c r="AU10" s="24">
        <f t="shared" si="11"/>
        <v>0.000455813953488371</v>
      </c>
      <c r="AV10" s="24">
        <f t="shared" ref="AV10:BC10" si="46">POWER(AJ10-AJ$26,2)</f>
        <v>0</v>
      </c>
      <c r="AW10" s="24">
        <f t="shared" si="46"/>
        <v>0.000149984242276577</v>
      </c>
      <c r="AX10" s="24">
        <f t="shared" si="46"/>
        <v>0.00166675887004891</v>
      </c>
      <c r="AY10" s="24">
        <f t="shared" si="46"/>
        <v>0.00632125871131876</v>
      </c>
      <c r="AZ10" s="24">
        <f t="shared" si="46"/>
        <v>0.000409703473713374</v>
      </c>
      <c r="BA10" s="24">
        <f t="shared" si="46"/>
        <v>2.76988797816249e-6</v>
      </c>
      <c r="BB10" s="24">
        <f t="shared" si="46"/>
        <v>0.00316956521739131</v>
      </c>
      <c r="BC10" s="24">
        <f t="shared" si="46"/>
        <v>0</v>
      </c>
      <c r="BE10" s="32">
        <f t="shared" si="21"/>
        <v>0.0121758543562155</v>
      </c>
      <c r="BG10" s="22" t="s">
        <v>66</v>
      </c>
      <c r="BH10" s="24">
        <f t="shared" si="13"/>
        <v>0</v>
      </c>
      <c r="BI10" s="24">
        <f t="shared" ref="BI10:BP10" si="47">POWER(AJ10-AJ$27,2)</f>
        <v>5.37313432835821e-5</v>
      </c>
      <c r="BJ10" s="24">
        <f t="shared" si="47"/>
        <v>3.01367308860323e-5</v>
      </c>
      <c r="BK10" s="24">
        <f t="shared" si="47"/>
        <v>0.000449617244615682</v>
      </c>
      <c r="BL10" s="24">
        <f t="shared" si="47"/>
        <v>0</v>
      </c>
      <c r="BM10" s="24">
        <f t="shared" si="47"/>
        <v>0.00055163575879203</v>
      </c>
      <c r="BN10" s="24">
        <f t="shared" si="47"/>
        <v>0.0249374401273223</v>
      </c>
      <c r="BO10" s="24">
        <f t="shared" si="47"/>
        <v>0</v>
      </c>
      <c r="BP10" s="24">
        <f t="shared" si="47"/>
        <v>0.00169</v>
      </c>
      <c r="BR10" s="32">
        <f t="shared" si="15"/>
        <v>0.0277125612048996</v>
      </c>
      <c r="BT10" s="22" t="s">
        <v>66</v>
      </c>
      <c r="BU10" s="24">
        <f t="shared" si="16"/>
        <v>0.694752118254479</v>
      </c>
    </row>
    <row r="11" customHeight="1" spans="3:73">
      <c r="C11" s="15" t="s">
        <v>73</v>
      </c>
      <c r="D11" s="15">
        <v>1</v>
      </c>
      <c r="E11" s="15">
        <v>2</v>
      </c>
      <c r="F11" s="16"/>
      <c r="G11" s="16"/>
      <c r="H11" s="16"/>
      <c r="I11" s="23">
        <v>63.1</v>
      </c>
      <c r="J11" s="15">
        <v>34.9</v>
      </c>
      <c r="K11" s="15"/>
      <c r="L11" s="15"/>
      <c r="O11" s="24">
        <f t="shared" si="5"/>
        <v>1</v>
      </c>
      <c r="P11" s="24">
        <f t="shared" ref="P11:W11" si="48">POWER(E11,2)</f>
        <v>4</v>
      </c>
      <c r="Q11" s="24">
        <f t="shared" si="48"/>
        <v>0</v>
      </c>
      <c r="R11" s="24">
        <f t="shared" si="48"/>
        <v>0</v>
      </c>
      <c r="S11" s="24">
        <f t="shared" si="48"/>
        <v>0</v>
      </c>
      <c r="T11" s="24">
        <f t="shared" si="48"/>
        <v>3981.61</v>
      </c>
      <c r="U11" s="24">
        <f t="shared" si="48"/>
        <v>1218.01</v>
      </c>
      <c r="V11" s="24">
        <f t="shared" si="48"/>
        <v>0</v>
      </c>
      <c r="W11" s="24">
        <f t="shared" si="48"/>
        <v>0</v>
      </c>
      <c r="Y11" s="24">
        <f t="shared" si="7"/>
        <v>0.152498570332605</v>
      </c>
      <c r="Z11" s="24">
        <f t="shared" ref="Z11:AG11" si="49">E11/P$23</f>
        <v>0.24433888871261</v>
      </c>
      <c r="AA11" s="24">
        <f t="shared" si="49"/>
        <v>0</v>
      </c>
      <c r="AB11" s="24">
        <f t="shared" si="49"/>
        <v>0</v>
      </c>
      <c r="AC11" s="24">
        <f t="shared" si="49"/>
        <v>0</v>
      </c>
      <c r="AD11" s="24">
        <f t="shared" si="49"/>
        <v>0.189638530911478</v>
      </c>
      <c r="AE11" s="24">
        <f t="shared" si="49"/>
        <v>0.0313459264565944</v>
      </c>
      <c r="AF11" s="24">
        <f t="shared" si="49"/>
        <v>0</v>
      </c>
      <c r="AG11" s="24">
        <f t="shared" si="49"/>
        <v>0</v>
      </c>
      <c r="AI11" s="24">
        <f t="shared" si="9"/>
        <v>0.0106748999232824</v>
      </c>
      <c r="AJ11" s="24">
        <f t="shared" ref="AJ11:AQ11" si="50">Z11*AJ$24</f>
        <v>0.0146603333227566</v>
      </c>
      <c r="AK11" s="24">
        <f t="shared" si="50"/>
        <v>0</v>
      </c>
      <c r="AL11" s="24">
        <f t="shared" si="50"/>
        <v>0</v>
      </c>
      <c r="AM11" s="24">
        <f t="shared" si="50"/>
        <v>0</v>
      </c>
      <c r="AN11" s="24">
        <f t="shared" si="50"/>
        <v>0.0284457796367217</v>
      </c>
      <c r="AO11" s="24">
        <f t="shared" si="50"/>
        <v>0.00532880749762104</v>
      </c>
      <c r="AP11" s="24">
        <f t="shared" si="50"/>
        <v>0</v>
      </c>
      <c r="AQ11" s="24">
        <f t="shared" si="50"/>
        <v>0</v>
      </c>
      <c r="AT11" s="22" t="s">
        <v>73</v>
      </c>
      <c r="AU11" s="24">
        <f t="shared" si="11"/>
        <v>0.000455813953488371</v>
      </c>
      <c r="AV11" s="24">
        <f t="shared" ref="AV11:BC11" si="51">POWER(AJ11-AJ$26,2)</f>
        <v>0</v>
      </c>
      <c r="AW11" s="24">
        <f t="shared" si="51"/>
        <v>0.00031458338049841</v>
      </c>
      <c r="AX11" s="24">
        <f t="shared" si="51"/>
        <v>0.00384773804169215</v>
      </c>
      <c r="AY11" s="24">
        <f t="shared" si="51"/>
        <v>0.00632125871131876</v>
      </c>
      <c r="AZ11" s="24">
        <f t="shared" si="51"/>
        <v>0.000233548111877494</v>
      </c>
      <c r="BA11" s="24">
        <f t="shared" si="51"/>
        <v>1.34286295380994e-5</v>
      </c>
      <c r="BB11" s="24">
        <f t="shared" si="51"/>
        <v>0.00316956521739131</v>
      </c>
      <c r="BC11" s="24">
        <f t="shared" si="51"/>
        <v>0.00169</v>
      </c>
      <c r="BE11" s="32">
        <f t="shared" si="21"/>
        <v>0.0160459360458046</v>
      </c>
      <c r="BG11" s="22" t="s">
        <v>73</v>
      </c>
      <c r="BH11" s="24">
        <f t="shared" si="13"/>
        <v>0</v>
      </c>
      <c r="BI11" s="24">
        <f t="shared" ref="BI11:BP11" si="52">POWER(AJ11-AJ$27,2)</f>
        <v>5.37313432835821e-5</v>
      </c>
      <c r="BJ11" s="24">
        <f t="shared" si="52"/>
        <v>0</v>
      </c>
      <c r="BK11" s="24">
        <f t="shared" si="52"/>
        <v>0</v>
      </c>
      <c r="BL11" s="24">
        <f t="shared" si="52"/>
        <v>0</v>
      </c>
      <c r="BM11" s="24">
        <f t="shared" si="52"/>
        <v>0.000809162379140931</v>
      </c>
      <c r="BN11" s="24">
        <f t="shared" si="52"/>
        <v>0.0232828291607989</v>
      </c>
      <c r="BO11" s="24">
        <f t="shared" si="52"/>
        <v>0</v>
      </c>
      <c r="BP11" s="24">
        <f t="shared" si="52"/>
        <v>0</v>
      </c>
      <c r="BR11" s="32">
        <f t="shared" si="15"/>
        <v>0.0241457228832234</v>
      </c>
      <c r="BT11" s="22" t="s">
        <v>73</v>
      </c>
      <c r="BU11" s="24">
        <f t="shared" si="16"/>
        <v>0.600764524944364</v>
      </c>
    </row>
    <row r="12" customHeight="1" spans="3:73">
      <c r="C12" s="15" t="s">
        <v>79</v>
      </c>
      <c r="D12" s="15">
        <v>1</v>
      </c>
      <c r="E12" s="15">
        <v>2</v>
      </c>
      <c r="F12" s="16" t="s">
        <v>161</v>
      </c>
      <c r="G12" s="17" t="s">
        <v>162</v>
      </c>
      <c r="H12" s="16"/>
      <c r="I12" s="23">
        <v>97</v>
      </c>
      <c r="J12" s="15">
        <v>244.3</v>
      </c>
      <c r="K12" s="15">
        <v>3</v>
      </c>
      <c r="L12" s="15">
        <v>1</v>
      </c>
      <c r="O12" s="24">
        <f t="shared" si="5"/>
        <v>1</v>
      </c>
      <c r="P12" s="24">
        <f t="shared" ref="P12:W12" si="53">POWER(E12,2)</f>
        <v>4</v>
      </c>
      <c r="Q12" s="24">
        <f t="shared" si="53"/>
        <v>8154.09</v>
      </c>
      <c r="R12" s="24">
        <f t="shared" si="53"/>
        <v>38416</v>
      </c>
      <c r="S12" s="24">
        <f t="shared" si="53"/>
        <v>0</v>
      </c>
      <c r="T12" s="24">
        <f t="shared" si="53"/>
        <v>9409</v>
      </c>
      <c r="U12" s="24">
        <f t="shared" si="53"/>
        <v>59682.49</v>
      </c>
      <c r="V12" s="24">
        <f t="shared" si="53"/>
        <v>9</v>
      </c>
      <c r="W12" s="24">
        <f t="shared" si="53"/>
        <v>1</v>
      </c>
      <c r="Y12" s="24">
        <f t="shared" si="7"/>
        <v>0.152498570332605</v>
      </c>
      <c r="Z12" s="24">
        <f t="shared" ref="Z12:AG12" si="54">E12/P$23</f>
        <v>0.24433888871261</v>
      </c>
      <c r="AA12" s="24">
        <f t="shared" si="54"/>
        <v>0.55449585177304</v>
      </c>
      <c r="AB12" s="24">
        <f t="shared" si="54"/>
        <v>0.413534254482941</v>
      </c>
      <c r="AC12" s="24">
        <f t="shared" si="54"/>
        <v>0</v>
      </c>
      <c r="AD12" s="24">
        <f t="shared" si="54"/>
        <v>0.291520404095299</v>
      </c>
      <c r="AE12" s="24">
        <f t="shared" si="54"/>
        <v>0.219421485196161</v>
      </c>
      <c r="AF12" s="24">
        <f t="shared" si="54"/>
        <v>0.625543242171224</v>
      </c>
      <c r="AG12" s="24">
        <f t="shared" si="54"/>
        <v>0.316227766016838</v>
      </c>
      <c r="AI12" s="24">
        <f t="shared" si="9"/>
        <v>0.0106748999232824</v>
      </c>
      <c r="AJ12" s="24">
        <f t="shared" ref="AJ12:AQ12" si="55">Z12*AJ$24</f>
        <v>0.0146603333227566</v>
      </c>
      <c r="AK12" s="24">
        <f t="shared" si="55"/>
        <v>0.0166348755531912</v>
      </c>
      <c r="AL12" s="24">
        <f t="shared" si="55"/>
        <v>0.0620301381724412</v>
      </c>
      <c r="AM12" s="24">
        <f t="shared" si="55"/>
        <v>0</v>
      </c>
      <c r="AN12" s="24">
        <f t="shared" si="55"/>
        <v>0.0437280606142949</v>
      </c>
      <c r="AO12" s="24">
        <f t="shared" si="55"/>
        <v>0.0373016524833473</v>
      </c>
      <c r="AP12" s="24">
        <f t="shared" si="55"/>
        <v>0.0562988917954102</v>
      </c>
      <c r="AQ12" s="24">
        <f t="shared" si="55"/>
        <v>0.0411096095821889</v>
      </c>
      <c r="AT12" s="22" t="s">
        <v>79</v>
      </c>
      <c r="AU12" s="24">
        <f t="shared" si="11"/>
        <v>0.000455813953488371</v>
      </c>
      <c r="AV12" s="24">
        <f t="shared" ref="AV12:BC12" si="56">POWER(AJ12-AJ$26,2)</f>
        <v>0</v>
      </c>
      <c r="AW12" s="24">
        <f t="shared" si="56"/>
        <v>1.21357320748712e-6</v>
      </c>
      <c r="AX12" s="24">
        <f t="shared" si="56"/>
        <v>0</v>
      </c>
      <c r="AY12" s="24">
        <f t="shared" si="56"/>
        <v>0.00632125871131876</v>
      </c>
      <c r="AZ12" s="24">
        <f t="shared" si="56"/>
        <v>0</v>
      </c>
      <c r="BA12" s="24">
        <f t="shared" si="56"/>
        <v>0.00127002103145922</v>
      </c>
      <c r="BB12" s="24">
        <f t="shared" si="56"/>
        <v>0</v>
      </c>
      <c r="BC12" s="24">
        <f t="shared" si="56"/>
        <v>0</v>
      </c>
      <c r="BE12" s="32">
        <f t="shared" si="21"/>
        <v>0.00804830726947384</v>
      </c>
      <c r="BG12" s="22" t="s">
        <v>79</v>
      </c>
      <c r="BH12" s="24">
        <f t="shared" si="13"/>
        <v>0</v>
      </c>
      <c r="BI12" s="24">
        <f t="shared" ref="BI12:BP12" si="57">POWER(AJ12-AJ$27,2)</f>
        <v>5.37313432835821e-5</v>
      </c>
      <c r="BJ12" s="24">
        <f t="shared" si="57"/>
        <v>0.000276719084670158</v>
      </c>
      <c r="BK12" s="24">
        <f t="shared" si="57"/>
        <v>0.00384773804169215</v>
      </c>
      <c r="BL12" s="24">
        <f t="shared" si="57"/>
        <v>0</v>
      </c>
      <c r="BM12" s="24">
        <f t="shared" si="57"/>
        <v>0.00191214328508744</v>
      </c>
      <c r="BN12" s="24">
        <f t="shared" si="57"/>
        <v>0.01454780331422</v>
      </c>
      <c r="BO12" s="24">
        <f t="shared" si="57"/>
        <v>0.00316956521739131</v>
      </c>
      <c r="BP12" s="24">
        <f t="shared" si="57"/>
        <v>0.00169</v>
      </c>
      <c r="BR12" s="32">
        <f t="shared" si="15"/>
        <v>0.0254977002863446</v>
      </c>
      <c r="BT12" s="22" t="s">
        <v>79</v>
      </c>
      <c r="BU12" s="24">
        <f t="shared" si="16"/>
        <v>0.76008151622568</v>
      </c>
    </row>
    <row r="13" customHeight="1" spans="3:73">
      <c r="C13" s="15" t="s">
        <v>87</v>
      </c>
      <c r="D13" s="15">
        <v>1</v>
      </c>
      <c r="E13" s="15">
        <v>2</v>
      </c>
      <c r="F13" s="16"/>
      <c r="G13" s="16"/>
      <c r="H13" s="16"/>
      <c r="I13" s="23">
        <v>67.6</v>
      </c>
      <c r="J13" s="15">
        <v>10.9</v>
      </c>
      <c r="K13" s="15"/>
      <c r="L13" s="15"/>
      <c r="O13" s="24">
        <f t="shared" si="5"/>
        <v>1</v>
      </c>
      <c r="P13" s="24">
        <f t="shared" ref="P13:W13" si="58">POWER(E13,2)</f>
        <v>4</v>
      </c>
      <c r="Q13" s="24">
        <f t="shared" si="58"/>
        <v>0</v>
      </c>
      <c r="R13" s="24">
        <f t="shared" si="58"/>
        <v>0</v>
      </c>
      <c r="S13" s="24">
        <f t="shared" si="58"/>
        <v>0</v>
      </c>
      <c r="T13" s="24">
        <f t="shared" si="58"/>
        <v>4569.76</v>
      </c>
      <c r="U13" s="24">
        <f t="shared" si="58"/>
        <v>118.81</v>
      </c>
      <c r="V13" s="24">
        <f t="shared" si="58"/>
        <v>0</v>
      </c>
      <c r="W13" s="24">
        <f t="shared" si="58"/>
        <v>0</v>
      </c>
      <c r="Y13" s="24">
        <f t="shared" si="7"/>
        <v>0.152498570332605</v>
      </c>
      <c r="Z13" s="24">
        <f t="shared" ref="Z13:AG13" si="59">E13/P$23</f>
        <v>0.24433888871261</v>
      </c>
      <c r="AA13" s="24">
        <f t="shared" si="59"/>
        <v>0</v>
      </c>
      <c r="AB13" s="24">
        <f t="shared" si="59"/>
        <v>0</v>
      </c>
      <c r="AC13" s="24">
        <f t="shared" si="59"/>
        <v>0</v>
      </c>
      <c r="AD13" s="24">
        <f t="shared" si="59"/>
        <v>0.203162673369507</v>
      </c>
      <c r="AE13" s="24">
        <f t="shared" si="59"/>
        <v>0.00978998849217417</v>
      </c>
      <c r="AF13" s="24">
        <f t="shared" si="59"/>
        <v>0</v>
      </c>
      <c r="AG13" s="24">
        <f t="shared" si="59"/>
        <v>0</v>
      </c>
      <c r="AI13" s="24">
        <f t="shared" si="9"/>
        <v>0.0106748999232824</v>
      </c>
      <c r="AJ13" s="24">
        <f t="shared" ref="AJ13:AQ13" si="60">Z13*AJ$24</f>
        <v>0.0146603333227566</v>
      </c>
      <c r="AK13" s="24">
        <f t="shared" si="60"/>
        <v>0</v>
      </c>
      <c r="AL13" s="24">
        <f t="shared" si="60"/>
        <v>0</v>
      </c>
      <c r="AM13" s="24">
        <f t="shared" si="60"/>
        <v>0</v>
      </c>
      <c r="AN13" s="24">
        <f t="shared" si="60"/>
        <v>0.0304744010054261</v>
      </c>
      <c r="AO13" s="24">
        <f t="shared" si="60"/>
        <v>0.00166429804366961</v>
      </c>
      <c r="AP13" s="24">
        <f t="shared" si="60"/>
        <v>0</v>
      </c>
      <c r="AQ13" s="24">
        <f t="shared" si="60"/>
        <v>0</v>
      </c>
      <c r="AT13" s="22" t="s">
        <v>87</v>
      </c>
      <c r="AU13" s="24">
        <f t="shared" si="11"/>
        <v>0.000455813953488371</v>
      </c>
      <c r="AV13" s="24">
        <f t="shared" ref="AV13:BC13" si="61">POWER(AJ13-AJ$26,2)</f>
        <v>0</v>
      </c>
      <c r="AW13" s="24">
        <f t="shared" si="61"/>
        <v>0.00031458338049841</v>
      </c>
      <c r="AX13" s="24">
        <f t="shared" si="61"/>
        <v>0.00384773804169215</v>
      </c>
      <c r="AY13" s="24">
        <f t="shared" si="61"/>
        <v>0.00632125871131876</v>
      </c>
      <c r="AZ13" s="24">
        <f t="shared" si="61"/>
        <v>0.000175659493027759</v>
      </c>
      <c r="BA13" s="24">
        <f t="shared" si="61"/>
        <v>0</v>
      </c>
      <c r="BB13" s="24">
        <f t="shared" si="61"/>
        <v>0.00316956521739131</v>
      </c>
      <c r="BC13" s="24">
        <f t="shared" si="61"/>
        <v>0.00169</v>
      </c>
      <c r="BE13" s="32">
        <f t="shared" si="21"/>
        <v>0.0159746187974168</v>
      </c>
      <c r="BG13" s="22" t="s">
        <v>87</v>
      </c>
      <c r="BH13" s="24">
        <f t="shared" si="13"/>
        <v>0</v>
      </c>
      <c r="BI13" s="24">
        <f t="shared" ref="BI13:BP13" si="62">POWER(AJ13-AJ$27,2)</f>
        <v>5.37313432835821e-5</v>
      </c>
      <c r="BJ13" s="24">
        <f t="shared" si="62"/>
        <v>0</v>
      </c>
      <c r="BK13" s="24">
        <f t="shared" si="62"/>
        <v>0</v>
      </c>
      <c r="BL13" s="24">
        <f t="shared" si="62"/>
        <v>0</v>
      </c>
      <c r="BM13" s="24">
        <f t="shared" si="62"/>
        <v>0.000928689116639515</v>
      </c>
      <c r="BN13" s="24">
        <f t="shared" si="62"/>
        <v>0.0244145716772207</v>
      </c>
      <c r="BO13" s="24">
        <f t="shared" si="62"/>
        <v>0</v>
      </c>
      <c r="BP13" s="24">
        <f t="shared" si="62"/>
        <v>0</v>
      </c>
      <c r="BR13" s="32">
        <f t="shared" si="15"/>
        <v>0.0253969921371438</v>
      </c>
      <c r="BT13" s="22" t="s">
        <v>87</v>
      </c>
      <c r="BU13" s="24">
        <f t="shared" si="16"/>
        <v>0.613874866446836</v>
      </c>
    </row>
    <row r="14" customHeight="1" spans="3:73">
      <c r="C14" s="15" t="s">
        <v>92</v>
      </c>
      <c r="D14" s="15">
        <v>1</v>
      </c>
      <c r="E14" s="15">
        <v>2</v>
      </c>
      <c r="F14" s="16"/>
      <c r="G14" s="16" t="s">
        <v>162</v>
      </c>
      <c r="H14" s="16"/>
      <c r="I14" s="23">
        <v>92.2</v>
      </c>
      <c r="J14" s="15">
        <v>23.7</v>
      </c>
      <c r="K14" s="15"/>
      <c r="L14" s="15">
        <v>1</v>
      </c>
      <c r="O14" s="24">
        <f t="shared" si="5"/>
        <v>1</v>
      </c>
      <c r="P14" s="24">
        <f t="shared" ref="P14:W14" si="63">POWER(E14,2)</f>
        <v>4</v>
      </c>
      <c r="Q14" s="24">
        <f t="shared" si="63"/>
        <v>0</v>
      </c>
      <c r="R14" s="24">
        <f t="shared" si="63"/>
        <v>38416</v>
      </c>
      <c r="S14" s="24">
        <f t="shared" si="63"/>
        <v>0</v>
      </c>
      <c r="T14" s="24">
        <f t="shared" si="63"/>
        <v>8500.84</v>
      </c>
      <c r="U14" s="24">
        <f t="shared" si="63"/>
        <v>561.69</v>
      </c>
      <c r="V14" s="24">
        <f t="shared" si="63"/>
        <v>0</v>
      </c>
      <c r="W14" s="24">
        <f t="shared" si="63"/>
        <v>1</v>
      </c>
      <c r="Y14" s="24">
        <f t="shared" si="7"/>
        <v>0.152498570332605</v>
      </c>
      <c r="Z14" s="24">
        <f t="shared" ref="Z14:AG14" si="64">E14/P$23</f>
        <v>0.24433888871261</v>
      </c>
      <c r="AA14" s="24">
        <f t="shared" si="64"/>
        <v>0</v>
      </c>
      <c r="AB14" s="24">
        <f t="shared" si="64"/>
        <v>0.413534254482941</v>
      </c>
      <c r="AC14" s="24">
        <f t="shared" si="64"/>
        <v>0</v>
      </c>
      <c r="AD14" s="24">
        <f t="shared" si="64"/>
        <v>0.277094652140068</v>
      </c>
      <c r="AE14" s="24">
        <f t="shared" si="64"/>
        <v>0.0212864887398649</v>
      </c>
      <c r="AF14" s="24">
        <f t="shared" si="64"/>
        <v>0</v>
      </c>
      <c r="AG14" s="24">
        <f t="shared" si="64"/>
        <v>0.316227766016838</v>
      </c>
      <c r="AI14" s="24">
        <f t="shared" si="9"/>
        <v>0.0106748999232824</v>
      </c>
      <c r="AJ14" s="24">
        <f t="shared" ref="AJ14:AQ14" si="65">Z14*AJ$24</f>
        <v>0.0146603333227566</v>
      </c>
      <c r="AK14" s="24">
        <f t="shared" si="65"/>
        <v>0</v>
      </c>
      <c r="AL14" s="24">
        <f t="shared" si="65"/>
        <v>0.0620301381724412</v>
      </c>
      <c r="AM14" s="24">
        <f t="shared" si="65"/>
        <v>0</v>
      </c>
      <c r="AN14" s="24">
        <f t="shared" si="65"/>
        <v>0.0415641978210102</v>
      </c>
      <c r="AO14" s="24">
        <f t="shared" si="65"/>
        <v>0.00361870308577704</v>
      </c>
      <c r="AP14" s="24">
        <f t="shared" si="65"/>
        <v>0</v>
      </c>
      <c r="AQ14" s="24">
        <f t="shared" si="65"/>
        <v>0.0411096095821889</v>
      </c>
      <c r="AT14" s="22" t="s">
        <v>92</v>
      </c>
      <c r="AU14" s="24">
        <f t="shared" si="11"/>
        <v>0.000455813953488371</v>
      </c>
      <c r="AV14" s="24">
        <f t="shared" ref="AV14:BC14" si="66">POWER(AJ14-AJ$26,2)</f>
        <v>0</v>
      </c>
      <c r="AW14" s="24">
        <f t="shared" si="66"/>
        <v>0.00031458338049841</v>
      </c>
      <c r="AX14" s="24">
        <f t="shared" si="66"/>
        <v>0</v>
      </c>
      <c r="AY14" s="24">
        <f t="shared" si="66"/>
        <v>0.00632125871131876</v>
      </c>
      <c r="AZ14" s="24">
        <f t="shared" si="66"/>
        <v>4.68230218816182e-6</v>
      </c>
      <c r="BA14" s="24">
        <f t="shared" si="66"/>
        <v>3.81969906861495e-6</v>
      </c>
      <c r="BB14" s="24">
        <f t="shared" si="66"/>
        <v>0.00316956521739131</v>
      </c>
      <c r="BC14" s="24">
        <f t="shared" si="66"/>
        <v>0</v>
      </c>
      <c r="BE14" s="32">
        <f t="shared" si="21"/>
        <v>0.0102697232639536</v>
      </c>
      <c r="BG14" s="22" t="s">
        <v>92</v>
      </c>
      <c r="BH14" s="24">
        <f t="shared" si="13"/>
        <v>0</v>
      </c>
      <c r="BI14" s="24">
        <f t="shared" ref="BI14:BP14" si="67">POWER(AJ14-AJ$27,2)</f>
        <v>5.37313432835821e-5</v>
      </c>
      <c r="BJ14" s="24">
        <f t="shared" si="67"/>
        <v>0</v>
      </c>
      <c r="BK14" s="24">
        <f t="shared" si="67"/>
        <v>0.00384773804169215</v>
      </c>
      <c r="BL14" s="24">
        <f t="shared" si="67"/>
        <v>0</v>
      </c>
      <c r="BM14" s="24">
        <f t="shared" si="67"/>
        <v>0.00172758254050407</v>
      </c>
      <c r="BN14" s="24">
        <f t="shared" si="67"/>
        <v>0.0238076334317774</v>
      </c>
      <c r="BO14" s="24">
        <f t="shared" si="67"/>
        <v>0</v>
      </c>
      <c r="BP14" s="24">
        <f t="shared" si="67"/>
        <v>0.00169</v>
      </c>
      <c r="BR14" s="32">
        <f t="shared" si="15"/>
        <v>0.0311266853572572</v>
      </c>
      <c r="BT14" s="22" t="s">
        <v>92</v>
      </c>
      <c r="BU14" s="24">
        <f t="shared" si="16"/>
        <v>0.751917530867844</v>
      </c>
    </row>
    <row r="15" customHeight="1" spans="3:73">
      <c r="C15" s="15" t="s">
        <v>98</v>
      </c>
      <c r="D15" s="15">
        <v>1</v>
      </c>
      <c r="E15" s="15">
        <v>2</v>
      </c>
      <c r="F15" s="16"/>
      <c r="G15" s="16" t="s">
        <v>162</v>
      </c>
      <c r="H15" s="16"/>
      <c r="I15" s="23">
        <v>72</v>
      </c>
      <c r="J15" s="15"/>
      <c r="K15" s="15"/>
      <c r="L15" s="15">
        <v>1</v>
      </c>
      <c r="O15" s="24">
        <f t="shared" si="5"/>
        <v>1</v>
      </c>
      <c r="P15" s="24">
        <f t="shared" ref="P15:W15" si="68">POWER(E15,2)</f>
        <v>4</v>
      </c>
      <c r="Q15" s="24">
        <f t="shared" si="68"/>
        <v>0</v>
      </c>
      <c r="R15" s="24">
        <f t="shared" si="68"/>
        <v>38416</v>
      </c>
      <c r="S15" s="24">
        <f t="shared" si="68"/>
        <v>0</v>
      </c>
      <c r="T15" s="24">
        <f t="shared" si="68"/>
        <v>5184</v>
      </c>
      <c r="U15" s="24">
        <f t="shared" si="68"/>
        <v>0</v>
      </c>
      <c r="V15" s="24">
        <f t="shared" si="68"/>
        <v>0</v>
      </c>
      <c r="W15" s="24">
        <f t="shared" si="68"/>
        <v>1</v>
      </c>
      <c r="Y15" s="24">
        <f t="shared" si="7"/>
        <v>0.152498570332605</v>
      </c>
      <c r="Z15" s="24">
        <f t="shared" ref="Z15:AG15" si="69">E15/P$23</f>
        <v>0.24433888871261</v>
      </c>
      <c r="AA15" s="24">
        <f t="shared" si="69"/>
        <v>0</v>
      </c>
      <c r="AB15" s="24">
        <f t="shared" si="69"/>
        <v>0.413534254482941</v>
      </c>
      <c r="AC15" s="24">
        <f t="shared" si="69"/>
        <v>0</v>
      </c>
      <c r="AD15" s="24">
        <f t="shared" si="69"/>
        <v>0.216386279328469</v>
      </c>
      <c r="AE15" s="24">
        <f t="shared" si="69"/>
        <v>0</v>
      </c>
      <c r="AF15" s="24">
        <f t="shared" si="69"/>
        <v>0</v>
      </c>
      <c r="AG15" s="24">
        <f t="shared" si="69"/>
        <v>0.316227766016838</v>
      </c>
      <c r="AI15" s="24">
        <f t="shared" si="9"/>
        <v>0.0106748999232824</v>
      </c>
      <c r="AJ15" s="24">
        <f t="shared" ref="AJ15:AQ15" si="70">Z15*AJ$24</f>
        <v>0.0146603333227566</v>
      </c>
      <c r="AK15" s="24">
        <f t="shared" si="70"/>
        <v>0</v>
      </c>
      <c r="AL15" s="24">
        <f t="shared" si="70"/>
        <v>0.0620301381724412</v>
      </c>
      <c r="AM15" s="24">
        <f t="shared" si="70"/>
        <v>0</v>
      </c>
      <c r="AN15" s="24">
        <f t="shared" si="70"/>
        <v>0.0324579418992704</v>
      </c>
      <c r="AO15" s="24">
        <f t="shared" si="70"/>
        <v>0</v>
      </c>
      <c r="AP15" s="24">
        <f t="shared" si="70"/>
        <v>0</v>
      </c>
      <c r="AQ15" s="24">
        <f t="shared" si="70"/>
        <v>0.0411096095821889</v>
      </c>
      <c r="AT15" s="22" t="s">
        <v>98</v>
      </c>
      <c r="AU15" s="24">
        <f t="shared" si="11"/>
        <v>0.000455813953488371</v>
      </c>
      <c r="AV15" s="24">
        <f t="shared" ref="AV15:BC15" si="71">POWER(AJ15-AJ$26,2)</f>
        <v>0</v>
      </c>
      <c r="AW15" s="24">
        <f t="shared" si="71"/>
        <v>0.00031458338049841</v>
      </c>
      <c r="AX15" s="24">
        <f t="shared" si="71"/>
        <v>0</v>
      </c>
      <c r="AY15" s="24">
        <f t="shared" si="71"/>
        <v>0.00632125871131876</v>
      </c>
      <c r="AZ15" s="24">
        <f t="shared" si="71"/>
        <v>0.000127015575850744</v>
      </c>
      <c r="BA15" s="24">
        <f t="shared" si="71"/>
        <v>2.76988797816249e-6</v>
      </c>
      <c r="BB15" s="24">
        <f t="shared" si="71"/>
        <v>0.00316956521739131</v>
      </c>
      <c r="BC15" s="24">
        <f t="shared" si="71"/>
        <v>0</v>
      </c>
      <c r="BE15" s="32">
        <f t="shared" si="21"/>
        <v>0.0103910067265258</v>
      </c>
      <c r="BG15" s="22" t="s">
        <v>98</v>
      </c>
      <c r="BH15" s="24">
        <f t="shared" si="13"/>
        <v>0</v>
      </c>
      <c r="BI15" s="24">
        <f t="shared" ref="BI15:BP15" si="72">POWER(AJ15-AJ$27,2)</f>
        <v>5.37313432835821e-5</v>
      </c>
      <c r="BJ15" s="24">
        <f t="shared" si="72"/>
        <v>0</v>
      </c>
      <c r="BK15" s="24">
        <f t="shared" si="72"/>
        <v>0.00384773804169215</v>
      </c>
      <c r="BL15" s="24">
        <f t="shared" si="72"/>
        <v>0</v>
      </c>
      <c r="BM15" s="24">
        <f t="shared" si="72"/>
        <v>0.00105351799233641</v>
      </c>
      <c r="BN15" s="24">
        <f t="shared" si="72"/>
        <v>0.0249374401273223</v>
      </c>
      <c r="BO15" s="24">
        <f t="shared" si="72"/>
        <v>0</v>
      </c>
      <c r="BP15" s="24">
        <f t="shared" si="72"/>
        <v>0.00169</v>
      </c>
      <c r="BR15" s="32">
        <f t="shared" si="15"/>
        <v>0.0315824275046345</v>
      </c>
      <c r="BT15" s="22" t="s">
        <v>98</v>
      </c>
      <c r="BU15" s="24">
        <f t="shared" si="16"/>
        <v>0.752438490753475</v>
      </c>
    </row>
    <row r="16" customHeight="1" spans="3:73">
      <c r="C16" s="15" t="s">
        <v>102</v>
      </c>
      <c r="D16" s="15">
        <v>1</v>
      </c>
      <c r="E16" s="15">
        <v>2</v>
      </c>
      <c r="F16" s="16"/>
      <c r="G16" s="16" t="s">
        <v>163</v>
      </c>
      <c r="H16" s="16"/>
      <c r="I16" s="25">
        <v>95.4</v>
      </c>
      <c r="J16" s="15"/>
      <c r="K16" s="15"/>
      <c r="L16" s="15">
        <v>1</v>
      </c>
      <c r="O16" s="24">
        <f t="shared" si="5"/>
        <v>1</v>
      </c>
      <c r="P16" s="24">
        <f t="shared" ref="P16:W16" si="73">POWER(E16,2)</f>
        <v>4</v>
      </c>
      <c r="Q16" s="24">
        <f t="shared" si="73"/>
        <v>0</v>
      </c>
      <c r="R16" s="24">
        <f t="shared" si="73"/>
        <v>3721</v>
      </c>
      <c r="S16" s="24">
        <f t="shared" si="73"/>
        <v>0</v>
      </c>
      <c r="T16" s="24">
        <f t="shared" si="73"/>
        <v>9101.16</v>
      </c>
      <c r="U16" s="24">
        <f t="shared" si="73"/>
        <v>0</v>
      </c>
      <c r="V16" s="24">
        <f t="shared" si="73"/>
        <v>0</v>
      </c>
      <c r="W16" s="24">
        <f t="shared" si="73"/>
        <v>1</v>
      </c>
      <c r="Y16" s="24">
        <f t="shared" si="7"/>
        <v>0.152498570332605</v>
      </c>
      <c r="Z16" s="24">
        <f t="shared" ref="Z16:AG16" si="74">E16/P$23</f>
        <v>0.24433888871261</v>
      </c>
      <c r="AA16" s="24">
        <f t="shared" si="74"/>
        <v>0</v>
      </c>
      <c r="AB16" s="24">
        <f t="shared" si="74"/>
        <v>0.128701987364589</v>
      </c>
      <c r="AC16" s="24">
        <f t="shared" si="74"/>
        <v>0</v>
      </c>
      <c r="AD16" s="24">
        <f t="shared" si="74"/>
        <v>0.286711820110222</v>
      </c>
      <c r="AE16" s="24">
        <f t="shared" si="74"/>
        <v>0</v>
      </c>
      <c r="AF16" s="24">
        <f t="shared" si="74"/>
        <v>0</v>
      </c>
      <c r="AG16" s="24">
        <f t="shared" si="74"/>
        <v>0.316227766016838</v>
      </c>
      <c r="AI16" s="24">
        <f t="shared" si="9"/>
        <v>0.0106748999232824</v>
      </c>
      <c r="AJ16" s="24">
        <f t="shared" ref="AJ16:AQ16" si="75">Z16*AJ$24</f>
        <v>0.0146603333227566</v>
      </c>
      <c r="AK16" s="24">
        <f t="shared" si="75"/>
        <v>0</v>
      </c>
      <c r="AL16" s="24">
        <f t="shared" si="75"/>
        <v>0.0193052981046883</v>
      </c>
      <c r="AM16" s="24">
        <f t="shared" si="75"/>
        <v>0</v>
      </c>
      <c r="AN16" s="24">
        <f t="shared" si="75"/>
        <v>0.0430067730165333</v>
      </c>
      <c r="AO16" s="24">
        <f t="shared" si="75"/>
        <v>0</v>
      </c>
      <c r="AP16" s="24">
        <f t="shared" si="75"/>
        <v>0</v>
      </c>
      <c r="AQ16" s="24">
        <f t="shared" si="75"/>
        <v>0.0411096095821889</v>
      </c>
      <c r="AT16" s="22" t="s">
        <v>102</v>
      </c>
      <c r="AU16" s="24">
        <f t="shared" si="11"/>
        <v>0.000455813953488371</v>
      </c>
      <c r="AV16" s="24">
        <f t="shared" ref="AV16:BC16" si="76">POWER(AJ16-AJ$26,2)</f>
        <v>0</v>
      </c>
      <c r="AW16" s="24">
        <f t="shared" si="76"/>
        <v>0.00031458338049841</v>
      </c>
      <c r="AX16" s="24">
        <f t="shared" si="76"/>
        <v>0.00182541195881506</v>
      </c>
      <c r="AY16" s="24">
        <f t="shared" si="76"/>
        <v>0.00632125871131876</v>
      </c>
      <c r="AZ16" s="24">
        <f t="shared" si="76"/>
        <v>5.20255798684637e-7</v>
      </c>
      <c r="BA16" s="24">
        <f t="shared" si="76"/>
        <v>2.76988797816249e-6</v>
      </c>
      <c r="BB16" s="24">
        <f t="shared" si="76"/>
        <v>0.00316956521739131</v>
      </c>
      <c r="BC16" s="24">
        <f t="shared" si="76"/>
        <v>0</v>
      </c>
      <c r="BE16" s="32">
        <f t="shared" si="21"/>
        <v>0.0120899233652888</v>
      </c>
      <c r="BG16" s="22" t="s">
        <v>102</v>
      </c>
      <c r="BH16" s="24">
        <f t="shared" si="13"/>
        <v>0</v>
      </c>
      <c r="BI16" s="24">
        <f t="shared" ref="BI16:BP16" si="77">POWER(AJ16-AJ$27,2)</f>
        <v>5.37313432835821e-5</v>
      </c>
      <c r="BJ16" s="24">
        <f t="shared" si="77"/>
        <v>0</v>
      </c>
      <c r="BK16" s="24">
        <f t="shared" si="77"/>
        <v>0.000372694534910883</v>
      </c>
      <c r="BL16" s="24">
        <f t="shared" si="77"/>
        <v>0</v>
      </c>
      <c r="BM16" s="24">
        <f t="shared" si="77"/>
        <v>0.00184958252529562</v>
      </c>
      <c r="BN16" s="24">
        <f t="shared" si="77"/>
        <v>0.0249374401273223</v>
      </c>
      <c r="BO16" s="24">
        <f t="shared" si="77"/>
        <v>0</v>
      </c>
      <c r="BP16" s="24">
        <f t="shared" si="77"/>
        <v>0.00169</v>
      </c>
      <c r="BR16" s="32">
        <f t="shared" si="15"/>
        <v>0.0289034485308124</v>
      </c>
      <c r="BT16" s="22" t="s">
        <v>102</v>
      </c>
      <c r="BU16" s="24">
        <f t="shared" si="16"/>
        <v>0.705076142652256</v>
      </c>
    </row>
    <row r="17" customHeight="1" spans="3:73">
      <c r="C17" s="15" t="s">
        <v>106</v>
      </c>
      <c r="D17" s="15">
        <v>1</v>
      </c>
      <c r="E17" s="15">
        <v>2</v>
      </c>
      <c r="F17" s="16"/>
      <c r="G17" s="16"/>
      <c r="H17" s="16"/>
      <c r="I17" s="23">
        <v>94.39</v>
      </c>
      <c r="J17" s="15">
        <v>14.4</v>
      </c>
      <c r="K17" s="15"/>
      <c r="L17" s="15"/>
      <c r="O17" s="24">
        <f t="shared" si="5"/>
        <v>1</v>
      </c>
      <c r="P17" s="24">
        <f t="shared" ref="P17:W17" si="78">POWER(E17,2)</f>
        <v>4</v>
      </c>
      <c r="Q17" s="24">
        <f t="shared" si="78"/>
        <v>0</v>
      </c>
      <c r="R17" s="24">
        <f t="shared" si="78"/>
        <v>0</v>
      </c>
      <c r="S17" s="24">
        <f t="shared" si="78"/>
        <v>0</v>
      </c>
      <c r="T17" s="24">
        <f t="shared" si="78"/>
        <v>8909.4721</v>
      </c>
      <c r="U17" s="24">
        <f t="shared" si="78"/>
        <v>207.36</v>
      </c>
      <c r="V17" s="24">
        <f t="shared" si="78"/>
        <v>0</v>
      </c>
      <c r="W17" s="24">
        <f t="shared" si="78"/>
        <v>0</v>
      </c>
      <c r="Y17" s="24">
        <f t="shared" si="7"/>
        <v>0.152498570332605</v>
      </c>
      <c r="Z17" s="24">
        <f t="shared" ref="Z17:AG17" si="79">E17/P$23</f>
        <v>0.24433888871261</v>
      </c>
      <c r="AA17" s="24">
        <f t="shared" si="79"/>
        <v>0</v>
      </c>
      <c r="AB17" s="24">
        <f t="shared" si="79"/>
        <v>0</v>
      </c>
      <c r="AC17" s="24">
        <f t="shared" si="79"/>
        <v>0</v>
      </c>
      <c r="AD17" s="24">
        <f t="shared" si="79"/>
        <v>0.283676401469642</v>
      </c>
      <c r="AE17" s="24">
        <f t="shared" si="79"/>
        <v>0.0129335627786521</v>
      </c>
      <c r="AF17" s="24">
        <f t="shared" si="79"/>
        <v>0</v>
      </c>
      <c r="AG17" s="24">
        <f t="shared" si="79"/>
        <v>0</v>
      </c>
      <c r="AI17" s="24">
        <f t="shared" si="9"/>
        <v>0.0106748999232824</v>
      </c>
      <c r="AJ17" s="24">
        <f t="shared" ref="AJ17:AQ17" si="80">Z17*AJ$24</f>
        <v>0.0146603333227566</v>
      </c>
      <c r="AK17" s="24">
        <f t="shared" si="80"/>
        <v>0</v>
      </c>
      <c r="AL17" s="24">
        <f t="shared" si="80"/>
        <v>0</v>
      </c>
      <c r="AM17" s="24">
        <f t="shared" si="80"/>
        <v>0</v>
      </c>
      <c r="AN17" s="24">
        <f t="shared" si="80"/>
        <v>0.0425514602204463</v>
      </c>
      <c r="AO17" s="24">
        <f t="shared" si="80"/>
        <v>0.00219870567237086</v>
      </c>
      <c r="AP17" s="24">
        <f t="shared" si="80"/>
        <v>0</v>
      </c>
      <c r="AQ17" s="24">
        <f t="shared" si="80"/>
        <v>0</v>
      </c>
      <c r="AT17" s="22" t="s">
        <v>106</v>
      </c>
      <c r="AU17" s="24">
        <f t="shared" si="11"/>
        <v>0.000455813953488371</v>
      </c>
      <c r="AV17" s="24">
        <f t="shared" ref="AV17:BC17" si="81">POWER(AJ17-AJ$26,2)</f>
        <v>0</v>
      </c>
      <c r="AW17" s="24">
        <f t="shared" si="81"/>
        <v>0.00031458338049841</v>
      </c>
      <c r="AX17" s="24">
        <f t="shared" si="81"/>
        <v>0.00384773804169215</v>
      </c>
      <c r="AY17" s="24">
        <f t="shared" si="81"/>
        <v>0.00632125871131876</v>
      </c>
      <c r="AZ17" s="24">
        <f t="shared" si="81"/>
        <v>1.38438848680457e-6</v>
      </c>
      <c r="BA17" s="24">
        <f t="shared" si="81"/>
        <v>2.85591513614094e-7</v>
      </c>
      <c r="BB17" s="24">
        <f t="shared" si="81"/>
        <v>0.00316956521739131</v>
      </c>
      <c r="BC17" s="24">
        <f t="shared" si="81"/>
        <v>0.00169</v>
      </c>
      <c r="BE17" s="32">
        <f t="shared" si="21"/>
        <v>0.0158006292843894</v>
      </c>
      <c r="BG17" s="22" t="s">
        <v>106</v>
      </c>
      <c r="BH17" s="24">
        <f t="shared" si="13"/>
        <v>0</v>
      </c>
      <c r="BI17" s="24">
        <f t="shared" ref="BI17:BP17" si="82">POWER(AJ17-AJ$27,2)</f>
        <v>5.37313432835821e-5</v>
      </c>
      <c r="BJ17" s="24">
        <f t="shared" si="82"/>
        <v>0</v>
      </c>
      <c r="BK17" s="24">
        <f t="shared" si="82"/>
        <v>0</v>
      </c>
      <c r="BL17" s="24">
        <f t="shared" si="82"/>
        <v>0</v>
      </c>
      <c r="BM17" s="24">
        <f t="shared" si="82"/>
        <v>0.00181062676689222</v>
      </c>
      <c r="BN17" s="24">
        <f t="shared" si="82"/>
        <v>0.0242478531432818</v>
      </c>
      <c r="BO17" s="24">
        <f t="shared" si="82"/>
        <v>0</v>
      </c>
      <c r="BP17" s="24">
        <f t="shared" si="82"/>
        <v>0</v>
      </c>
      <c r="BR17" s="32">
        <f t="shared" si="15"/>
        <v>0.0261122112534576</v>
      </c>
      <c r="BT17" s="22" t="s">
        <v>106</v>
      </c>
      <c r="BU17" s="24">
        <f t="shared" si="16"/>
        <v>0.623012206244491</v>
      </c>
    </row>
    <row r="18" customHeight="1" spans="3:73">
      <c r="C18" s="15" t="s">
        <v>110</v>
      </c>
      <c r="D18" s="15">
        <v>1</v>
      </c>
      <c r="E18" s="15">
        <v>2</v>
      </c>
      <c r="F18" s="16"/>
      <c r="G18" s="16" t="s">
        <v>164</v>
      </c>
      <c r="H18" s="16" t="s">
        <v>165</v>
      </c>
      <c r="I18" s="23">
        <v>94.3</v>
      </c>
      <c r="J18" s="15">
        <v>91.1</v>
      </c>
      <c r="K18" s="15">
        <v>1</v>
      </c>
      <c r="L18" s="15">
        <v>0</v>
      </c>
      <c r="O18" s="24">
        <f t="shared" si="5"/>
        <v>1</v>
      </c>
      <c r="P18" s="24">
        <f t="shared" ref="P18:W18" si="83">POWER(E18,2)</f>
        <v>4</v>
      </c>
      <c r="Q18" s="24">
        <f t="shared" si="83"/>
        <v>0</v>
      </c>
      <c r="R18" s="24">
        <f t="shared" si="83"/>
        <v>3481</v>
      </c>
      <c r="S18" s="24">
        <f t="shared" si="83"/>
        <v>7416.6544</v>
      </c>
      <c r="T18" s="24">
        <f t="shared" si="83"/>
        <v>8892.49</v>
      </c>
      <c r="U18" s="24">
        <f t="shared" si="83"/>
        <v>8299.21</v>
      </c>
      <c r="V18" s="24">
        <f t="shared" si="83"/>
        <v>1</v>
      </c>
      <c r="W18" s="24">
        <f t="shared" si="83"/>
        <v>0</v>
      </c>
      <c r="Y18" s="24">
        <f t="shared" si="7"/>
        <v>0.152498570332605</v>
      </c>
      <c r="Z18" s="24">
        <f t="shared" ref="Z18:AG18" si="84">E18/P$23</f>
        <v>0.24433888871261</v>
      </c>
      <c r="AA18" s="24">
        <f t="shared" si="84"/>
        <v>0</v>
      </c>
      <c r="AB18" s="24">
        <f t="shared" si="84"/>
        <v>0.124482250073947</v>
      </c>
      <c r="AC18" s="24">
        <f t="shared" si="84"/>
        <v>0.488885532953442</v>
      </c>
      <c r="AD18" s="24">
        <f t="shared" si="84"/>
        <v>0.283405918620481</v>
      </c>
      <c r="AE18" s="24">
        <f t="shared" si="84"/>
        <v>0.0818227478566117</v>
      </c>
      <c r="AF18" s="24">
        <f t="shared" si="84"/>
        <v>0.208514414057075</v>
      </c>
      <c r="AG18" s="24">
        <f t="shared" si="84"/>
        <v>0</v>
      </c>
      <c r="AI18" s="24">
        <f t="shared" si="9"/>
        <v>0.0106748999232824</v>
      </c>
      <c r="AJ18" s="24">
        <f t="shared" ref="AJ18:AQ18" si="85">Z18*AJ$24</f>
        <v>0.0146603333227566</v>
      </c>
      <c r="AK18" s="24">
        <f t="shared" si="85"/>
        <v>0</v>
      </c>
      <c r="AL18" s="24">
        <f t="shared" si="85"/>
        <v>0.018672337511092</v>
      </c>
      <c r="AM18" s="24">
        <f t="shared" si="85"/>
        <v>0.0733328299430163</v>
      </c>
      <c r="AN18" s="24">
        <f t="shared" si="85"/>
        <v>0.0425108877930722</v>
      </c>
      <c r="AO18" s="24">
        <f t="shared" si="85"/>
        <v>0.013909867135624</v>
      </c>
      <c r="AP18" s="24">
        <f t="shared" si="85"/>
        <v>0.0187662972651367</v>
      </c>
      <c r="AQ18" s="24">
        <f t="shared" si="85"/>
        <v>0</v>
      </c>
      <c r="AT18" s="22" t="s">
        <v>110</v>
      </c>
      <c r="AU18" s="24">
        <f t="shared" si="11"/>
        <v>0.000455813953488371</v>
      </c>
      <c r="AV18" s="24">
        <f t="shared" ref="AV18:BC18" si="86">POWER(AJ18-AJ$26,2)</f>
        <v>0</v>
      </c>
      <c r="AW18" s="24">
        <f t="shared" si="86"/>
        <v>0.00031458338049841</v>
      </c>
      <c r="AX18" s="24">
        <f t="shared" si="86"/>
        <v>0.00187989887818929</v>
      </c>
      <c r="AY18" s="24">
        <f t="shared" si="86"/>
        <v>3.81122738761981e-5</v>
      </c>
      <c r="AZ18" s="24">
        <f t="shared" si="86"/>
        <v>1.4815096767231e-6</v>
      </c>
      <c r="BA18" s="24">
        <f t="shared" si="86"/>
        <v>0.000149953962385828</v>
      </c>
      <c r="BB18" s="24">
        <f t="shared" si="86"/>
        <v>0.00140869565217391</v>
      </c>
      <c r="BC18" s="24">
        <f t="shared" si="86"/>
        <v>0.00169</v>
      </c>
      <c r="BE18" s="32">
        <f t="shared" si="21"/>
        <v>0.00593853961028874</v>
      </c>
      <c r="BG18" s="22" t="s">
        <v>110</v>
      </c>
      <c r="BH18" s="24">
        <f t="shared" si="13"/>
        <v>0</v>
      </c>
      <c r="BI18" s="24">
        <f t="shared" ref="BI18:BP18" si="87">POWER(AJ18-AJ$27,2)</f>
        <v>5.37313432835821e-5</v>
      </c>
      <c r="BJ18" s="24">
        <f t="shared" si="87"/>
        <v>0</v>
      </c>
      <c r="BK18" s="24">
        <f t="shared" si="87"/>
        <v>0.000348656188128133</v>
      </c>
      <c r="BL18" s="24">
        <f t="shared" si="87"/>
        <v>0.00537770394745134</v>
      </c>
      <c r="BM18" s="24">
        <f t="shared" si="87"/>
        <v>0.00180717558095518</v>
      </c>
      <c r="BN18" s="24">
        <f t="shared" si="87"/>
        <v>0.0207377453935239</v>
      </c>
      <c r="BO18" s="24">
        <f t="shared" si="87"/>
        <v>0.000352173913043478</v>
      </c>
      <c r="BP18" s="24">
        <f t="shared" si="87"/>
        <v>0</v>
      </c>
      <c r="BR18" s="32">
        <f t="shared" si="15"/>
        <v>0.0286771863663856</v>
      </c>
      <c r="BT18" s="22" t="s">
        <v>110</v>
      </c>
      <c r="BU18" s="24">
        <f t="shared" si="16"/>
        <v>0.82844388084507</v>
      </c>
    </row>
    <row r="19" customHeight="1" spans="3:73">
      <c r="C19" s="15" t="s">
        <v>122</v>
      </c>
      <c r="D19" s="15">
        <v>3</v>
      </c>
      <c r="E19" s="15">
        <v>1</v>
      </c>
      <c r="F19" s="16"/>
      <c r="G19" s="16"/>
      <c r="H19" s="16"/>
      <c r="I19" s="23"/>
      <c r="J19" s="15"/>
      <c r="K19" s="15">
        <v>2</v>
      </c>
      <c r="L19" s="15">
        <v>0</v>
      </c>
      <c r="O19" s="24">
        <f t="shared" si="5"/>
        <v>9</v>
      </c>
      <c r="P19" s="24">
        <f t="shared" ref="P19:W19" si="88">POWER(E19,2)</f>
        <v>1</v>
      </c>
      <c r="Q19" s="24">
        <f t="shared" si="88"/>
        <v>0</v>
      </c>
      <c r="R19" s="24">
        <f t="shared" si="88"/>
        <v>0</v>
      </c>
      <c r="S19" s="24">
        <f t="shared" si="88"/>
        <v>0</v>
      </c>
      <c r="T19" s="24">
        <f t="shared" si="88"/>
        <v>0</v>
      </c>
      <c r="U19" s="24">
        <f t="shared" si="88"/>
        <v>0</v>
      </c>
      <c r="V19" s="24">
        <f t="shared" si="88"/>
        <v>4</v>
      </c>
      <c r="W19" s="24">
        <f t="shared" si="88"/>
        <v>0</v>
      </c>
      <c r="Y19" s="24">
        <f t="shared" si="7"/>
        <v>0.457495710997814</v>
      </c>
      <c r="Z19" s="24">
        <f t="shared" ref="Z19:AG19" si="89">E19/P$23</f>
        <v>0.122169444356305</v>
      </c>
      <c r="AA19" s="24">
        <f t="shared" si="89"/>
        <v>0</v>
      </c>
      <c r="AB19" s="24">
        <f t="shared" si="89"/>
        <v>0</v>
      </c>
      <c r="AC19" s="24">
        <f t="shared" si="89"/>
        <v>0</v>
      </c>
      <c r="AD19" s="24">
        <f t="shared" si="89"/>
        <v>0</v>
      </c>
      <c r="AE19" s="24">
        <f t="shared" si="89"/>
        <v>0</v>
      </c>
      <c r="AF19" s="24">
        <f t="shared" si="89"/>
        <v>0.41702882811415</v>
      </c>
      <c r="AG19" s="24">
        <f t="shared" si="89"/>
        <v>0</v>
      </c>
      <c r="AI19" s="24">
        <f t="shared" si="9"/>
        <v>0.032024699769847</v>
      </c>
      <c r="AJ19" s="24">
        <f t="shared" ref="AJ19:AQ19" si="90">Z19*AJ$24</f>
        <v>0.00733016666137831</v>
      </c>
      <c r="AK19" s="24">
        <f t="shared" si="90"/>
        <v>0</v>
      </c>
      <c r="AL19" s="24">
        <f t="shared" si="90"/>
        <v>0</v>
      </c>
      <c r="AM19" s="24">
        <f t="shared" si="90"/>
        <v>0</v>
      </c>
      <c r="AN19" s="24">
        <f t="shared" si="90"/>
        <v>0</v>
      </c>
      <c r="AO19" s="24">
        <f t="shared" si="90"/>
        <v>0</v>
      </c>
      <c r="AP19" s="24">
        <f t="shared" si="90"/>
        <v>0.0375325945302735</v>
      </c>
      <c r="AQ19" s="24">
        <f t="shared" si="90"/>
        <v>0</v>
      </c>
      <c r="AT19" s="22" t="s">
        <v>122</v>
      </c>
      <c r="AU19" s="24">
        <f t="shared" si="11"/>
        <v>0</v>
      </c>
      <c r="AV19" s="24">
        <f t="shared" ref="AV19:BC19" si="91">POWER(AJ19-AJ$26,2)</f>
        <v>5.37313432835821e-5</v>
      </c>
      <c r="AW19" s="24">
        <f t="shared" si="91"/>
        <v>0.00031458338049841</v>
      </c>
      <c r="AX19" s="24">
        <f t="shared" si="91"/>
        <v>0.00384773804169215</v>
      </c>
      <c r="AY19" s="24">
        <f t="shared" si="91"/>
        <v>0.00632125871131876</v>
      </c>
      <c r="AZ19" s="24">
        <f t="shared" si="91"/>
        <v>0.00191214328508744</v>
      </c>
      <c r="BA19" s="24">
        <f t="shared" si="91"/>
        <v>2.76988797816249e-6</v>
      </c>
      <c r="BB19" s="24">
        <f t="shared" si="91"/>
        <v>0.000352173913043478</v>
      </c>
      <c r="BC19" s="24">
        <f t="shared" si="91"/>
        <v>0.00169</v>
      </c>
      <c r="BE19" s="32">
        <f t="shared" si="21"/>
        <v>0.014494398562902</v>
      </c>
      <c r="BG19" s="22" t="s">
        <v>122</v>
      </c>
      <c r="BH19" s="24">
        <f t="shared" si="13"/>
        <v>0.000455813953488371</v>
      </c>
      <c r="BI19" s="24">
        <f t="shared" ref="BI19:BP19" si="92">POWER(AJ19-AJ$27,2)</f>
        <v>0</v>
      </c>
      <c r="BJ19" s="24">
        <f t="shared" si="92"/>
        <v>0</v>
      </c>
      <c r="BK19" s="24">
        <f t="shared" si="92"/>
        <v>0</v>
      </c>
      <c r="BL19" s="24">
        <f t="shared" si="92"/>
        <v>0</v>
      </c>
      <c r="BM19" s="24">
        <f t="shared" si="92"/>
        <v>0</v>
      </c>
      <c r="BN19" s="24">
        <f t="shared" si="92"/>
        <v>0.0249374401273223</v>
      </c>
      <c r="BO19" s="24">
        <f t="shared" si="92"/>
        <v>0.00140869565217391</v>
      </c>
      <c r="BP19" s="24">
        <f t="shared" si="92"/>
        <v>0</v>
      </c>
      <c r="BR19" s="32">
        <f t="shared" si="15"/>
        <v>0.0268019497329846</v>
      </c>
      <c r="BT19" s="22" t="s">
        <v>122</v>
      </c>
      <c r="BU19" s="24">
        <f t="shared" si="16"/>
        <v>0.649015005901969</v>
      </c>
    </row>
    <row r="20" customHeight="1" spans="3:73">
      <c r="C20" s="15" t="s">
        <v>127</v>
      </c>
      <c r="D20" s="15">
        <v>3</v>
      </c>
      <c r="E20" s="15">
        <v>1</v>
      </c>
      <c r="F20" s="16"/>
      <c r="G20" s="16"/>
      <c r="H20" s="16"/>
      <c r="I20" s="23">
        <v>70</v>
      </c>
      <c r="J20" s="15"/>
      <c r="K20" s="15">
        <v>2</v>
      </c>
      <c r="L20" s="15">
        <v>0</v>
      </c>
      <c r="O20" s="24">
        <f t="shared" si="5"/>
        <v>9</v>
      </c>
      <c r="P20" s="24">
        <f t="shared" ref="P20:W20" si="93">POWER(E20,2)</f>
        <v>1</v>
      </c>
      <c r="Q20" s="24">
        <f t="shared" si="93"/>
        <v>0</v>
      </c>
      <c r="R20" s="24">
        <f t="shared" si="93"/>
        <v>0</v>
      </c>
      <c r="S20" s="24">
        <f t="shared" si="93"/>
        <v>0</v>
      </c>
      <c r="T20" s="24">
        <f t="shared" si="93"/>
        <v>4900</v>
      </c>
      <c r="U20" s="24">
        <f t="shared" si="93"/>
        <v>0</v>
      </c>
      <c r="V20" s="24">
        <f t="shared" si="93"/>
        <v>4</v>
      </c>
      <c r="W20" s="24">
        <f t="shared" si="93"/>
        <v>0</v>
      </c>
      <c r="Y20" s="24">
        <f t="shared" si="7"/>
        <v>0.457495710997814</v>
      </c>
      <c r="Z20" s="24">
        <f t="shared" ref="Z20:AG20" si="94">E20/P$23</f>
        <v>0.122169444356305</v>
      </c>
      <c r="AA20" s="24">
        <f t="shared" si="94"/>
        <v>0</v>
      </c>
      <c r="AB20" s="24">
        <f t="shared" si="94"/>
        <v>0</v>
      </c>
      <c r="AC20" s="24">
        <f t="shared" si="94"/>
        <v>0</v>
      </c>
      <c r="AD20" s="24">
        <f t="shared" si="94"/>
        <v>0.210375549347123</v>
      </c>
      <c r="AE20" s="24">
        <f t="shared" si="94"/>
        <v>0</v>
      </c>
      <c r="AF20" s="24">
        <f t="shared" si="94"/>
        <v>0.41702882811415</v>
      </c>
      <c r="AG20" s="24">
        <f t="shared" si="94"/>
        <v>0</v>
      </c>
      <c r="AI20" s="24">
        <f t="shared" si="9"/>
        <v>0.032024699769847</v>
      </c>
      <c r="AJ20" s="24">
        <f t="shared" ref="AJ20:AQ20" si="95">Z20*AJ$24</f>
        <v>0.00733016666137831</v>
      </c>
      <c r="AK20" s="24">
        <f t="shared" si="95"/>
        <v>0</v>
      </c>
      <c r="AL20" s="24">
        <f t="shared" si="95"/>
        <v>0</v>
      </c>
      <c r="AM20" s="24">
        <f t="shared" si="95"/>
        <v>0</v>
      </c>
      <c r="AN20" s="24">
        <f t="shared" si="95"/>
        <v>0.0315563324020684</v>
      </c>
      <c r="AO20" s="24">
        <f t="shared" si="95"/>
        <v>0</v>
      </c>
      <c r="AP20" s="24">
        <f t="shared" si="95"/>
        <v>0.0375325945302735</v>
      </c>
      <c r="AQ20" s="24">
        <f t="shared" si="95"/>
        <v>0</v>
      </c>
      <c r="AT20" s="22" t="s">
        <v>127</v>
      </c>
      <c r="AU20" s="24">
        <f t="shared" si="11"/>
        <v>0</v>
      </c>
      <c r="AV20" s="24">
        <f t="shared" ref="AV20:BC20" si="96">POWER(AJ20-AJ$26,2)</f>
        <v>5.37313432835821e-5</v>
      </c>
      <c r="AW20" s="24">
        <f t="shared" si="96"/>
        <v>0.00031458338049841</v>
      </c>
      <c r="AX20" s="24">
        <f t="shared" si="96"/>
        <v>0.00384773804169215</v>
      </c>
      <c r="AY20" s="24">
        <f t="shared" si="96"/>
        <v>0.00632125871131876</v>
      </c>
      <c r="AZ20" s="24">
        <f t="shared" si="96"/>
        <v>0.000148150967672308</v>
      </c>
      <c r="BA20" s="24">
        <f t="shared" si="96"/>
        <v>2.76988797816249e-6</v>
      </c>
      <c r="BB20" s="24">
        <f t="shared" si="96"/>
        <v>0.000352173913043478</v>
      </c>
      <c r="BC20" s="24">
        <f t="shared" si="96"/>
        <v>0.00169</v>
      </c>
      <c r="BE20" s="32">
        <f t="shared" si="21"/>
        <v>0.0127304062454869</v>
      </c>
      <c r="BG20" s="22" t="s">
        <v>127</v>
      </c>
      <c r="BH20" s="24">
        <f t="shared" si="13"/>
        <v>0.000455813953488371</v>
      </c>
      <c r="BI20" s="24">
        <f t="shared" ref="BI20:BP20" si="97">POWER(AJ20-AJ$27,2)</f>
        <v>0</v>
      </c>
      <c r="BJ20" s="24">
        <f t="shared" si="97"/>
        <v>0</v>
      </c>
      <c r="BK20" s="24">
        <f t="shared" si="97"/>
        <v>0</v>
      </c>
      <c r="BL20" s="24">
        <f t="shared" si="97"/>
        <v>0</v>
      </c>
      <c r="BM20" s="24">
        <f t="shared" si="97"/>
        <v>0.000995802114669835</v>
      </c>
      <c r="BN20" s="24">
        <f t="shared" si="97"/>
        <v>0.0249374401273223</v>
      </c>
      <c r="BO20" s="24">
        <f t="shared" si="97"/>
        <v>0.00140869565217391</v>
      </c>
      <c r="BP20" s="24">
        <f t="shared" si="97"/>
        <v>0</v>
      </c>
      <c r="BR20" s="32">
        <f t="shared" si="15"/>
        <v>0.0277977518476544</v>
      </c>
      <c r="BT20" s="22" t="s">
        <v>127</v>
      </c>
      <c r="BU20" s="24">
        <f t="shared" si="16"/>
        <v>0.685887372028356</v>
      </c>
    </row>
    <row r="21" customHeight="1" spans="3:73">
      <c r="C21" s="15" t="s">
        <v>130</v>
      </c>
      <c r="D21" s="15">
        <v>3</v>
      </c>
      <c r="E21" s="15">
        <v>1</v>
      </c>
      <c r="F21" s="16"/>
      <c r="G21" s="16" t="s">
        <v>166</v>
      </c>
      <c r="H21" s="16" t="s">
        <v>167</v>
      </c>
      <c r="I21" s="23">
        <v>85.1</v>
      </c>
      <c r="J21" s="15">
        <v>1034.24</v>
      </c>
      <c r="K21" s="15">
        <v>2</v>
      </c>
      <c r="L21" s="15">
        <v>0</v>
      </c>
      <c r="O21" s="24">
        <f t="shared" si="5"/>
        <v>9</v>
      </c>
      <c r="P21" s="24">
        <f t="shared" ref="P21:W21" si="98">POWER(E21,2)</f>
        <v>1</v>
      </c>
      <c r="Q21" s="24">
        <f t="shared" si="98"/>
        <v>0</v>
      </c>
      <c r="R21" s="24">
        <f t="shared" si="98"/>
        <v>134.56</v>
      </c>
      <c r="S21" s="24">
        <f t="shared" si="98"/>
        <v>7788.0625</v>
      </c>
      <c r="T21" s="24">
        <f t="shared" si="98"/>
        <v>7242.01</v>
      </c>
      <c r="U21" s="24">
        <f t="shared" si="98"/>
        <v>1069652.3776</v>
      </c>
      <c r="V21" s="24">
        <f t="shared" si="98"/>
        <v>4</v>
      </c>
      <c r="W21" s="24">
        <f t="shared" si="98"/>
        <v>0</v>
      </c>
      <c r="Y21" s="24">
        <f t="shared" si="7"/>
        <v>0.457495710997814</v>
      </c>
      <c r="Z21" s="24">
        <f t="shared" ref="Z21:AG21" si="99">E21/P$23</f>
        <v>0.122169444356305</v>
      </c>
      <c r="AA21" s="24">
        <f t="shared" si="99"/>
        <v>0</v>
      </c>
      <c r="AB21" s="24">
        <f t="shared" si="99"/>
        <v>0.0244744762857251</v>
      </c>
      <c r="AC21" s="24">
        <f t="shared" si="99"/>
        <v>0.500977105006285</v>
      </c>
      <c r="AD21" s="24">
        <f t="shared" si="99"/>
        <v>0.255756560706288</v>
      </c>
      <c r="AE21" s="24">
        <f t="shared" si="99"/>
        <v>0.928917220013414</v>
      </c>
      <c r="AF21" s="24">
        <f t="shared" si="99"/>
        <v>0.41702882811415</v>
      </c>
      <c r="AG21" s="24">
        <f t="shared" si="99"/>
        <v>0</v>
      </c>
      <c r="AI21" s="24">
        <f t="shared" si="9"/>
        <v>0.032024699769847</v>
      </c>
      <c r="AJ21" s="24">
        <f t="shared" ref="AJ21:AQ21" si="100">Z21*AJ$24</f>
        <v>0.00733016666137831</v>
      </c>
      <c r="AK21" s="24">
        <f t="shared" si="100"/>
        <v>0</v>
      </c>
      <c r="AL21" s="24">
        <f t="shared" si="100"/>
        <v>0.00367117144285876</v>
      </c>
      <c r="AM21" s="24">
        <f t="shared" si="100"/>
        <v>0.0751465657509427</v>
      </c>
      <c r="AN21" s="24">
        <f t="shared" si="100"/>
        <v>0.0383634841059432</v>
      </c>
      <c r="AO21" s="24">
        <f t="shared" si="100"/>
        <v>0.15791592740228</v>
      </c>
      <c r="AP21" s="24">
        <f t="shared" si="100"/>
        <v>0.0375325945302735</v>
      </c>
      <c r="AQ21" s="24">
        <f t="shared" si="100"/>
        <v>0</v>
      </c>
      <c r="AT21" s="22" t="s">
        <v>130</v>
      </c>
      <c r="AU21" s="24">
        <f t="shared" si="11"/>
        <v>0</v>
      </c>
      <c r="AV21" s="24">
        <f t="shared" ref="AV21:BC21" si="101">POWER(AJ21-AJ$26,2)</f>
        <v>5.37313432835821e-5</v>
      </c>
      <c r="AW21" s="24">
        <f t="shared" si="101"/>
        <v>0.00031458338049841</v>
      </c>
      <c r="AX21" s="24">
        <f t="shared" si="101"/>
        <v>0.00340576899774451</v>
      </c>
      <c r="AY21" s="24">
        <f t="shared" si="101"/>
        <v>1.90076650140349e-5</v>
      </c>
      <c r="AZ21" s="24">
        <f t="shared" si="101"/>
        <v>2.87786811139583e-5</v>
      </c>
      <c r="BA21" s="24">
        <f t="shared" si="101"/>
        <v>0.0244145716772207</v>
      </c>
      <c r="BB21" s="24">
        <f t="shared" si="101"/>
        <v>0.000352173913043478</v>
      </c>
      <c r="BC21" s="24">
        <f t="shared" si="101"/>
        <v>0.00169</v>
      </c>
      <c r="BE21" s="32">
        <f t="shared" si="21"/>
        <v>0.0302786156579187</v>
      </c>
      <c r="BG21" s="22" t="s">
        <v>130</v>
      </c>
      <c r="BH21" s="24">
        <f t="shared" si="13"/>
        <v>0.000455813953488371</v>
      </c>
      <c r="BI21" s="24">
        <f t="shared" ref="BI21:BP21" si="102">POWER(AJ21-AJ$27,2)</f>
        <v>0</v>
      </c>
      <c r="BJ21" s="24">
        <f t="shared" si="102"/>
        <v>0</v>
      </c>
      <c r="BK21" s="24">
        <f t="shared" si="102"/>
        <v>1.34774997628617e-5</v>
      </c>
      <c r="BL21" s="24">
        <f t="shared" si="102"/>
        <v>0.00564700634416075</v>
      </c>
      <c r="BM21" s="24">
        <f t="shared" si="102"/>
        <v>0.00147175691274696</v>
      </c>
      <c r="BN21" s="24">
        <f t="shared" si="102"/>
        <v>0</v>
      </c>
      <c r="BO21" s="24">
        <f t="shared" si="102"/>
        <v>0.00140869565217391</v>
      </c>
      <c r="BP21" s="24">
        <f t="shared" si="102"/>
        <v>0</v>
      </c>
      <c r="BR21" s="32">
        <f t="shared" si="15"/>
        <v>0.00899675036233285</v>
      </c>
      <c r="BT21" s="22" t="s">
        <v>130</v>
      </c>
      <c r="BU21" s="24">
        <f t="shared" si="16"/>
        <v>0.229068530072867</v>
      </c>
    </row>
    <row r="23" customHeight="1" spans="14:44">
      <c r="N23" s="26" t="s">
        <v>168</v>
      </c>
      <c r="O23" s="24">
        <f>SQRT(SUM(O3:O21))</f>
        <v>6.557438524302</v>
      </c>
      <c r="P23" s="24">
        <f t="shared" ref="P23:W23" si="103">SQRT(SUM(P3:P21))</f>
        <v>8.18535277187245</v>
      </c>
      <c r="Q23" s="24">
        <f t="shared" si="103"/>
        <v>162.850632175623</v>
      </c>
      <c r="R23" s="24">
        <f t="shared" si="103"/>
        <v>473.963155108074</v>
      </c>
      <c r="S23" s="24">
        <f t="shared" si="103"/>
        <v>176.155754660471</v>
      </c>
      <c r="T23" s="24">
        <f t="shared" si="103"/>
        <v>332.738287397167</v>
      </c>
      <c r="U23" s="24">
        <f t="shared" si="103"/>
        <v>1113.38230976606</v>
      </c>
      <c r="V23" s="24">
        <f t="shared" si="103"/>
        <v>4.79583152331272</v>
      </c>
      <c r="W23" s="24">
        <f t="shared" si="103"/>
        <v>3.16227766016838</v>
      </c>
      <c r="AI23" s="12" t="s">
        <v>169</v>
      </c>
      <c r="AJ23" s="12" t="s">
        <v>170</v>
      </c>
      <c r="AK23" s="12" t="s">
        <v>7</v>
      </c>
      <c r="AL23" s="12" t="s">
        <v>8</v>
      </c>
      <c r="AM23" s="28" t="s">
        <v>9</v>
      </c>
      <c r="AN23" s="12" t="s">
        <v>10</v>
      </c>
      <c r="AO23" s="22" t="s">
        <v>15</v>
      </c>
      <c r="AP23" s="22" t="s">
        <v>171</v>
      </c>
      <c r="AQ23" s="22" t="s">
        <v>172</v>
      </c>
      <c r="AR23" s="31" t="s">
        <v>173</v>
      </c>
    </row>
    <row r="24" customHeight="1" spans="34:44">
      <c r="AH24" s="24" t="s">
        <v>174</v>
      </c>
      <c r="AI24" s="24">
        <v>0.07</v>
      </c>
      <c r="AJ24" s="24">
        <v>0.06</v>
      </c>
      <c r="AK24" s="24">
        <v>0.03</v>
      </c>
      <c r="AL24" s="24">
        <v>0.15</v>
      </c>
      <c r="AM24" s="24">
        <v>0.15</v>
      </c>
      <c r="AN24" s="24">
        <v>0.15</v>
      </c>
      <c r="AO24" s="24">
        <v>0.17</v>
      </c>
      <c r="AP24" s="24">
        <v>0.09</v>
      </c>
      <c r="AQ24" s="24">
        <v>0.13</v>
      </c>
      <c r="AR24" s="32">
        <f>SUM(AI24:AQ24)</f>
        <v>1</v>
      </c>
    </row>
    <row r="25" customHeight="1" spans="3:3">
      <c r="C25" s="9"/>
    </row>
    <row r="26" customHeight="1" spans="34:43">
      <c r="AH26" s="24" t="s">
        <v>175</v>
      </c>
      <c r="AI26" s="24">
        <f>LARGE(AI3:AI21,1)</f>
        <v>0.032024699769847</v>
      </c>
      <c r="AJ26" s="24">
        <f t="shared" ref="AJ26:AQ26" si="104">LARGE(AJ3:AJ21,1)</f>
        <v>0.0146603333227566</v>
      </c>
      <c r="AK26" s="24">
        <f t="shared" si="104"/>
        <v>0.0177364985410991</v>
      </c>
      <c r="AL26" s="24">
        <f t="shared" si="104"/>
        <v>0.0620301381724412</v>
      </c>
      <c r="AM26" s="24">
        <f t="shared" si="104"/>
        <v>0.0795063438432353</v>
      </c>
      <c r="AN26" s="24">
        <f t="shared" si="104"/>
        <v>0.0437280606142949</v>
      </c>
      <c r="AO26" s="24">
        <f t="array" ref="AO26">MIN(IF(AO3:AO21=0,"",AO3:AO21))</f>
        <v>0.00166429804366961</v>
      </c>
      <c r="AP26" s="24">
        <f t="shared" si="104"/>
        <v>0.0562988917954102</v>
      </c>
      <c r="AQ26" s="24">
        <f t="shared" si="104"/>
        <v>0.0411096095821889</v>
      </c>
    </row>
    <row r="27" customHeight="1" spans="34:43">
      <c r="AH27" s="24" t="s">
        <v>176</v>
      </c>
      <c r="AI27" s="24">
        <f>SMALL(AI$3:AI$21,1)</f>
        <v>0.0106748999232824</v>
      </c>
      <c r="AJ27" s="24">
        <f t="shared" ref="AJ27:AQ27" si="105">SMALL(AJ$3:AJ$21,1)</f>
        <v>0.00733016666137831</v>
      </c>
      <c r="AK27" s="24">
        <f t="shared" si="105"/>
        <v>0</v>
      </c>
      <c r="AL27" s="24">
        <f t="shared" si="105"/>
        <v>0</v>
      </c>
      <c r="AM27" s="24">
        <f t="shared" si="105"/>
        <v>0</v>
      </c>
      <c r="AN27" s="24">
        <f t="shared" si="105"/>
        <v>0</v>
      </c>
      <c r="AO27" s="24">
        <f>LARGE(AO$3:AO$21,1)</f>
        <v>0.15791592740228</v>
      </c>
      <c r="AP27" s="24">
        <f t="shared" si="105"/>
        <v>0</v>
      </c>
      <c r="AQ27" s="24">
        <f t="shared" si="105"/>
        <v>0</v>
      </c>
    </row>
    <row r="30" customHeight="1" spans="3:12">
      <c r="C30" s="18" t="s">
        <v>175</v>
      </c>
      <c r="D30" s="19">
        <v>3</v>
      </c>
      <c r="E30" s="19">
        <v>2</v>
      </c>
      <c r="F30" s="19">
        <v>96.28</v>
      </c>
      <c r="G30" s="19">
        <v>196</v>
      </c>
      <c r="H30" s="19">
        <v>93.37</v>
      </c>
      <c r="I30" s="19">
        <v>97</v>
      </c>
      <c r="J30" s="19">
        <v>10.9</v>
      </c>
      <c r="K30" s="19">
        <v>3</v>
      </c>
      <c r="L30" s="19">
        <v>1</v>
      </c>
    </row>
    <row r="31" customHeight="1" spans="3:12">
      <c r="C31" s="18" t="s">
        <v>176</v>
      </c>
      <c r="D31" s="19">
        <v>1</v>
      </c>
      <c r="E31" s="19">
        <v>1</v>
      </c>
      <c r="F31" s="19">
        <v>29.8</v>
      </c>
      <c r="G31" s="19">
        <v>11.6</v>
      </c>
      <c r="H31" s="19">
        <v>84.31</v>
      </c>
      <c r="I31" s="19">
        <v>52.1</v>
      </c>
      <c r="J31" s="19">
        <v>1034.24</v>
      </c>
      <c r="K31" s="19">
        <v>1</v>
      </c>
      <c r="L31" s="19">
        <v>0</v>
      </c>
    </row>
  </sheetData>
  <mergeCells count="6">
    <mergeCell ref="D1:L1"/>
    <mergeCell ref="O1:W1"/>
    <mergeCell ref="Y1:AG1"/>
    <mergeCell ref="AI1:AQ1"/>
    <mergeCell ref="AT1:BC1"/>
    <mergeCell ref="BG1:BP1"/>
  </mergeCells>
  <conditionalFormatting sqref="BU$1:BU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{58b2f2dc-750c-4dd8-ae87-4f9284b0cbc4}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2f2dc-750c-4dd8-ae87-4f9284b0cb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BU$1:BU$1048576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opLeftCell="A15" workbookViewId="0">
      <selection activeCell="G33" sqref="G33"/>
    </sheetView>
  </sheetViews>
  <sheetFormatPr defaultColWidth="15.5714285714286" defaultRowHeight="23" customHeight="1" outlineLevelCol="2"/>
  <cols>
    <col min="1" max="1" width="4.42857142857143" customWidth="1"/>
    <col min="2" max="2" width="21.5714285714286" customWidth="1"/>
    <col min="3" max="3" width="20.4285714285714" customWidth="1"/>
    <col min="4" max="16384" width="15.5714285714286" customWidth="1"/>
  </cols>
  <sheetData>
    <row r="2" customHeight="1" spans="1:3">
      <c r="A2" s="9" t="s">
        <v>177</v>
      </c>
      <c r="B2" t="s">
        <v>110</v>
      </c>
      <c r="C2" s="9">
        <v>0.79987503946794</v>
      </c>
    </row>
    <row r="3" customHeight="1" spans="1:3">
      <c r="A3" s="9" t="s">
        <v>178</v>
      </c>
      <c r="B3" t="s">
        <v>55</v>
      </c>
      <c r="C3" s="9">
        <v>0.787045293770611</v>
      </c>
    </row>
    <row r="4" customHeight="1" spans="1:3">
      <c r="A4" s="9" t="s">
        <v>179</v>
      </c>
      <c r="B4" t="s">
        <v>79</v>
      </c>
      <c r="C4" s="9">
        <v>0.782754902244993</v>
      </c>
    </row>
    <row r="5" customHeight="1" spans="1:3">
      <c r="A5" s="9" t="s">
        <v>180</v>
      </c>
      <c r="B5" t="s">
        <v>48</v>
      </c>
      <c r="C5" s="9">
        <v>0.765418929427759</v>
      </c>
    </row>
    <row r="6" customHeight="1" spans="1:3">
      <c r="A6" s="9" t="s">
        <v>181</v>
      </c>
      <c r="B6" t="s">
        <v>26</v>
      </c>
      <c r="C6" s="9">
        <v>0.725042170189389</v>
      </c>
    </row>
    <row r="7" customHeight="1" spans="1:3">
      <c r="A7" s="9" t="s">
        <v>182</v>
      </c>
      <c r="B7" t="s">
        <v>127</v>
      </c>
      <c r="C7" s="9">
        <v>0.72102490307124</v>
      </c>
    </row>
    <row r="8" customHeight="1" spans="1:3">
      <c r="A8" s="9" t="s">
        <v>183</v>
      </c>
      <c r="B8" t="s">
        <v>98</v>
      </c>
      <c r="C8" s="9">
        <v>0.719084708506453</v>
      </c>
    </row>
    <row r="9" customHeight="1" spans="1:3">
      <c r="A9" s="9" t="s">
        <v>184</v>
      </c>
      <c r="B9" t="s">
        <v>92</v>
      </c>
      <c r="C9" s="9">
        <v>0.718176839841264</v>
      </c>
    </row>
    <row r="10" customHeight="1" spans="1:3">
      <c r="A10" s="9" t="s">
        <v>185</v>
      </c>
      <c r="B10" t="s">
        <v>102</v>
      </c>
      <c r="C10" s="9">
        <v>0.687529755767401</v>
      </c>
    </row>
    <row r="11" customHeight="1" spans="1:3">
      <c r="A11" s="9" t="s">
        <v>186</v>
      </c>
      <c r="B11" t="s">
        <v>122</v>
      </c>
      <c r="C11" s="9">
        <v>0.683110000641455</v>
      </c>
    </row>
    <row r="12" customHeight="1" spans="1:3">
      <c r="A12" s="9" t="s">
        <v>187</v>
      </c>
      <c r="B12" t="s">
        <v>66</v>
      </c>
      <c r="C12" s="9">
        <v>0.676417053011789</v>
      </c>
    </row>
    <row r="13" customHeight="1" spans="1:3">
      <c r="A13" s="9" t="s">
        <v>188</v>
      </c>
      <c r="B13" t="s">
        <v>35</v>
      </c>
      <c r="C13" s="9">
        <v>0.672852831280017</v>
      </c>
    </row>
    <row r="14" customHeight="1" spans="1:3">
      <c r="A14" s="9" t="s">
        <v>189</v>
      </c>
      <c r="B14" t="s">
        <v>20</v>
      </c>
      <c r="C14" s="9">
        <v>0.666960014939012</v>
      </c>
    </row>
    <row r="15" customHeight="1" spans="1:3">
      <c r="A15" s="9" t="s">
        <v>190</v>
      </c>
      <c r="B15" t="s">
        <v>39</v>
      </c>
      <c r="C15" s="9">
        <v>0.618788191646724</v>
      </c>
    </row>
    <row r="16" customHeight="1" spans="1:3">
      <c r="A16" s="9" t="s">
        <v>191</v>
      </c>
      <c r="B16" t="s">
        <v>106</v>
      </c>
      <c r="C16" s="9">
        <v>0.612240773327274</v>
      </c>
    </row>
    <row r="17" customHeight="1" spans="1:3">
      <c r="A17" s="9" t="s">
        <v>192</v>
      </c>
      <c r="B17" t="s">
        <v>87</v>
      </c>
      <c r="C17" s="9">
        <v>0.603065945475231</v>
      </c>
    </row>
    <row r="18" customHeight="1" spans="1:3">
      <c r="A18" s="9" t="s">
        <v>193</v>
      </c>
      <c r="B18" t="s">
        <v>73</v>
      </c>
      <c r="C18" s="9">
        <v>0.589912232238125</v>
      </c>
    </row>
    <row r="19" customHeight="1" spans="1:3">
      <c r="A19" s="9" t="s">
        <v>194</v>
      </c>
      <c r="B19" t="s">
        <v>42</v>
      </c>
      <c r="C19" s="9">
        <v>0.583576485077038</v>
      </c>
    </row>
    <row r="20" customHeight="1" spans="1:3">
      <c r="A20" s="9" t="s">
        <v>195</v>
      </c>
      <c r="B20" t="s">
        <v>130</v>
      </c>
      <c r="C20" s="9">
        <v>0.241202517689729</v>
      </c>
    </row>
    <row r="23" customHeight="1" spans="2:3">
      <c r="B23" s="9" t="s">
        <v>55</v>
      </c>
      <c r="C23" s="9">
        <v>0.857926736141768</v>
      </c>
    </row>
    <row r="24" customHeight="1" spans="2:3">
      <c r="B24" s="9" t="s">
        <v>48</v>
      </c>
      <c r="C24" s="9">
        <v>0.829844482723671</v>
      </c>
    </row>
    <row r="25" customHeight="1" spans="2:3">
      <c r="B25" s="9" t="s">
        <v>110</v>
      </c>
      <c r="C25" s="9">
        <v>0.828673113201234</v>
      </c>
    </row>
    <row r="26" customHeight="1" spans="2:3">
      <c r="B26" s="9" t="s">
        <v>79</v>
      </c>
      <c r="C26" s="9">
        <v>0.760432879018466</v>
      </c>
    </row>
    <row r="27" customHeight="1" spans="2:3">
      <c r="B27" s="9" t="s">
        <v>98</v>
      </c>
      <c r="C27" s="9">
        <v>0.752539712328204</v>
      </c>
    </row>
    <row r="28" customHeight="1" spans="2:3">
      <c r="B28" s="9" t="s">
        <v>92</v>
      </c>
      <c r="C28" s="9">
        <v>0.752181450357824</v>
      </c>
    </row>
    <row r="29" customHeight="1" spans="2:3">
      <c r="B29" s="9" t="s">
        <v>26</v>
      </c>
      <c r="C29" s="9">
        <v>0.718075334856199</v>
      </c>
    </row>
    <row r="30" customHeight="1" spans="2:3">
      <c r="B30" s="9" t="s">
        <v>102</v>
      </c>
      <c r="C30" s="9">
        <v>0.705417903853037</v>
      </c>
    </row>
    <row r="31" customHeight="1" spans="2:3">
      <c r="B31" s="9" t="s">
        <v>35</v>
      </c>
      <c r="C31" s="9">
        <v>0.701221289877421</v>
      </c>
    </row>
    <row r="32" customHeight="1" spans="2:3">
      <c r="B32" s="9" t="s">
        <v>20</v>
      </c>
      <c r="C32" s="9">
        <v>0.694939971506673</v>
      </c>
    </row>
    <row r="33" customHeight="1" spans="2:3">
      <c r="B33" s="9" t="s">
        <v>66</v>
      </c>
      <c r="C33" s="9">
        <v>0.694677171820824</v>
      </c>
    </row>
    <row r="34" customHeight="1" spans="2:3">
      <c r="B34" s="9" t="s">
        <v>127</v>
      </c>
      <c r="C34" s="9">
        <v>0.686021348277618</v>
      </c>
    </row>
    <row r="35" customHeight="1" spans="2:3">
      <c r="B35" s="9" t="s">
        <v>122</v>
      </c>
      <c r="C35" s="9">
        <v>0.648242689292892</v>
      </c>
    </row>
    <row r="36" customHeight="1" spans="2:3">
      <c r="B36" s="9" t="s">
        <v>39</v>
      </c>
      <c r="C36" s="9">
        <v>0.62405901036198</v>
      </c>
    </row>
    <row r="37" customHeight="1" spans="2:3">
      <c r="B37" s="9" t="s">
        <v>106</v>
      </c>
      <c r="C37" s="9">
        <v>0.623430254239238</v>
      </c>
    </row>
    <row r="38" customHeight="1" spans="2:3">
      <c r="B38" s="9" t="s">
        <v>87</v>
      </c>
      <c r="C38" s="9">
        <v>0.614030714673215</v>
      </c>
    </row>
    <row r="39" customHeight="1" spans="2:3">
      <c r="B39" s="9" t="s">
        <v>42</v>
      </c>
      <c r="C39" s="9">
        <v>0.602927482618882</v>
      </c>
    </row>
    <row r="40" customHeight="1" spans="2:3">
      <c r="B40" s="9" t="s">
        <v>73</v>
      </c>
      <c r="C40" s="9">
        <v>0.600881435639217</v>
      </c>
    </row>
    <row r="41" customHeight="1" spans="2:3">
      <c r="B41" s="9" t="s">
        <v>130</v>
      </c>
      <c r="C41" s="9">
        <v>0.229806813638225</v>
      </c>
    </row>
  </sheetData>
  <sortState ref="B23:C41">
    <sortCondition ref="C23" descending="1"/>
  </sortState>
  <conditionalFormatting sqref="C2:C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{bbf984e5-5b54-4b80-b4d0-d402cb8b25c1}</x14:id>
        </ext>
      </extLst>
    </cfRule>
  </conditionalFormatting>
  <conditionalFormatting sqref="C23:C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{dc4fa081-212f-4c38-989d-aee7b32e422e}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f984e5-5b54-4b80-b4d0-d402cb8b25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C2:C20</xm:sqref>
        </x14:conditionalFormatting>
        <x14:conditionalFormatting xmlns:xm="http://schemas.microsoft.com/office/excel/2006/main">
          <x14:cfRule type="dataBar" id="{dc4fa081-212f-4c38-989d-aee7b32e42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C23:C41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U24"/>
  <sheetViews>
    <sheetView topLeftCell="A4" workbookViewId="0">
      <selection activeCell="O1" sqref="O$1:P$1048576"/>
    </sheetView>
  </sheetViews>
  <sheetFormatPr defaultColWidth="9.14285714285714" defaultRowHeight="15" customHeight="1"/>
  <cols>
    <col min="3" max="3" width="27.5714285714286" customWidth="1"/>
    <col min="15" max="15" width="27" customWidth="1"/>
    <col min="16" max="16" width="8.85714285714286" customWidth="1"/>
    <col min="17" max="17" width="31.5714285714286" customWidth="1"/>
    <col min="18" max="18" width="19.4285714285714" customWidth="1"/>
    <col min="19" max="19" width="61.8571428571429" customWidth="1"/>
    <col min="21" max="21" width="34.5714285714286" customWidth="1"/>
  </cols>
  <sheetData>
    <row r="6" customHeight="1" spans="3:21"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2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O6" t="s">
        <v>206</v>
      </c>
      <c r="P6" t="s">
        <v>207</v>
      </c>
      <c r="R6" s="7" t="s">
        <v>208</v>
      </c>
      <c r="S6" s="7" t="s">
        <v>209</v>
      </c>
      <c r="T6" s="7" t="s">
        <v>210</v>
      </c>
      <c r="U6" s="7" t="s">
        <v>211</v>
      </c>
    </row>
    <row r="7" customHeight="1" spans="3:21">
      <c r="C7" s="3" t="s">
        <v>20</v>
      </c>
      <c r="D7" s="3">
        <v>1</v>
      </c>
      <c r="E7" s="3">
        <v>2</v>
      </c>
      <c r="F7" s="4" t="s">
        <v>150</v>
      </c>
      <c r="G7" s="4" t="s">
        <v>151</v>
      </c>
      <c r="H7" s="4" t="s">
        <v>212</v>
      </c>
      <c r="I7" s="5">
        <v>96.28</v>
      </c>
      <c r="J7" s="3" t="s">
        <v>212</v>
      </c>
      <c r="K7" s="3" t="s">
        <v>212</v>
      </c>
      <c r="L7" s="3" t="s">
        <v>212</v>
      </c>
      <c r="O7" t="s">
        <v>213</v>
      </c>
      <c r="P7" t="s">
        <v>214</v>
      </c>
      <c r="R7" s="8" t="s">
        <v>215</v>
      </c>
      <c r="S7" s="8" t="s">
        <v>216</v>
      </c>
      <c r="T7" s="8" t="s">
        <v>217</v>
      </c>
      <c r="U7" s="8" t="s">
        <v>218</v>
      </c>
    </row>
    <row r="8" customHeight="1" spans="3:21">
      <c r="C8" s="3" t="s">
        <v>26</v>
      </c>
      <c r="D8" s="3">
        <v>1</v>
      </c>
      <c r="E8" s="3">
        <v>2</v>
      </c>
      <c r="F8" s="4" t="s">
        <v>212</v>
      </c>
      <c r="G8" s="4" t="s">
        <v>152</v>
      </c>
      <c r="H8" s="4" t="s">
        <v>212</v>
      </c>
      <c r="I8" s="5">
        <v>63.4</v>
      </c>
      <c r="J8" s="3" t="s">
        <v>212</v>
      </c>
      <c r="K8" s="3">
        <v>1</v>
      </c>
      <c r="L8" s="3">
        <v>1</v>
      </c>
      <c r="O8" t="s">
        <v>219</v>
      </c>
      <c r="P8" t="s">
        <v>220</v>
      </c>
      <c r="R8" s="8" t="s">
        <v>221</v>
      </c>
      <c r="S8" s="8" t="s">
        <v>222</v>
      </c>
      <c r="T8" s="8" t="s">
        <v>217</v>
      </c>
      <c r="U8" s="8" t="s">
        <v>223</v>
      </c>
    </row>
    <row r="9" customHeight="1" spans="3:21">
      <c r="C9" s="3" t="s">
        <v>35</v>
      </c>
      <c r="D9" s="3">
        <v>1</v>
      </c>
      <c r="E9" s="3">
        <v>2</v>
      </c>
      <c r="F9" s="4" t="s">
        <v>212</v>
      </c>
      <c r="G9" s="4" t="s">
        <v>153</v>
      </c>
      <c r="H9" s="4" t="s">
        <v>212</v>
      </c>
      <c r="I9" s="5" t="s">
        <v>212</v>
      </c>
      <c r="J9" s="3" t="s">
        <v>212</v>
      </c>
      <c r="K9" s="3" t="s">
        <v>212</v>
      </c>
      <c r="L9" s="3">
        <v>1</v>
      </c>
      <c r="O9" t="s">
        <v>224</v>
      </c>
      <c r="P9" t="s">
        <v>225</v>
      </c>
      <c r="R9" s="8" t="s">
        <v>226</v>
      </c>
      <c r="S9" s="8" t="s">
        <v>227</v>
      </c>
      <c r="T9" s="8" t="s">
        <v>228</v>
      </c>
      <c r="U9" s="8" t="s">
        <v>229</v>
      </c>
    </row>
    <row r="10" customHeight="1" spans="3:16">
      <c r="C10" s="3" t="s">
        <v>39</v>
      </c>
      <c r="D10" s="3">
        <v>1</v>
      </c>
      <c r="E10" s="3">
        <v>2</v>
      </c>
      <c r="F10" s="4" t="s">
        <v>212</v>
      </c>
      <c r="G10" s="4" t="s">
        <v>212</v>
      </c>
      <c r="H10" s="4" t="s">
        <v>212</v>
      </c>
      <c r="I10" s="5" t="s">
        <v>212</v>
      </c>
      <c r="J10" s="3" t="s">
        <v>212</v>
      </c>
      <c r="K10" s="3" t="s">
        <v>212</v>
      </c>
      <c r="L10" s="3">
        <v>1</v>
      </c>
      <c r="O10" t="s">
        <v>230</v>
      </c>
      <c r="P10" t="s">
        <v>231</v>
      </c>
    </row>
    <row r="11" customHeight="1" spans="3:16">
      <c r="C11" s="3" t="s">
        <v>42</v>
      </c>
      <c r="D11" s="3">
        <v>1</v>
      </c>
      <c r="E11" s="3">
        <v>2</v>
      </c>
      <c r="F11" s="4" t="s">
        <v>212</v>
      </c>
      <c r="G11" s="4" t="s">
        <v>154</v>
      </c>
      <c r="H11" s="4" t="s">
        <v>212</v>
      </c>
      <c r="I11" s="5">
        <v>76.8</v>
      </c>
      <c r="J11" s="3">
        <v>202.7</v>
      </c>
      <c r="K11" s="3" t="s">
        <v>212</v>
      </c>
      <c r="L11" s="3">
        <v>1</v>
      </c>
      <c r="O11" t="s">
        <v>232</v>
      </c>
      <c r="P11" t="s">
        <v>231</v>
      </c>
    </row>
    <row r="12" customHeight="1" spans="3:16">
      <c r="C12" s="3" t="s">
        <v>48</v>
      </c>
      <c r="D12" s="3">
        <v>1</v>
      </c>
      <c r="E12" s="3">
        <v>2</v>
      </c>
      <c r="F12" s="4" t="s">
        <v>212</v>
      </c>
      <c r="G12" s="4" t="s">
        <v>155</v>
      </c>
      <c r="H12" s="4" t="s">
        <v>156</v>
      </c>
      <c r="I12" s="5">
        <v>81.75</v>
      </c>
      <c r="J12" s="3">
        <v>63.5</v>
      </c>
      <c r="K12" s="3" t="s">
        <v>212</v>
      </c>
      <c r="L12" s="3" t="s">
        <v>212</v>
      </c>
      <c r="O12" t="s">
        <v>233</v>
      </c>
      <c r="P12" t="s">
        <v>231</v>
      </c>
    </row>
    <row r="13" customHeight="1" spans="3:16">
      <c r="C13" s="3" t="s">
        <v>55</v>
      </c>
      <c r="D13" s="3">
        <v>1</v>
      </c>
      <c r="E13" s="3">
        <v>2</v>
      </c>
      <c r="F13" s="4" t="s">
        <v>157</v>
      </c>
      <c r="G13" s="4" t="s">
        <v>158</v>
      </c>
      <c r="H13" s="4" t="s">
        <v>159</v>
      </c>
      <c r="I13" s="5">
        <v>93.07</v>
      </c>
      <c r="J13" s="3">
        <v>234.01</v>
      </c>
      <c r="K13" s="3" t="s">
        <v>212</v>
      </c>
      <c r="L13" s="3">
        <v>1</v>
      </c>
      <c r="O13" t="s">
        <v>234</v>
      </c>
      <c r="P13" t="s">
        <v>235</v>
      </c>
    </row>
    <row r="14" customHeight="1" spans="3:16">
      <c r="C14" s="3" t="s">
        <v>66</v>
      </c>
      <c r="D14" s="3">
        <v>1</v>
      </c>
      <c r="E14" s="3">
        <v>2</v>
      </c>
      <c r="F14" s="4" t="s">
        <v>160</v>
      </c>
      <c r="G14" s="4" t="s">
        <v>154</v>
      </c>
      <c r="H14" s="4" t="s">
        <v>212</v>
      </c>
      <c r="I14" s="5">
        <v>52.1</v>
      </c>
      <c r="J14" s="3" t="s">
        <v>212</v>
      </c>
      <c r="K14" s="3" t="s">
        <v>212</v>
      </c>
      <c r="L14" s="3">
        <v>1</v>
      </c>
      <c r="O14" t="s">
        <v>236</v>
      </c>
      <c r="P14" t="s">
        <v>237</v>
      </c>
    </row>
    <row r="15" customHeight="1" spans="3:16">
      <c r="C15" s="3" t="s">
        <v>73</v>
      </c>
      <c r="D15" s="3">
        <v>1</v>
      </c>
      <c r="E15" s="3">
        <v>2</v>
      </c>
      <c r="F15" s="4" t="s">
        <v>212</v>
      </c>
      <c r="G15" s="4" t="s">
        <v>212</v>
      </c>
      <c r="H15" s="4" t="s">
        <v>212</v>
      </c>
      <c r="I15" s="5">
        <v>63.1</v>
      </c>
      <c r="J15" s="3">
        <v>34.9</v>
      </c>
      <c r="K15" s="3" t="s">
        <v>212</v>
      </c>
      <c r="L15" s="3" t="s">
        <v>212</v>
      </c>
      <c r="O15" t="s">
        <v>238</v>
      </c>
      <c r="P15" t="s">
        <v>239</v>
      </c>
    </row>
    <row r="16" customHeight="1" spans="3:12">
      <c r="C16" s="3" t="s">
        <v>79</v>
      </c>
      <c r="D16" s="3">
        <v>1</v>
      </c>
      <c r="E16" s="3">
        <v>2</v>
      </c>
      <c r="F16" s="4" t="s">
        <v>161</v>
      </c>
      <c r="G16" s="4" t="s">
        <v>162</v>
      </c>
      <c r="H16" s="4" t="s">
        <v>212</v>
      </c>
      <c r="I16" s="5">
        <v>97</v>
      </c>
      <c r="J16" s="3">
        <v>244.3</v>
      </c>
      <c r="K16" s="3">
        <v>3</v>
      </c>
      <c r="L16" s="3">
        <v>1</v>
      </c>
    </row>
    <row r="17" customHeight="1" spans="3:12">
      <c r="C17" s="3" t="s">
        <v>87</v>
      </c>
      <c r="D17" s="3">
        <v>1</v>
      </c>
      <c r="E17" s="3">
        <v>2</v>
      </c>
      <c r="F17" s="4" t="s">
        <v>212</v>
      </c>
      <c r="G17" s="4" t="s">
        <v>212</v>
      </c>
      <c r="H17" s="4" t="s">
        <v>212</v>
      </c>
      <c r="I17" s="5">
        <v>67.6</v>
      </c>
      <c r="J17" s="3">
        <v>10.9</v>
      </c>
      <c r="K17" s="3" t="s">
        <v>212</v>
      </c>
      <c r="L17" s="3" t="s">
        <v>212</v>
      </c>
    </row>
    <row r="18" customHeight="1" spans="3:12">
      <c r="C18" s="3" t="s">
        <v>92</v>
      </c>
      <c r="D18" s="3">
        <v>1</v>
      </c>
      <c r="E18" s="3">
        <v>2</v>
      </c>
      <c r="F18" s="4" t="s">
        <v>212</v>
      </c>
      <c r="G18" s="4" t="s">
        <v>162</v>
      </c>
      <c r="H18" s="4" t="s">
        <v>212</v>
      </c>
      <c r="I18" s="5">
        <v>92.2</v>
      </c>
      <c r="J18" s="3">
        <v>23.7</v>
      </c>
      <c r="K18" s="3" t="s">
        <v>212</v>
      </c>
      <c r="L18" s="3">
        <v>1</v>
      </c>
    </row>
    <row r="19" customHeight="1" spans="3:12">
      <c r="C19" s="3" t="s">
        <v>98</v>
      </c>
      <c r="D19" s="3">
        <v>1</v>
      </c>
      <c r="E19" s="3">
        <v>2</v>
      </c>
      <c r="F19" s="4" t="s">
        <v>212</v>
      </c>
      <c r="G19" s="4" t="s">
        <v>162</v>
      </c>
      <c r="H19" s="4" t="s">
        <v>212</v>
      </c>
      <c r="I19" s="5">
        <v>72</v>
      </c>
      <c r="J19" s="3" t="s">
        <v>212</v>
      </c>
      <c r="K19" s="3" t="s">
        <v>212</v>
      </c>
      <c r="L19" s="3">
        <v>1</v>
      </c>
    </row>
    <row r="20" customHeight="1" spans="3:12">
      <c r="C20" s="3" t="s">
        <v>102</v>
      </c>
      <c r="D20" s="3">
        <v>1</v>
      </c>
      <c r="E20" s="3">
        <v>2</v>
      </c>
      <c r="F20" s="4" t="s">
        <v>212</v>
      </c>
      <c r="G20" s="4" t="s">
        <v>163</v>
      </c>
      <c r="H20" s="4" t="s">
        <v>212</v>
      </c>
      <c r="I20" s="6">
        <v>95.4</v>
      </c>
      <c r="J20" s="3" t="s">
        <v>212</v>
      </c>
      <c r="K20" s="3" t="s">
        <v>212</v>
      </c>
      <c r="L20" s="3">
        <v>1</v>
      </c>
    </row>
    <row r="21" customHeight="1" spans="3:12">
      <c r="C21" s="3" t="s">
        <v>106</v>
      </c>
      <c r="D21" s="3">
        <v>1</v>
      </c>
      <c r="E21" s="3">
        <v>2</v>
      </c>
      <c r="F21" s="4" t="s">
        <v>212</v>
      </c>
      <c r="G21" s="4" t="s">
        <v>212</v>
      </c>
      <c r="H21" s="4" t="s">
        <v>212</v>
      </c>
      <c r="I21" s="5">
        <v>94.39</v>
      </c>
      <c r="J21" s="3">
        <v>14.4</v>
      </c>
      <c r="K21" s="3" t="s">
        <v>212</v>
      </c>
      <c r="L21" s="3" t="s">
        <v>212</v>
      </c>
    </row>
    <row r="22" customHeight="1" spans="3:12">
      <c r="C22" s="3" t="s">
        <v>110</v>
      </c>
      <c r="D22" s="3">
        <v>1</v>
      </c>
      <c r="E22" s="3">
        <v>2</v>
      </c>
      <c r="F22" s="4" t="s">
        <v>212</v>
      </c>
      <c r="G22" s="4" t="s">
        <v>164</v>
      </c>
      <c r="H22" s="4" t="s">
        <v>165</v>
      </c>
      <c r="I22" s="5">
        <v>94.3</v>
      </c>
      <c r="J22" s="3">
        <v>91.1</v>
      </c>
      <c r="K22" s="3">
        <v>1</v>
      </c>
      <c r="L22" s="3">
        <v>0</v>
      </c>
    </row>
    <row r="23" customHeight="1" spans="3:12">
      <c r="C23" s="3" t="s">
        <v>122</v>
      </c>
      <c r="D23" s="3">
        <v>3</v>
      </c>
      <c r="E23" s="3">
        <v>1</v>
      </c>
      <c r="F23" s="4" t="s">
        <v>212</v>
      </c>
      <c r="G23" s="4" t="s">
        <v>212</v>
      </c>
      <c r="H23" s="4" t="s">
        <v>212</v>
      </c>
      <c r="I23" s="5" t="s">
        <v>212</v>
      </c>
      <c r="J23" s="3" t="s">
        <v>212</v>
      </c>
      <c r="K23" s="3">
        <v>2</v>
      </c>
      <c r="L23" s="3">
        <v>0</v>
      </c>
    </row>
    <row r="24" customHeight="1" spans="3:12">
      <c r="C24" s="3" t="s">
        <v>127</v>
      </c>
      <c r="D24" s="3">
        <v>3</v>
      </c>
      <c r="E24" s="3">
        <v>1</v>
      </c>
      <c r="F24" s="4" t="s">
        <v>212</v>
      </c>
      <c r="G24" s="4" t="s">
        <v>212</v>
      </c>
      <c r="H24" s="4" t="s">
        <v>212</v>
      </c>
      <c r="I24" s="5">
        <v>70</v>
      </c>
      <c r="J24" s="3" t="s">
        <v>212</v>
      </c>
      <c r="K24" s="3">
        <v>2</v>
      </c>
      <c r="L2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 and references</vt:lpstr>
      <vt:lpstr>TOPSIS_applied</vt:lpstr>
      <vt:lpstr>RESULTS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Jesus</dc:creator>
  <cp:lastModifiedBy>André Ramos</cp:lastModifiedBy>
  <dcterms:created xsi:type="dcterms:W3CDTF">2022-10-12T17:08:00Z</dcterms:created>
  <dcterms:modified xsi:type="dcterms:W3CDTF">2023-01-02T19:25:30Z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DE67D8AA53E84159962EFE2B4A76C6E9</vt:lpwstr>
  </property>
  <property fmtid="{D5CDD505-2E9C-101B-9397-08002B2CF9AE}" pid="3" name="KSOProductBuildVer">
    <vt:lpwstr>1046-11.2.0.11440</vt:lpwstr>
  </property>
</Properties>
</file>