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omments6.xml" ContentType="application/vnd.openxmlformats-officedocument.spreadsheetml.comment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omments7.xml" ContentType="application/vnd.openxmlformats-officedocument.spreadsheetml.comment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omments8.xml" ContentType="application/vnd.openxmlformats-officedocument.spreadsheetml.comment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omments9.xml" ContentType="application/vnd.openxmlformats-officedocument.spreadsheetml.comments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3060" yWindow="-255" windowWidth="19320" windowHeight="5820" firstSheet="4" activeTab="9"/>
  </bookViews>
  <sheets>
    <sheet name="2008_Abr" sheetId="11" r:id="rId1"/>
    <sheet name="2008_Mai" sheetId="12" r:id="rId2"/>
    <sheet name="2008_Jun" sheetId="13" r:id="rId3"/>
    <sheet name="2008_Jul" sheetId="15" r:id="rId4"/>
    <sheet name="2008_Ago" sheetId="16" r:id="rId5"/>
    <sheet name="2008_Set" sheetId="17" r:id="rId6"/>
    <sheet name="2008_Out" sheetId="18" r:id="rId7"/>
    <sheet name="2008_Nov" sheetId="19" r:id="rId8"/>
    <sheet name="2014-Jul" sheetId="20" r:id="rId9"/>
    <sheet name="2014-Ago2" sheetId="21" r:id="rId10"/>
    <sheet name="2014-Set" sheetId="22" r:id="rId11"/>
    <sheet name="Plan1" sheetId="14" r:id="rId12"/>
  </sheets>
  <calcPr calcId="145621"/>
</workbook>
</file>

<file path=xl/calcChain.xml><?xml version="1.0" encoding="utf-8"?>
<calcChain xmlns="http://schemas.openxmlformats.org/spreadsheetml/2006/main">
  <c r="O1" i="22" l="1"/>
  <c r="F26" i="22"/>
  <c r="G26" i="22" s="1"/>
  <c r="F25" i="22"/>
  <c r="F24" i="22"/>
  <c r="G24" i="22" s="1"/>
  <c r="F23" i="22"/>
  <c r="F22" i="22"/>
  <c r="G22" i="22" s="1"/>
  <c r="F21" i="22"/>
  <c r="F20" i="22"/>
  <c r="G20" i="22" s="1"/>
  <c r="F19" i="22"/>
  <c r="F18" i="22"/>
  <c r="G18" i="22" s="1"/>
  <c r="F17" i="22"/>
  <c r="F16" i="22"/>
  <c r="F15" i="22"/>
  <c r="F14" i="22"/>
  <c r="F13" i="22"/>
  <c r="F12" i="22"/>
  <c r="F11" i="22"/>
  <c r="F10" i="22"/>
  <c r="F9" i="22"/>
  <c r="G9" i="22" s="1"/>
  <c r="F8" i="22"/>
  <c r="F7" i="22"/>
  <c r="G7" i="22" s="1"/>
  <c r="F6" i="22"/>
  <c r="F5" i="22"/>
  <c r="G5" i="22" s="1"/>
  <c r="F4" i="22"/>
  <c r="U2" i="22"/>
  <c r="B1" i="22" s="1"/>
  <c r="J6" i="22" l="1"/>
  <c r="H9" i="22"/>
  <c r="I9" i="22" s="1"/>
  <c r="H5" i="22"/>
  <c r="I5" i="22" s="1"/>
  <c r="J10" i="22"/>
  <c r="G16" i="22"/>
  <c r="H16" i="22"/>
  <c r="H13" i="22"/>
  <c r="G13" i="22"/>
  <c r="G12" i="22"/>
  <c r="G8" i="22"/>
  <c r="K4" i="22"/>
  <c r="H15" i="22"/>
  <c r="G10" i="22"/>
  <c r="G15" i="22"/>
  <c r="H11" i="22"/>
  <c r="H7" i="22"/>
  <c r="I7" i="22" s="1"/>
  <c r="J4" i="22"/>
  <c r="G11" i="22"/>
  <c r="H18" i="22"/>
  <c r="I18" i="22" s="1"/>
  <c r="H20" i="22"/>
  <c r="I20" i="22" s="1"/>
  <c r="J21" i="22"/>
  <c r="H22" i="22"/>
  <c r="I22" i="22" s="1"/>
  <c r="J23" i="22"/>
  <c r="H24" i="22"/>
  <c r="I24" i="22" s="1"/>
  <c r="J25" i="22"/>
  <c r="H26" i="22"/>
  <c r="I26" i="22" s="1"/>
  <c r="G17" i="22"/>
  <c r="G19" i="22"/>
  <c r="G21" i="22"/>
  <c r="G23" i="22"/>
  <c r="G25" i="22"/>
  <c r="G4" i="22"/>
  <c r="G6" i="22"/>
  <c r="H4" i="22"/>
  <c r="H10" i="22"/>
  <c r="H12" i="22"/>
  <c r="H17" i="22"/>
  <c r="J20" i="22"/>
  <c r="J22" i="22"/>
  <c r="H23" i="22"/>
  <c r="J24" i="22"/>
  <c r="H25" i="22"/>
  <c r="J26" i="22"/>
  <c r="H6" i="22"/>
  <c r="H8" i="22"/>
  <c r="G14" i="22"/>
  <c r="H19" i="22"/>
  <c r="H21" i="22"/>
  <c r="O3" i="22"/>
  <c r="H14" i="22"/>
  <c r="D16" i="21"/>
  <c r="D13" i="21"/>
  <c r="U2" i="21"/>
  <c r="B1" i="21" s="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G5" i="21"/>
  <c r="H5" i="21"/>
  <c r="G9" i="21"/>
  <c r="I9" i="21" s="1"/>
  <c r="H9" i="21"/>
  <c r="G19" i="21"/>
  <c r="H19" i="21"/>
  <c r="G20" i="21"/>
  <c r="I20" i="21" s="1"/>
  <c r="H20" i="21"/>
  <c r="G21" i="21"/>
  <c r="H21" i="21"/>
  <c r="G22" i="21"/>
  <c r="I22" i="21" s="1"/>
  <c r="H22" i="21"/>
  <c r="G23" i="21"/>
  <c r="H23" i="21"/>
  <c r="G24" i="21"/>
  <c r="I24" i="21" s="1"/>
  <c r="H24" i="21"/>
  <c r="G25" i="21"/>
  <c r="H25" i="21"/>
  <c r="J26" i="21"/>
  <c r="F26" i="21"/>
  <c r="G26" i="21"/>
  <c r="H26" i="21"/>
  <c r="I26" i="21" s="1"/>
  <c r="J25" i="21"/>
  <c r="J24" i="21"/>
  <c r="J23" i="21"/>
  <c r="J22" i="21"/>
  <c r="J21" i="21"/>
  <c r="J20" i="21"/>
  <c r="J10" i="21"/>
  <c r="J6" i="21"/>
  <c r="O3" i="21"/>
  <c r="F8" i="20"/>
  <c r="O3" i="20"/>
  <c r="D10" i="20"/>
  <c r="B1" i="20"/>
  <c r="J4" i="20"/>
  <c r="F4" i="20"/>
  <c r="H4" i="20"/>
  <c r="E8" i="19"/>
  <c r="F4" i="16"/>
  <c r="F5" i="16"/>
  <c r="F6" i="16"/>
  <c r="F7" i="16"/>
  <c r="F8" i="16"/>
  <c r="F9" i="16"/>
  <c r="F10" i="16"/>
  <c r="F11" i="16"/>
  <c r="F12" i="16"/>
  <c r="F13" i="16"/>
  <c r="F14" i="16"/>
  <c r="E15" i="16"/>
  <c r="F15" i="16"/>
  <c r="E16" i="16"/>
  <c r="F16" i="16"/>
  <c r="F17" i="16"/>
  <c r="F18" i="16"/>
  <c r="F19" i="16"/>
  <c r="F20" i="16"/>
  <c r="F21" i="16"/>
  <c r="F22" i="16"/>
  <c r="F23" i="16"/>
  <c r="F24" i="16"/>
  <c r="F25" i="16"/>
  <c r="F26" i="16"/>
  <c r="O3" i="16"/>
  <c r="O1" i="17"/>
  <c r="F4" i="17"/>
  <c r="F5" i="17"/>
  <c r="F6" i="17"/>
  <c r="F7" i="17"/>
  <c r="F8" i="17"/>
  <c r="F9" i="17"/>
  <c r="F10" i="17"/>
  <c r="F11" i="17"/>
  <c r="F12" i="17"/>
  <c r="F13" i="17"/>
  <c r="F14" i="17"/>
  <c r="F15" i="17"/>
  <c r="D16" i="17"/>
  <c r="F16" i="17"/>
  <c r="F17" i="17"/>
  <c r="F18" i="17"/>
  <c r="F19" i="17"/>
  <c r="F20" i="17"/>
  <c r="F21" i="17"/>
  <c r="F22" i="17"/>
  <c r="F23" i="17"/>
  <c r="F24" i="17"/>
  <c r="O3" i="17"/>
  <c r="N1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N3" i="18"/>
  <c r="O1" i="19"/>
  <c r="K4" i="19"/>
  <c r="J4" i="19"/>
  <c r="F4" i="19"/>
  <c r="G4" i="19"/>
  <c r="H4" i="19"/>
  <c r="I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O3" i="19"/>
  <c r="F5" i="20"/>
  <c r="F6" i="20"/>
  <c r="F7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G4" i="20"/>
  <c r="I4" i="20"/>
  <c r="K4" i="20"/>
  <c r="G5" i="20"/>
  <c r="H5" i="20"/>
  <c r="I5" i="20"/>
  <c r="J5" i="20"/>
  <c r="K5" i="20"/>
  <c r="G6" i="20"/>
  <c r="H6" i="20"/>
  <c r="I6" i="20"/>
  <c r="J6" i="20"/>
  <c r="K6" i="20"/>
  <c r="G7" i="20"/>
  <c r="H7" i="20"/>
  <c r="I7" i="20"/>
  <c r="J7" i="20"/>
  <c r="K7" i="20"/>
  <c r="G8" i="20"/>
  <c r="H8" i="20"/>
  <c r="I8" i="20"/>
  <c r="J8" i="20"/>
  <c r="K8" i="20"/>
  <c r="G9" i="20"/>
  <c r="H9" i="20"/>
  <c r="I9" i="20"/>
  <c r="J9" i="20"/>
  <c r="K9" i="20"/>
  <c r="G10" i="20"/>
  <c r="H10" i="20"/>
  <c r="I10" i="20"/>
  <c r="J10" i="20"/>
  <c r="K10" i="20"/>
  <c r="G11" i="20"/>
  <c r="H11" i="20"/>
  <c r="I11" i="20"/>
  <c r="J11" i="20"/>
  <c r="K11" i="20"/>
  <c r="G12" i="20"/>
  <c r="H12" i="20"/>
  <c r="I12" i="20"/>
  <c r="J12" i="20"/>
  <c r="K12" i="20"/>
  <c r="G13" i="20"/>
  <c r="H13" i="20"/>
  <c r="I13" i="20"/>
  <c r="J13" i="20"/>
  <c r="K13" i="20"/>
  <c r="G14" i="20"/>
  <c r="H14" i="20"/>
  <c r="I14" i="20"/>
  <c r="J14" i="20"/>
  <c r="K14" i="20"/>
  <c r="G15" i="20"/>
  <c r="H15" i="20"/>
  <c r="I15" i="20"/>
  <c r="J15" i="20"/>
  <c r="K15" i="20"/>
  <c r="G16" i="20"/>
  <c r="H16" i="20"/>
  <c r="I16" i="20"/>
  <c r="J16" i="20"/>
  <c r="K16" i="20"/>
  <c r="G17" i="20"/>
  <c r="H17" i="20"/>
  <c r="I17" i="20"/>
  <c r="J17" i="20"/>
  <c r="K17" i="20"/>
  <c r="G18" i="20"/>
  <c r="H18" i="20"/>
  <c r="I18" i="20"/>
  <c r="J18" i="20"/>
  <c r="K18" i="20"/>
  <c r="G19" i="20"/>
  <c r="H19" i="20"/>
  <c r="I19" i="20"/>
  <c r="J19" i="20"/>
  <c r="K19" i="20"/>
  <c r="G20" i="20"/>
  <c r="H20" i="20"/>
  <c r="I20" i="20"/>
  <c r="J20" i="20"/>
  <c r="K20" i="20"/>
  <c r="G21" i="20"/>
  <c r="H21" i="20"/>
  <c r="I21" i="20"/>
  <c r="J21" i="20"/>
  <c r="K21" i="20"/>
  <c r="G22" i="20"/>
  <c r="H22" i="20"/>
  <c r="I22" i="20"/>
  <c r="J22" i="20"/>
  <c r="K22" i="20"/>
  <c r="G23" i="20"/>
  <c r="H23" i="20"/>
  <c r="I23" i="20"/>
  <c r="J23" i="20"/>
  <c r="K23" i="20"/>
  <c r="G24" i="20"/>
  <c r="H24" i="20"/>
  <c r="I24" i="20"/>
  <c r="J24" i="20"/>
  <c r="K24" i="20"/>
  <c r="G25" i="20"/>
  <c r="H25" i="20"/>
  <c r="I25" i="20"/>
  <c r="J25" i="20"/>
  <c r="K25" i="20"/>
  <c r="G26" i="20"/>
  <c r="H26" i="20"/>
  <c r="I26" i="20"/>
  <c r="J26" i="20"/>
  <c r="K26" i="20"/>
  <c r="G5" i="19"/>
  <c r="H5" i="19"/>
  <c r="I5" i="19"/>
  <c r="J5" i="19"/>
  <c r="K5" i="19"/>
  <c r="G6" i="19"/>
  <c r="H6" i="19"/>
  <c r="I6" i="19"/>
  <c r="J6" i="19"/>
  <c r="K6" i="19"/>
  <c r="G7" i="19"/>
  <c r="H7" i="19"/>
  <c r="I7" i="19"/>
  <c r="J7" i="19"/>
  <c r="K7" i="19"/>
  <c r="G8" i="19"/>
  <c r="H8" i="19"/>
  <c r="I8" i="19"/>
  <c r="J8" i="19"/>
  <c r="K8" i="19"/>
  <c r="G9" i="19"/>
  <c r="H9" i="19"/>
  <c r="I9" i="19"/>
  <c r="J9" i="19"/>
  <c r="K9" i="19"/>
  <c r="G10" i="19"/>
  <c r="H10" i="19"/>
  <c r="I10" i="19"/>
  <c r="J10" i="19"/>
  <c r="K10" i="19"/>
  <c r="G11" i="19"/>
  <c r="H11" i="19"/>
  <c r="I11" i="19"/>
  <c r="J11" i="19"/>
  <c r="K11" i="19"/>
  <c r="G12" i="19"/>
  <c r="H12" i="19"/>
  <c r="I12" i="19"/>
  <c r="J12" i="19"/>
  <c r="K12" i="19"/>
  <c r="G13" i="19"/>
  <c r="H13" i="19"/>
  <c r="I13" i="19"/>
  <c r="J13" i="19"/>
  <c r="K13" i="19"/>
  <c r="G14" i="19"/>
  <c r="H14" i="19"/>
  <c r="I14" i="19"/>
  <c r="J14" i="19"/>
  <c r="K14" i="19"/>
  <c r="G15" i="19"/>
  <c r="H15" i="19"/>
  <c r="I15" i="19"/>
  <c r="J15" i="19"/>
  <c r="K15" i="19"/>
  <c r="G16" i="19"/>
  <c r="H16" i="19"/>
  <c r="I16" i="19"/>
  <c r="J16" i="19"/>
  <c r="K16" i="19"/>
  <c r="G17" i="19"/>
  <c r="H17" i="19"/>
  <c r="I17" i="19"/>
  <c r="J17" i="19"/>
  <c r="K17" i="19"/>
  <c r="G18" i="19"/>
  <c r="H18" i="19"/>
  <c r="I18" i="19"/>
  <c r="J18" i="19"/>
  <c r="K18" i="19"/>
  <c r="G19" i="19"/>
  <c r="H19" i="19"/>
  <c r="I19" i="19"/>
  <c r="J19" i="19"/>
  <c r="K19" i="19"/>
  <c r="G20" i="19"/>
  <c r="H20" i="19"/>
  <c r="I20" i="19"/>
  <c r="J20" i="19"/>
  <c r="K20" i="19"/>
  <c r="G21" i="19"/>
  <c r="H21" i="19"/>
  <c r="I21" i="19"/>
  <c r="J21" i="19"/>
  <c r="K21" i="19"/>
  <c r="G22" i="19"/>
  <c r="H22" i="19"/>
  <c r="I22" i="19"/>
  <c r="J22" i="19"/>
  <c r="K22" i="19"/>
  <c r="G23" i="19"/>
  <c r="H23" i="19"/>
  <c r="I23" i="19"/>
  <c r="J23" i="19"/>
  <c r="K23" i="19"/>
  <c r="G4" i="18"/>
  <c r="H4" i="18"/>
  <c r="I4" i="18"/>
  <c r="J4" i="18"/>
  <c r="G5" i="18"/>
  <c r="H5" i="18"/>
  <c r="I5" i="18"/>
  <c r="J5" i="18"/>
  <c r="G6" i="18"/>
  <c r="H6" i="18"/>
  <c r="I6" i="18"/>
  <c r="J6" i="18"/>
  <c r="G7" i="18"/>
  <c r="H7" i="18"/>
  <c r="I7" i="18"/>
  <c r="J7" i="18"/>
  <c r="G8" i="18"/>
  <c r="H8" i="18"/>
  <c r="I8" i="18"/>
  <c r="J8" i="18"/>
  <c r="G9" i="18"/>
  <c r="H9" i="18"/>
  <c r="I9" i="18"/>
  <c r="J9" i="18"/>
  <c r="G10" i="18"/>
  <c r="H10" i="18"/>
  <c r="I10" i="18"/>
  <c r="J10" i="18"/>
  <c r="G11" i="18"/>
  <c r="H11" i="18"/>
  <c r="I11" i="18"/>
  <c r="J11" i="18"/>
  <c r="G12" i="18"/>
  <c r="H12" i="18"/>
  <c r="I12" i="18"/>
  <c r="J12" i="18"/>
  <c r="G13" i="18"/>
  <c r="H13" i="18"/>
  <c r="I13" i="18"/>
  <c r="J13" i="18"/>
  <c r="G14" i="18"/>
  <c r="H14" i="18"/>
  <c r="I14" i="18"/>
  <c r="J14" i="18"/>
  <c r="G15" i="18"/>
  <c r="H15" i="18"/>
  <c r="I15" i="18"/>
  <c r="J15" i="18"/>
  <c r="G16" i="18"/>
  <c r="H16" i="18"/>
  <c r="I16" i="18"/>
  <c r="J16" i="18"/>
  <c r="G17" i="18"/>
  <c r="H17" i="18"/>
  <c r="I17" i="18"/>
  <c r="J17" i="18"/>
  <c r="G18" i="18"/>
  <c r="H18" i="18"/>
  <c r="I18" i="18"/>
  <c r="J18" i="18"/>
  <c r="G19" i="18"/>
  <c r="H19" i="18"/>
  <c r="I19" i="18"/>
  <c r="J19" i="18"/>
  <c r="G20" i="18"/>
  <c r="H20" i="18"/>
  <c r="I20" i="18"/>
  <c r="J20" i="18"/>
  <c r="G21" i="18"/>
  <c r="H21" i="18"/>
  <c r="I21" i="18"/>
  <c r="J21" i="18"/>
  <c r="G22" i="18"/>
  <c r="H22" i="18"/>
  <c r="I22" i="18"/>
  <c r="J22" i="18"/>
  <c r="G23" i="18"/>
  <c r="H23" i="18"/>
  <c r="I23" i="18"/>
  <c r="J23" i="18"/>
  <c r="G24" i="18"/>
  <c r="H24" i="18"/>
  <c r="I24" i="18"/>
  <c r="J24" i="18"/>
  <c r="G25" i="18"/>
  <c r="H25" i="18"/>
  <c r="I25" i="18"/>
  <c r="J25" i="18"/>
  <c r="G26" i="18"/>
  <c r="H26" i="18"/>
  <c r="I26" i="18"/>
  <c r="J26" i="18"/>
  <c r="G4" i="17"/>
  <c r="H4" i="17"/>
  <c r="I4" i="17"/>
  <c r="J4" i="17"/>
  <c r="K4" i="17"/>
  <c r="G5" i="17"/>
  <c r="H5" i="17"/>
  <c r="I5" i="17"/>
  <c r="J5" i="17"/>
  <c r="K5" i="17"/>
  <c r="G6" i="17"/>
  <c r="H6" i="17"/>
  <c r="I6" i="17"/>
  <c r="J6" i="17"/>
  <c r="K6" i="17"/>
  <c r="G7" i="17"/>
  <c r="H7" i="17"/>
  <c r="I7" i="17"/>
  <c r="J7" i="17"/>
  <c r="K7" i="17"/>
  <c r="G8" i="17"/>
  <c r="H8" i="17"/>
  <c r="I8" i="17"/>
  <c r="J8" i="17"/>
  <c r="K8" i="17"/>
  <c r="G9" i="17"/>
  <c r="H9" i="17"/>
  <c r="I9" i="17"/>
  <c r="J9" i="17"/>
  <c r="K9" i="17"/>
  <c r="G10" i="17"/>
  <c r="H10" i="17"/>
  <c r="I10" i="17"/>
  <c r="J10" i="17"/>
  <c r="K10" i="17"/>
  <c r="G11" i="17"/>
  <c r="H11" i="17"/>
  <c r="I11" i="17"/>
  <c r="J11" i="17"/>
  <c r="K11" i="17"/>
  <c r="G12" i="17"/>
  <c r="H12" i="17"/>
  <c r="I12" i="17"/>
  <c r="J12" i="17"/>
  <c r="K12" i="17"/>
  <c r="G13" i="17"/>
  <c r="H13" i="17"/>
  <c r="I13" i="17"/>
  <c r="J13" i="17"/>
  <c r="K13" i="17"/>
  <c r="G14" i="17"/>
  <c r="H14" i="17"/>
  <c r="I14" i="17"/>
  <c r="J14" i="17"/>
  <c r="K14" i="17"/>
  <c r="G15" i="17"/>
  <c r="H15" i="17"/>
  <c r="I15" i="17"/>
  <c r="J15" i="17"/>
  <c r="K15" i="17"/>
  <c r="G16" i="17"/>
  <c r="H16" i="17"/>
  <c r="I16" i="17"/>
  <c r="J16" i="17"/>
  <c r="K16" i="17"/>
  <c r="G17" i="17"/>
  <c r="H17" i="17"/>
  <c r="I17" i="17"/>
  <c r="J17" i="17"/>
  <c r="K17" i="17"/>
  <c r="G18" i="17"/>
  <c r="H18" i="17"/>
  <c r="I18" i="17"/>
  <c r="J18" i="17"/>
  <c r="K18" i="17"/>
  <c r="G19" i="17"/>
  <c r="H19" i="17"/>
  <c r="I19" i="17"/>
  <c r="J19" i="17"/>
  <c r="K19" i="17"/>
  <c r="G20" i="17"/>
  <c r="H20" i="17"/>
  <c r="I20" i="17"/>
  <c r="J20" i="17"/>
  <c r="K20" i="17"/>
  <c r="G21" i="17"/>
  <c r="H21" i="17"/>
  <c r="I21" i="17"/>
  <c r="J21" i="17"/>
  <c r="K21" i="17"/>
  <c r="G22" i="17"/>
  <c r="H22" i="17"/>
  <c r="I22" i="17"/>
  <c r="J22" i="17"/>
  <c r="K22" i="17"/>
  <c r="G23" i="17"/>
  <c r="H23" i="17"/>
  <c r="I23" i="17"/>
  <c r="J23" i="17"/>
  <c r="K23" i="17"/>
  <c r="G24" i="17"/>
  <c r="H24" i="17"/>
  <c r="I24" i="17"/>
  <c r="J24" i="17"/>
  <c r="K24" i="17"/>
  <c r="F3" i="14"/>
  <c r="D3" i="14"/>
  <c r="F8" i="15"/>
  <c r="F25" i="15"/>
  <c r="F26" i="15"/>
  <c r="O1" i="11"/>
  <c r="F4" i="11"/>
  <c r="F5" i="11"/>
  <c r="F6" i="11"/>
  <c r="D7" i="11"/>
  <c r="F7" i="11"/>
  <c r="F8" i="11"/>
  <c r="F9" i="11"/>
  <c r="F10" i="11"/>
  <c r="F11" i="11"/>
  <c r="F12" i="11"/>
  <c r="F13" i="11"/>
  <c r="F14" i="11"/>
  <c r="F15" i="11"/>
  <c r="E16" i="11"/>
  <c r="F16" i="11"/>
  <c r="F17" i="11"/>
  <c r="E18" i="11"/>
  <c r="F18" i="11"/>
  <c r="F19" i="11"/>
  <c r="F20" i="11"/>
  <c r="F21" i="11"/>
  <c r="F22" i="11"/>
  <c r="F23" i="11"/>
  <c r="O3" i="11"/>
  <c r="O1" i="12"/>
  <c r="F4" i="12"/>
  <c r="F5" i="12"/>
  <c r="F6" i="12"/>
  <c r="F7" i="12"/>
  <c r="F8" i="12"/>
  <c r="F9" i="12"/>
  <c r="F10" i="12"/>
  <c r="F11" i="12"/>
  <c r="D12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O3" i="12"/>
  <c r="O1" i="15"/>
  <c r="F4" i="15"/>
  <c r="F5" i="15"/>
  <c r="F6" i="15"/>
  <c r="E7" i="15"/>
  <c r="F7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O3" i="15"/>
  <c r="G4" i="16"/>
  <c r="H4" i="16"/>
  <c r="I4" i="16"/>
  <c r="J4" i="16"/>
  <c r="K4" i="16"/>
  <c r="G5" i="16"/>
  <c r="H5" i="16"/>
  <c r="I5" i="16"/>
  <c r="J5" i="16"/>
  <c r="K5" i="16"/>
  <c r="G6" i="16"/>
  <c r="H6" i="16"/>
  <c r="I6" i="16"/>
  <c r="J6" i="16"/>
  <c r="K6" i="16"/>
  <c r="G7" i="16"/>
  <c r="H7" i="16"/>
  <c r="I7" i="16"/>
  <c r="J7" i="16"/>
  <c r="K7" i="16"/>
  <c r="G8" i="16"/>
  <c r="H8" i="16"/>
  <c r="I8" i="16"/>
  <c r="J8" i="16"/>
  <c r="K8" i="16"/>
  <c r="G9" i="16"/>
  <c r="H9" i="16"/>
  <c r="I9" i="16"/>
  <c r="J9" i="16"/>
  <c r="K9" i="16"/>
  <c r="G10" i="16"/>
  <c r="H10" i="16"/>
  <c r="I10" i="16"/>
  <c r="J10" i="16"/>
  <c r="K10" i="16"/>
  <c r="G11" i="16"/>
  <c r="H11" i="16"/>
  <c r="I11" i="16"/>
  <c r="J11" i="16"/>
  <c r="K11" i="16"/>
  <c r="G12" i="16"/>
  <c r="H12" i="16"/>
  <c r="I12" i="16"/>
  <c r="J12" i="16"/>
  <c r="K12" i="16"/>
  <c r="G13" i="16"/>
  <c r="H13" i="16"/>
  <c r="I13" i="16"/>
  <c r="J13" i="16"/>
  <c r="K13" i="16"/>
  <c r="G14" i="16"/>
  <c r="H14" i="16"/>
  <c r="I14" i="16"/>
  <c r="J14" i="16"/>
  <c r="K14" i="16"/>
  <c r="G15" i="16"/>
  <c r="H15" i="16"/>
  <c r="I15" i="16"/>
  <c r="J15" i="16"/>
  <c r="K15" i="16"/>
  <c r="G16" i="16"/>
  <c r="H16" i="16"/>
  <c r="I16" i="16"/>
  <c r="J16" i="16"/>
  <c r="K16" i="16"/>
  <c r="G17" i="16"/>
  <c r="H17" i="16"/>
  <c r="I17" i="16"/>
  <c r="J17" i="16"/>
  <c r="K17" i="16"/>
  <c r="G18" i="16"/>
  <c r="H18" i="16"/>
  <c r="I18" i="16"/>
  <c r="J18" i="16"/>
  <c r="K18" i="16"/>
  <c r="G19" i="16"/>
  <c r="H19" i="16"/>
  <c r="I19" i="16"/>
  <c r="J19" i="16"/>
  <c r="K19" i="16"/>
  <c r="G20" i="16"/>
  <c r="H20" i="16"/>
  <c r="I20" i="16"/>
  <c r="J20" i="16"/>
  <c r="K20" i="16"/>
  <c r="G21" i="16"/>
  <c r="H21" i="16"/>
  <c r="I21" i="16"/>
  <c r="J21" i="16"/>
  <c r="K21" i="16"/>
  <c r="G22" i="16"/>
  <c r="H22" i="16"/>
  <c r="I22" i="16"/>
  <c r="J22" i="16"/>
  <c r="K22" i="16"/>
  <c r="G23" i="16"/>
  <c r="H23" i="16"/>
  <c r="I23" i="16"/>
  <c r="J23" i="16"/>
  <c r="K23" i="16"/>
  <c r="G24" i="16"/>
  <c r="H24" i="16"/>
  <c r="I24" i="16"/>
  <c r="J24" i="16"/>
  <c r="K24" i="16"/>
  <c r="G25" i="16"/>
  <c r="H25" i="16"/>
  <c r="I25" i="16"/>
  <c r="J25" i="16"/>
  <c r="K25" i="16"/>
  <c r="G26" i="16"/>
  <c r="H26" i="16"/>
  <c r="I26" i="16"/>
  <c r="J26" i="16"/>
  <c r="K26" i="16"/>
  <c r="G4" i="15"/>
  <c r="H4" i="15"/>
  <c r="I4" i="15"/>
  <c r="J4" i="15"/>
  <c r="K4" i="15"/>
  <c r="G5" i="15"/>
  <c r="H5" i="15"/>
  <c r="I5" i="15"/>
  <c r="J5" i="15"/>
  <c r="K5" i="15"/>
  <c r="G6" i="15"/>
  <c r="H6" i="15"/>
  <c r="I6" i="15"/>
  <c r="J6" i="15"/>
  <c r="K6" i="15"/>
  <c r="G7" i="15"/>
  <c r="H7" i="15"/>
  <c r="I7" i="15"/>
  <c r="J7" i="15"/>
  <c r="K7" i="15"/>
  <c r="G8" i="15"/>
  <c r="H8" i="15"/>
  <c r="I8" i="15"/>
  <c r="J8" i="15"/>
  <c r="K8" i="15"/>
  <c r="G9" i="15"/>
  <c r="H9" i="15"/>
  <c r="I9" i="15"/>
  <c r="J9" i="15"/>
  <c r="K9" i="15"/>
  <c r="G10" i="15"/>
  <c r="H10" i="15"/>
  <c r="I10" i="15"/>
  <c r="J10" i="15"/>
  <c r="K10" i="15"/>
  <c r="G11" i="15"/>
  <c r="H11" i="15"/>
  <c r="I11" i="15"/>
  <c r="J11" i="15"/>
  <c r="K11" i="15"/>
  <c r="G12" i="15"/>
  <c r="H12" i="15"/>
  <c r="I12" i="15"/>
  <c r="J12" i="15"/>
  <c r="K12" i="15"/>
  <c r="G13" i="15"/>
  <c r="H13" i="15"/>
  <c r="I13" i="15"/>
  <c r="J13" i="15"/>
  <c r="K13" i="15"/>
  <c r="G14" i="15"/>
  <c r="H14" i="15"/>
  <c r="I14" i="15"/>
  <c r="J14" i="15"/>
  <c r="K14" i="15"/>
  <c r="G15" i="15"/>
  <c r="H15" i="15"/>
  <c r="I15" i="15"/>
  <c r="J15" i="15"/>
  <c r="K15" i="15"/>
  <c r="G16" i="15"/>
  <c r="H16" i="15"/>
  <c r="I16" i="15"/>
  <c r="J16" i="15"/>
  <c r="K16" i="15"/>
  <c r="G17" i="15"/>
  <c r="H17" i="15"/>
  <c r="I17" i="15"/>
  <c r="J17" i="15"/>
  <c r="K17" i="15"/>
  <c r="G18" i="15"/>
  <c r="H18" i="15"/>
  <c r="I18" i="15"/>
  <c r="J18" i="15"/>
  <c r="K18" i="15"/>
  <c r="G19" i="15"/>
  <c r="H19" i="15"/>
  <c r="I19" i="15"/>
  <c r="J19" i="15"/>
  <c r="K19" i="15"/>
  <c r="G20" i="15"/>
  <c r="H20" i="15"/>
  <c r="I20" i="15"/>
  <c r="J20" i="15"/>
  <c r="K20" i="15"/>
  <c r="G21" i="15"/>
  <c r="H21" i="15"/>
  <c r="I21" i="15"/>
  <c r="J21" i="15"/>
  <c r="K21" i="15"/>
  <c r="G22" i="15"/>
  <c r="H22" i="15"/>
  <c r="I22" i="15"/>
  <c r="J22" i="15"/>
  <c r="K22" i="15"/>
  <c r="G23" i="15"/>
  <c r="H23" i="15"/>
  <c r="I23" i="15"/>
  <c r="J23" i="15"/>
  <c r="K23" i="15"/>
  <c r="G24" i="15"/>
  <c r="H24" i="15"/>
  <c r="I24" i="15"/>
  <c r="J24" i="15"/>
  <c r="K24" i="15"/>
  <c r="G25" i="15"/>
  <c r="H25" i="15"/>
  <c r="I25" i="15"/>
  <c r="J25" i="15"/>
  <c r="K25" i="15"/>
  <c r="G26" i="15"/>
  <c r="H26" i="15"/>
  <c r="I26" i="15"/>
  <c r="J26" i="15"/>
  <c r="K26" i="15"/>
  <c r="E10" i="13"/>
  <c r="O1" i="13"/>
  <c r="E4" i="13"/>
  <c r="F4" i="13"/>
  <c r="G4" i="13"/>
  <c r="H4" i="13"/>
  <c r="I4" i="13"/>
  <c r="J4" i="13"/>
  <c r="G11" i="12"/>
  <c r="H11" i="12"/>
  <c r="I11" i="12"/>
  <c r="F5" i="13"/>
  <c r="K4" i="13"/>
  <c r="K5" i="13"/>
  <c r="G5" i="13"/>
  <c r="H5" i="13"/>
  <c r="I5" i="13"/>
  <c r="K6" i="13"/>
  <c r="F6" i="13"/>
  <c r="G6" i="13"/>
  <c r="H6" i="13"/>
  <c r="I6" i="13"/>
  <c r="K7" i="13"/>
  <c r="F7" i="13"/>
  <c r="G7" i="13"/>
  <c r="H7" i="13"/>
  <c r="I7" i="13"/>
  <c r="K8" i="13"/>
  <c r="F8" i="13"/>
  <c r="G8" i="13"/>
  <c r="H8" i="13"/>
  <c r="I8" i="13"/>
  <c r="K9" i="13"/>
  <c r="F9" i="13"/>
  <c r="G9" i="13"/>
  <c r="H9" i="13"/>
  <c r="I9" i="13"/>
  <c r="K10" i="13"/>
  <c r="F10" i="13"/>
  <c r="G10" i="13"/>
  <c r="H10" i="13"/>
  <c r="I10" i="13"/>
  <c r="K11" i="13"/>
  <c r="F11" i="13"/>
  <c r="G11" i="13"/>
  <c r="H11" i="13"/>
  <c r="I11" i="13"/>
  <c r="K12" i="13"/>
  <c r="F12" i="13"/>
  <c r="G12" i="13"/>
  <c r="H12" i="13"/>
  <c r="I12" i="13"/>
  <c r="K13" i="13"/>
  <c r="F13" i="13"/>
  <c r="G13" i="13"/>
  <c r="H13" i="13"/>
  <c r="I13" i="13"/>
  <c r="K14" i="13"/>
  <c r="F14" i="13"/>
  <c r="G14" i="13"/>
  <c r="H14" i="13"/>
  <c r="I14" i="13"/>
  <c r="K15" i="13"/>
  <c r="F15" i="13"/>
  <c r="G15" i="13"/>
  <c r="H15" i="13"/>
  <c r="I15" i="13"/>
  <c r="K16" i="13"/>
  <c r="F16" i="13"/>
  <c r="G16" i="13"/>
  <c r="H16" i="13"/>
  <c r="I16" i="13"/>
  <c r="K17" i="13"/>
  <c r="F17" i="13"/>
  <c r="G17" i="13"/>
  <c r="H17" i="13"/>
  <c r="I17" i="13"/>
  <c r="K18" i="13"/>
  <c r="F18" i="13"/>
  <c r="G18" i="13"/>
  <c r="H18" i="13"/>
  <c r="I18" i="13"/>
  <c r="K19" i="13"/>
  <c r="F19" i="13"/>
  <c r="G19" i="13"/>
  <c r="H19" i="13"/>
  <c r="I19" i="13"/>
  <c r="K20" i="13"/>
  <c r="F20" i="13"/>
  <c r="G20" i="13"/>
  <c r="H20" i="13"/>
  <c r="I20" i="13"/>
  <c r="K21" i="13"/>
  <c r="F21" i="13"/>
  <c r="G21" i="13"/>
  <c r="H21" i="13"/>
  <c r="I21" i="13"/>
  <c r="K22" i="13"/>
  <c r="F22" i="13"/>
  <c r="G22" i="13"/>
  <c r="H22" i="13"/>
  <c r="I22" i="13"/>
  <c r="K23" i="13"/>
  <c r="F23" i="13"/>
  <c r="G23" i="13"/>
  <c r="H23" i="13"/>
  <c r="I23" i="13"/>
  <c r="K24" i="13"/>
  <c r="F24" i="13"/>
  <c r="G24" i="13"/>
  <c r="H24" i="13"/>
  <c r="I24" i="13"/>
  <c r="K25" i="13"/>
  <c r="F25" i="13"/>
  <c r="G25" i="13"/>
  <c r="H25" i="13"/>
  <c r="I25" i="13"/>
  <c r="K26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F26" i="13"/>
  <c r="O3" i="13"/>
  <c r="F1" i="14"/>
  <c r="F4" i="14"/>
  <c r="D4" i="14"/>
  <c r="D1" i="14"/>
  <c r="F24" i="12"/>
  <c r="F25" i="12"/>
  <c r="H24" i="12"/>
  <c r="H25" i="12"/>
  <c r="G24" i="12"/>
  <c r="G25" i="12"/>
  <c r="H26" i="13"/>
  <c r="G26" i="13"/>
  <c r="I26" i="13"/>
  <c r="K4" i="12"/>
  <c r="G4" i="12"/>
  <c r="H4" i="12"/>
  <c r="I4" i="12"/>
  <c r="K5" i="12"/>
  <c r="G5" i="12"/>
  <c r="H5" i="12"/>
  <c r="I5" i="12"/>
  <c r="K6" i="12"/>
  <c r="G6" i="12"/>
  <c r="H6" i="12"/>
  <c r="I6" i="12"/>
  <c r="K7" i="12"/>
  <c r="G7" i="12"/>
  <c r="H7" i="12"/>
  <c r="I7" i="12"/>
  <c r="K8" i="12"/>
  <c r="G8" i="12"/>
  <c r="H8" i="12"/>
  <c r="I8" i="12"/>
  <c r="K9" i="12"/>
  <c r="G9" i="12"/>
  <c r="H9" i="12"/>
  <c r="I9" i="12"/>
  <c r="K10" i="12"/>
  <c r="G10" i="12"/>
  <c r="H10" i="12"/>
  <c r="I10" i="12"/>
  <c r="K11" i="12"/>
  <c r="K12" i="12"/>
  <c r="G12" i="12"/>
  <c r="H12" i="12"/>
  <c r="I12" i="12"/>
  <c r="K13" i="12"/>
  <c r="G13" i="12"/>
  <c r="H13" i="12"/>
  <c r="I13" i="12"/>
  <c r="K14" i="12"/>
  <c r="J4" i="12"/>
  <c r="J5" i="12"/>
  <c r="J6" i="12"/>
  <c r="J7" i="12"/>
  <c r="J8" i="12"/>
  <c r="J9" i="12"/>
  <c r="J10" i="12"/>
  <c r="J11" i="12"/>
  <c r="J12" i="12"/>
  <c r="J13" i="12"/>
  <c r="J14" i="12"/>
  <c r="G14" i="12"/>
  <c r="H14" i="12"/>
  <c r="I14" i="12"/>
  <c r="J15" i="12"/>
  <c r="G15" i="12"/>
  <c r="H15" i="12"/>
  <c r="I15" i="12"/>
  <c r="J16" i="12"/>
  <c r="G16" i="12"/>
  <c r="H16" i="12"/>
  <c r="I16" i="12"/>
  <c r="J17" i="12"/>
  <c r="G17" i="12"/>
  <c r="H17" i="12"/>
  <c r="I17" i="12"/>
  <c r="J18" i="12"/>
  <c r="G18" i="12"/>
  <c r="H18" i="12"/>
  <c r="I18" i="12"/>
  <c r="J19" i="12"/>
  <c r="G19" i="12"/>
  <c r="H19" i="12"/>
  <c r="I19" i="12"/>
  <c r="J20" i="12"/>
  <c r="G20" i="12"/>
  <c r="H20" i="12"/>
  <c r="I20" i="12"/>
  <c r="J21" i="12"/>
  <c r="G21" i="12"/>
  <c r="H21" i="12"/>
  <c r="I21" i="12"/>
  <c r="J22" i="12"/>
  <c r="G22" i="12"/>
  <c r="H22" i="12"/>
  <c r="I22" i="12"/>
  <c r="J23" i="12"/>
  <c r="K15" i="12"/>
  <c r="K16" i="12"/>
  <c r="K17" i="12"/>
  <c r="K18" i="12"/>
  <c r="K19" i="12"/>
  <c r="K20" i="12"/>
  <c r="K21" i="12"/>
  <c r="K22" i="12"/>
  <c r="G23" i="12"/>
  <c r="H23" i="12"/>
  <c r="I23" i="12"/>
  <c r="K23" i="12"/>
  <c r="G20" i="11"/>
  <c r="H20" i="11"/>
  <c r="I20" i="11"/>
  <c r="J4" i="11"/>
  <c r="G4" i="11"/>
  <c r="H4" i="11"/>
  <c r="I4" i="11"/>
  <c r="J5" i="11"/>
  <c r="G5" i="11"/>
  <c r="H5" i="11"/>
  <c r="I5" i="11"/>
  <c r="J6" i="11"/>
  <c r="G6" i="11"/>
  <c r="H6" i="11"/>
  <c r="I6" i="11"/>
  <c r="J7" i="11"/>
  <c r="G7" i="11"/>
  <c r="H7" i="11"/>
  <c r="I7" i="11"/>
  <c r="J8" i="11"/>
  <c r="G8" i="11"/>
  <c r="H8" i="11"/>
  <c r="I8" i="11"/>
  <c r="J9" i="11"/>
  <c r="G9" i="11"/>
  <c r="H9" i="11"/>
  <c r="I9" i="11"/>
  <c r="J10" i="11"/>
  <c r="G10" i="11"/>
  <c r="H10" i="11"/>
  <c r="I10" i="11"/>
  <c r="J11" i="11"/>
  <c r="G11" i="11"/>
  <c r="H11" i="11"/>
  <c r="I11" i="11"/>
  <c r="J12" i="11"/>
  <c r="G12" i="11"/>
  <c r="H12" i="11"/>
  <c r="I12" i="11"/>
  <c r="J13" i="11"/>
  <c r="G13" i="11"/>
  <c r="H13" i="11"/>
  <c r="I13" i="11"/>
  <c r="J14" i="11"/>
  <c r="G14" i="11"/>
  <c r="H14" i="11"/>
  <c r="I14" i="11"/>
  <c r="J15" i="11"/>
  <c r="G15" i="11"/>
  <c r="H15" i="11"/>
  <c r="I15" i="11"/>
  <c r="J16" i="11"/>
  <c r="G16" i="11"/>
  <c r="H16" i="11"/>
  <c r="I16" i="11"/>
  <c r="J17" i="11"/>
  <c r="G17" i="11"/>
  <c r="H17" i="11"/>
  <c r="I17" i="11"/>
  <c r="J18" i="11"/>
  <c r="G18" i="11"/>
  <c r="H18" i="11"/>
  <c r="I18" i="11"/>
  <c r="J19" i="11"/>
  <c r="G19" i="11"/>
  <c r="H19" i="11"/>
  <c r="I19" i="11"/>
  <c r="J20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J21" i="11"/>
  <c r="K21" i="11"/>
  <c r="G21" i="11"/>
  <c r="H21" i="11"/>
  <c r="I21" i="11"/>
  <c r="G22" i="11"/>
  <c r="H22" i="11"/>
  <c r="I22" i="11"/>
  <c r="J22" i="11"/>
  <c r="K22" i="11"/>
  <c r="G23" i="11"/>
  <c r="H23" i="11"/>
  <c r="I23" i="11"/>
  <c r="J23" i="11"/>
  <c r="K23" i="11"/>
  <c r="I25" i="21" l="1"/>
  <c r="I23" i="21"/>
  <c r="I21" i="21"/>
  <c r="I19" i="21"/>
  <c r="I5" i="21"/>
  <c r="K4" i="21"/>
  <c r="G4" i="21"/>
  <c r="I4" i="21" s="1"/>
  <c r="K5" i="21" s="1"/>
  <c r="K6" i="21" s="1"/>
  <c r="G6" i="21"/>
  <c r="G7" i="21"/>
  <c r="G8" i="21"/>
  <c r="G10" i="21"/>
  <c r="I10" i="21" s="1"/>
  <c r="J11" i="21" s="1"/>
  <c r="G11" i="21"/>
  <c r="G12" i="21"/>
  <c r="G13" i="21"/>
  <c r="G14" i="21"/>
  <c r="G15" i="21"/>
  <c r="G16" i="21"/>
  <c r="G17" i="21"/>
  <c r="G18" i="21"/>
  <c r="H4" i="21"/>
  <c r="H6" i="21"/>
  <c r="H7" i="21"/>
  <c r="H8" i="21"/>
  <c r="H10" i="21"/>
  <c r="H11" i="21"/>
  <c r="H12" i="21"/>
  <c r="H13" i="21"/>
  <c r="H14" i="21"/>
  <c r="H15" i="21"/>
  <c r="H16" i="21"/>
  <c r="H17" i="21"/>
  <c r="H18" i="21"/>
  <c r="J4" i="21"/>
  <c r="I16" i="22"/>
  <c r="I13" i="22"/>
  <c r="I25" i="22"/>
  <c r="I21" i="22"/>
  <c r="I6" i="22"/>
  <c r="J7" i="22" s="1"/>
  <c r="J8" i="22" s="1"/>
  <c r="J9" i="22" s="1"/>
  <c r="I4" i="22"/>
  <c r="J5" i="22" s="1"/>
  <c r="I23" i="22"/>
  <c r="I19" i="22"/>
  <c r="I11" i="22"/>
  <c r="I12" i="22"/>
  <c r="I14" i="22"/>
  <c r="I17" i="22"/>
  <c r="I10" i="22"/>
  <c r="J11" i="22" s="1"/>
  <c r="J12" i="22" s="1"/>
  <c r="I15" i="22"/>
  <c r="I8" i="22"/>
  <c r="J5" i="21" l="1"/>
  <c r="I15" i="21"/>
  <c r="I11" i="21"/>
  <c r="J12" i="21" s="1"/>
  <c r="I6" i="21"/>
  <c r="J7" i="21" s="1"/>
  <c r="K7" i="21"/>
  <c r="J8" i="21"/>
  <c r="K8" i="21"/>
  <c r="K9" i="21" s="1"/>
  <c r="K10" i="21" s="1"/>
  <c r="K11" i="21" s="1"/>
  <c r="I17" i="21"/>
  <c r="I8" i="21"/>
  <c r="I16" i="21"/>
  <c r="I12" i="21"/>
  <c r="I7" i="21"/>
  <c r="I18" i="21"/>
  <c r="I14" i="21"/>
  <c r="I13" i="21"/>
  <c r="J13" i="22"/>
  <c r="J14" i="22" s="1"/>
  <c r="J15" i="22" s="1"/>
  <c r="J16" i="22" s="1"/>
  <c r="J17" i="22" s="1"/>
  <c r="J18" i="22" s="1"/>
  <c r="J19" i="22" s="1"/>
  <c r="K5" i="22"/>
  <c r="K6" i="22" s="1"/>
  <c r="K7" i="22" s="1"/>
  <c r="K8" i="22" s="1"/>
  <c r="K9" i="22" s="1"/>
  <c r="K10" i="22" s="1"/>
  <c r="K11" i="22" s="1"/>
  <c r="K12" i="22" s="1"/>
  <c r="K13" i="22" s="1"/>
  <c r="K14" i="22" s="1"/>
  <c r="K15" i="22" s="1"/>
  <c r="K16" i="22" s="1"/>
  <c r="K17" i="22" s="1"/>
  <c r="K18" i="22" s="1"/>
  <c r="K19" i="22" s="1"/>
  <c r="K20" i="22" s="1"/>
  <c r="K21" i="22" s="1"/>
  <c r="K22" i="22" s="1"/>
  <c r="K23" i="22" s="1"/>
  <c r="K24" i="22" s="1"/>
  <c r="K25" i="22" s="1"/>
  <c r="K26" i="22" s="1"/>
  <c r="K12" i="21" l="1"/>
  <c r="K13" i="21" s="1"/>
  <c r="K14" i="21" s="1"/>
  <c r="K15" i="21" s="1"/>
  <c r="K16" i="21" s="1"/>
  <c r="K17" i="21" s="1"/>
  <c r="K18" i="21" s="1"/>
  <c r="K19" i="21" s="1"/>
  <c r="K20" i="21" s="1"/>
  <c r="K21" i="21" s="1"/>
  <c r="K22" i="21" s="1"/>
  <c r="K23" i="21" s="1"/>
  <c r="K24" i="21" s="1"/>
  <c r="K25" i="21" s="1"/>
  <c r="K26" i="21" s="1"/>
  <c r="J13" i="21"/>
  <c r="J14" i="21" s="1"/>
  <c r="J15" i="21" s="1"/>
  <c r="J16" i="21" s="1"/>
  <c r="J17" i="21" s="1"/>
  <c r="J18" i="21" s="1"/>
  <c r="J19" i="21" s="1"/>
  <c r="J9" i="21"/>
</calcChain>
</file>

<file path=xl/comments1.xml><?xml version="1.0" encoding="utf-8"?>
<comments xmlns="http://schemas.openxmlformats.org/spreadsheetml/2006/main">
  <authors>
    <author>c358716</author>
  </authors>
  <commentList>
    <comment ref="G3" authorId="0">
      <text>
        <r>
          <rPr>
            <b/>
            <sz val="8"/>
            <color indexed="81"/>
            <rFont val="Tahoma"/>
            <family val="2"/>
          </rPr>
          <t xml:space="preserve">c358716:
</t>
        </r>
        <r>
          <rPr>
            <sz val="8"/>
            <color indexed="81"/>
            <rFont val="Tahoma"/>
            <family val="2"/>
          </rPr>
          <t>-Se somatorio &lt;&gt; 0
- Calcula o qto esta sobrando e acumulativo junto</t>
        </r>
      </text>
    </comment>
    <comment ref="J3" authorId="0">
      <text>
        <r>
          <rPr>
            <b/>
            <sz val="8"/>
            <color indexed="81"/>
            <rFont val="Tahoma"/>
            <family val="2"/>
          </rPr>
          <t>somente de acordo com o recebido neste mês</t>
        </r>
      </text>
    </comment>
    <comment ref="K3" authorId="0">
      <text>
        <r>
          <rPr>
            <b/>
            <sz val="8"/>
            <color indexed="81"/>
            <rFont val="Tahoma"/>
            <family val="2"/>
          </rPr>
          <t>de acordo com a sobra do mês passado</t>
        </r>
      </text>
    </comment>
    <comment ref="D4" authorId="0">
      <text>
        <r>
          <rPr>
            <b/>
            <sz val="8"/>
            <color indexed="81"/>
            <rFont val="Tahoma"/>
            <family val="2"/>
          </rPr>
          <t>HONG DA</t>
        </r>
      </text>
    </comment>
    <comment ref="Q4" authorId="0">
      <text>
        <r>
          <rPr>
            <b/>
            <sz val="8"/>
            <color indexed="81"/>
            <rFont val="Tahoma"/>
            <family val="2"/>
          </rPr>
          <t>Sabado - PUC
Pastel - Salada</t>
        </r>
      </text>
    </comment>
    <comment ref="D5" authorId="0">
      <text>
        <r>
          <rPr>
            <b/>
            <sz val="8"/>
            <color indexed="81"/>
            <rFont val="Tahoma"/>
            <family val="2"/>
          </rPr>
          <t>TROPICAL BANANA</t>
        </r>
      </text>
    </comment>
    <comment ref="D6" authorId="0">
      <text>
        <r>
          <rPr>
            <b/>
            <sz val="8"/>
            <color indexed="81"/>
            <rFont val="Tahoma"/>
            <family val="2"/>
          </rPr>
          <t>PRADO GRILL</t>
        </r>
      </text>
    </comment>
    <comment ref="D7" authorId="0">
      <text>
        <r>
          <rPr>
            <b/>
            <sz val="8"/>
            <color indexed="81"/>
            <rFont val="Tahoma"/>
            <family val="2"/>
          </rPr>
          <t>SUN CITY
c/ Aline</t>
        </r>
      </text>
    </comment>
    <comment ref="E7" authorId="0">
      <text>
        <r>
          <rPr>
            <b/>
            <sz val="8"/>
            <color indexed="81"/>
            <rFont val="Tahoma"/>
            <family val="2"/>
          </rPr>
          <t>PAPPONE</t>
        </r>
      </text>
    </comment>
    <comment ref="C8" authorId="0">
      <text>
        <r>
          <rPr>
            <b/>
            <sz val="8"/>
            <color indexed="81"/>
            <rFont val="Tahoma"/>
            <family val="2"/>
          </rPr>
          <t>só pra não dar erro</t>
        </r>
      </text>
    </comment>
    <comment ref="D9" authorId="0">
      <text>
        <r>
          <rPr>
            <b/>
            <sz val="8"/>
            <color indexed="81"/>
            <rFont val="Tahoma"/>
            <family val="2"/>
          </rPr>
          <t>EMILIANO</t>
        </r>
      </text>
    </comment>
    <comment ref="E9" authorId="0">
      <text>
        <r>
          <rPr>
            <b/>
            <sz val="8"/>
            <color indexed="81"/>
            <rFont val="Tahoma"/>
            <family val="2"/>
          </rPr>
          <t>QUICK PUC</t>
        </r>
      </text>
    </comment>
    <comment ref="D10" authorId="0">
      <text>
        <r>
          <rPr>
            <b/>
            <sz val="8"/>
            <color indexed="81"/>
            <rFont val="Tahoma"/>
            <family val="2"/>
          </rPr>
          <t>VÓ DI</t>
        </r>
      </text>
    </comment>
    <comment ref="E10" authorId="0">
      <text>
        <r>
          <rPr>
            <b/>
            <sz val="8"/>
            <color indexed="81"/>
            <rFont val="Tahoma"/>
            <family val="2"/>
          </rPr>
          <t>PAPPONE</t>
        </r>
      </text>
    </comment>
    <comment ref="D11" authorId="0">
      <text>
        <r>
          <rPr>
            <b/>
            <sz val="8"/>
            <color indexed="81"/>
            <rFont val="Tahoma"/>
            <family val="2"/>
          </rPr>
          <t xml:space="preserve">CAFÉ CORDEL
</t>
        </r>
      </text>
    </comment>
    <comment ref="E11" authorId="0">
      <text>
        <r>
          <rPr>
            <b/>
            <sz val="8"/>
            <color indexed="81"/>
            <rFont val="Tahoma"/>
            <family val="2"/>
          </rPr>
          <t>SOLERO</t>
        </r>
      </text>
    </comment>
    <comment ref="D12" authorId="0">
      <text>
        <r>
          <rPr>
            <b/>
            <sz val="8"/>
            <color indexed="81"/>
            <rFont val="Tahoma"/>
            <family val="2"/>
          </rPr>
          <t>EMILIANO</t>
        </r>
      </text>
    </comment>
    <comment ref="D13" authorId="0">
      <text>
        <r>
          <rPr>
            <b/>
            <sz val="8"/>
            <color indexed="81"/>
            <rFont val="Tahoma"/>
            <family val="2"/>
          </rPr>
          <t>McDonnalds</t>
        </r>
      </text>
    </comment>
    <comment ref="D14" authorId="0">
      <text>
        <r>
          <rPr>
            <b/>
            <sz val="8"/>
            <color indexed="81"/>
            <rFont val="Tahoma"/>
            <family val="2"/>
          </rPr>
          <t>VÒ DI</t>
        </r>
      </text>
    </comment>
    <comment ref="D15" authorId="0">
      <text>
        <r>
          <rPr>
            <b/>
            <sz val="8"/>
            <color indexed="81"/>
            <rFont val="Tahoma"/>
            <family val="2"/>
          </rPr>
          <t>HSBC Cantina</t>
        </r>
      </text>
    </comment>
    <comment ref="D16" authorId="0">
      <text>
        <r>
          <rPr>
            <b/>
            <sz val="8"/>
            <color indexed="81"/>
            <rFont val="Tahoma"/>
            <family val="2"/>
          </rPr>
          <t>EISBEIN</t>
        </r>
      </text>
    </comment>
    <comment ref="E16" authorId="0">
      <text>
        <r>
          <rPr>
            <b/>
            <sz val="8"/>
            <color indexed="81"/>
            <rFont val="Tahoma"/>
            <family val="2"/>
          </rPr>
          <t>PAPPONE PUC
+
Quick Puc</t>
        </r>
      </text>
    </comment>
    <comment ref="D17" authorId="0">
      <text>
        <r>
          <rPr>
            <b/>
            <sz val="11"/>
            <color indexed="81"/>
            <rFont val="Tahoma"/>
            <family val="2"/>
          </rPr>
          <t>YAMAZUSHI</t>
        </r>
      </text>
    </comment>
    <comment ref="D18" authorId="0">
      <text>
        <r>
          <rPr>
            <b/>
            <sz val="8"/>
            <color indexed="81"/>
            <rFont val="Tahoma"/>
            <family val="2"/>
          </rPr>
          <t>Kennedy</t>
        </r>
      </text>
    </comment>
    <comment ref="E18" authorId="0">
      <text>
        <r>
          <rPr>
            <b/>
            <sz val="8"/>
            <color indexed="81"/>
            <rFont val="Tahoma"/>
            <family val="2"/>
          </rPr>
          <t>Kennedy</t>
        </r>
      </text>
    </comment>
    <comment ref="C19" authorId="0">
      <text>
        <r>
          <rPr>
            <b/>
            <sz val="8"/>
            <color indexed="81"/>
            <rFont val="Tahoma"/>
            <family val="2"/>
          </rPr>
          <t>Kennedy</t>
        </r>
      </text>
    </comment>
    <comment ref="D19" authorId="0">
      <text>
        <r>
          <rPr>
            <b/>
            <sz val="8"/>
            <color indexed="81"/>
            <rFont val="Tahoma"/>
            <family val="2"/>
          </rPr>
          <t>Tatibana</t>
        </r>
      </text>
    </comment>
    <comment ref="E19" authorId="0">
      <text>
        <r>
          <rPr>
            <b/>
            <sz val="8"/>
            <color indexed="81"/>
            <rFont val="Tahoma"/>
            <family val="2"/>
          </rPr>
          <t>SOLERO</t>
        </r>
      </text>
    </comment>
    <comment ref="D20" authorId="0">
      <text>
        <r>
          <rPr>
            <b/>
            <sz val="8"/>
            <color indexed="81"/>
            <rFont val="Tahoma"/>
            <family val="2"/>
          </rPr>
          <t>HSBC</t>
        </r>
      </text>
    </comment>
    <comment ref="E20" authorId="0">
      <text>
        <r>
          <rPr>
            <b/>
            <sz val="8"/>
            <color indexed="81"/>
            <rFont val="Tahoma"/>
            <family val="2"/>
          </rPr>
          <t>PUC</t>
        </r>
      </text>
    </comment>
    <comment ref="D21" authorId="0">
      <text>
        <r>
          <rPr>
            <b/>
            <sz val="8"/>
            <color indexed="81"/>
            <rFont val="Tahoma"/>
            <family val="2"/>
          </rPr>
          <t>HSBC</t>
        </r>
      </text>
    </comment>
    <comment ref="D22" authorId="0">
      <text>
        <r>
          <rPr>
            <b/>
            <sz val="8"/>
            <color indexed="81"/>
            <rFont val="Tahoma"/>
            <family val="2"/>
          </rPr>
          <t>ARMAZEM DO SABOR
-Tijolinho</t>
        </r>
      </text>
    </comment>
    <comment ref="D23" authorId="0">
      <text>
        <r>
          <rPr>
            <b/>
            <sz val="8"/>
            <color indexed="81"/>
            <rFont val="Tahoma"/>
            <family val="2"/>
          </rPr>
          <t>c358716:</t>
        </r>
        <r>
          <rPr>
            <sz val="8"/>
            <color indexed="81"/>
            <rFont val="Tahoma"/>
            <family val="2"/>
          </rPr>
          <t xml:space="preserve">
Tia Maria - JR</t>
        </r>
      </text>
    </comment>
  </commentList>
</comments>
</file>

<file path=xl/comments10.xml><?xml version="1.0" encoding="utf-8"?>
<comments xmlns="http://schemas.openxmlformats.org/spreadsheetml/2006/main">
  <authors>
    <author>c358716</author>
  </authors>
  <commentList>
    <comment ref="G3" authorId="0">
      <text>
        <r>
          <rPr>
            <b/>
            <sz val="8"/>
            <color indexed="81"/>
            <rFont val="Tahoma"/>
            <family val="2"/>
          </rPr>
          <t xml:space="preserve">c358716:
</t>
        </r>
        <r>
          <rPr>
            <sz val="8"/>
            <color indexed="81"/>
            <rFont val="Tahoma"/>
            <family val="2"/>
          </rPr>
          <t>-Se somatorio &lt;&gt; 0
- Calcula o qto esta sobrando e acumulativo junto</t>
        </r>
      </text>
    </comment>
    <comment ref="J3" authorId="0">
      <text>
        <r>
          <rPr>
            <b/>
            <sz val="8"/>
            <color indexed="81"/>
            <rFont val="Tahoma"/>
            <family val="2"/>
          </rPr>
          <t>somente de acordo com o recebido neste mês</t>
        </r>
      </text>
    </comment>
    <comment ref="K3" authorId="0">
      <text>
        <r>
          <rPr>
            <b/>
            <sz val="8"/>
            <color indexed="81"/>
            <rFont val="Tahoma"/>
            <family val="2"/>
          </rPr>
          <t>de acordo com a sobra do mês passado</t>
        </r>
      </text>
    </comment>
  </commentList>
</comments>
</file>

<file path=xl/comments11.xml><?xml version="1.0" encoding="utf-8"?>
<comments xmlns="http://schemas.openxmlformats.org/spreadsheetml/2006/main">
  <authors>
    <author>c358716</author>
  </authors>
  <commentList>
    <comment ref="G3" authorId="0">
      <text>
        <r>
          <rPr>
            <b/>
            <sz val="8"/>
            <color indexed="81"/>
            <rFont val="Tahoma"/>
            <family val="2"/>
          </rPr>
          <t xml:space="preserve">c358716:
</t>
        </r>
        <r>
          <rPr>
            <sz val="8"/>
            <color indexed="81"/>
            <rFont val="Tahoma"/>
            <family val="2"/>
          </rPr>
          <t>-Se somatorio &lt;&gt; 0
- Calcula o qto esta sobrando e acumulativo junto</t>
        </r>
      </text>
    </comment>
    <comment ref="J3" authorId="0">
      <text>
        <r>
          <rPr>
            <b/>
            <sz val="8"/>
            <color indexed="81"/>
            <rFont val="Tahoma"/>
            <family val="2"/>
          </rPr>
          <t>somente de acordo com o recebido neste mês</t>
        </r>
      </text>
    </comment>
    <comment ref="K3" authorId="0">
      <text>
        <r>
          <rPr>
            <b/>
            <sz val="8"/>
            <color indexed="81"/>
            <rFont val="Tahoma"/>
            <family val="2"/>
          </rPr>
          <t>de acordo com a sobra do mês passado</t>
        </r>
      </text>
    </comment>
  </commentList>
</comments>
</file>

<file path=xl/comments2.xml><?xml version="1.0" encoding="utf-8"?>
<comments xmlns="http://schemas.openxmlformats.org/spreadsheetml/2006/main">
  <authors>
    <author>c358716</author>
    <author>AndreRodrigues</author>
  </authors>
  <commentList>
    <comment ref="G3" authorId="0">
      <text>
        <r>
          <rPr>
            <b/>
            <sz val="8"/>
            <color indexed="81"/>
            <rFont val="Tahoma"/>
            <family val="2"/>
          </rPr>
          <t xml:space="preserve">c358716:
</t>
        </r>
        <r>
          <rPr>
            <sz val="8"/>
            <color indexed="81"/>
            <rFont val="Tahoma"/>
            <family val="2"/>
          </rPr>
          <t>-Se somatorio &lt;&gt; 0
- Calcula o qto esta sobrando e acumulativo junto</t>
        </r>
      </text>
    </comment>
    <comment ref="J3" authorId="0">
      <text>
        <r>
          <rPr>
            <b/>
            <sz val="8"/>
            <color indexed="81"/>
            <rFont val="Tahoma"/>
            <family val="2"/>
          </rPr>
          <t>somente de acordo com o recebido neste mês</t>
        </r>
      </text>
    </comment>
    <comment ref="K3" authorId="0">
      <text>
        <r>
          <rPr>
            <b/>
            <sz val="8"/>
            <color indexed="81"/>
            <rFont val="Tahoma"/>
            <family val="2"/>
          </rPr>
          <t>de acordo com a sobra do mês passado</t>
        </r>
      </text>
    </comment>
    <comment ref="D5" authorId="0">
      <text>
        <r>
          <rPr>
            <b/>
            <sz val="8"/>
            <color indexed="81"/>
            <rFont val="Tahoma"/>
            <family val="2"/>
          </rPr>
          <t xml:space="preserve">HSBC
</t>
        </r>
      </text>
    </comment>
    <comment ref="E5" authorId="0">
      <text>
        <r>
          <rPr>
            <b/>
            <sz val="8"/>
            <color indexed="81"/>
            <rFont val="Tahoma"/>
            <family val="2"/>
          </rPr>
          <t>Pizzaria</t>
        </r>
      </text>
    </comment>
    <comment ref="D6" authorId="0">
      <text>
        <r>
          <rPr>
            <b/>
            <sz val="8"/>
            <color indexed="81"/>
            <rFont val="Tahoma"/>
            <family val="2"/>
          </rPr>
          <t>Tijolinho
Eu+Max</t>
        </r>
      </text>
    </comment>
    <comment ref="Q6" authorId="1">
      <text>
        <r>
          <rPr>
            <b/>
            <sz val="8"/>
            <color indexed="81"/>
            <rFont val="Tahoma"/>
            <family val="2"/>
          </rPr>
          <t>SABADO
Shop Total</t>
        </r>
      </text>
    </comment>
    <comment ref="Q7" authorId="0">
      <text>
        <r>
          <rPr>
            <b/>
            <sz val="8"/>
            <color indexed="81"/>
            <rFont val="Tahoma"/>
            <family val="2"/>
          </rPr>
          <t>DOMIGNO 04/05
Happy Burger</t>
        </r>
      </text>
    </comment>
    <comment ref="D8" authorId="0">
      <text>
        <r>
          <rPr>
            <b/>
            <sz val="8"/>
            <color indexed="81"/>
            <rFont val="Tahoma"/>
            <family val="2"/>
          </rPr>
          <t>Restaurante da Fazenda
Ctão d debito</t>
        </r>
      </text>
    </comment>
    <comment ref="E8" authorId="0">
      <text>
        <r>
          <rPr>
            <b/>
            <sz val="8"/>
            <color indexed="81"/>
            <rFont val="Tahoma"/>
            <family val="2"/>
          </rPr>
          <t>Kennedy</t>
        </r>
      </text>
    </comment>
    <comment ref="D9" authorId="0">
      <text>
        <r>
          <rPr>
            <b/>
            <sz val="8"/>
            <color indexed="81"/>
            <rFont val="Tahoma"/>
            <family val="2"/>
          </rPr>
          <t>HSBC</t>
        </r>
      </text>
    </comment>
    <comment ref="C10" authorId="0">
      <text>
        <r>
          <rPr>
            <b/>
            <sz val="8"/>
            <color indexed="81"/>
            <rFont val="Tahoma"/>
            <family val="2"/>
          </rPr>
          <t>HSBC</t>
        </r>
      </text>
    </comment>
    <comment ref="D11" authorId="0">
      <text>
        <r>
          <rPr>
            <b/>
            <sz val="8"/>
            <color indexed="81"/>
            <rFont val="Tahoma"/>
            <family val="2"/>
          </rPr>
          <t>Pedrinha</t>
        </r>
      </text>
    </comment>
    <comment ref="D12" authorId="0">
      <text>
        <r>
          <rPr>
            <b/>
            <sz val="8"/>
            <color indexed="81"/>
            <rFont val="Tahoma"/>
            <family val="2"/>
          </rPr>
          <t>Cantinho do Eisbein</t>
        </r>
      </text>
    </comment>
    <comment ref="D13" authorId="0">
      <text>
        <r>
          <rPr>
            <b/>
            <sz val="8"/>
            <color indexed="81"/>
            <rFont val="Tahoma"/>
            <family val="2"/>
          </rPr>
          <t>Pizza set</t>
        </r>
      </text>
    </comment>
    <comment ref="D14" authorId="0">
      <text>
        <r>
          <rPr>
            <b/>
            <sz val="8"/>
            <color indexed="81"/>
            <rFont val="Tahoma"/>
            <family val="2"/>
          </rPr>
          <t>Pedrinha</t>
        </r>
      </text>
    </comment>
    <comment ref="E14" authorId="0">
      <text>
        <r>
          <rPr>
            <b/>
            <sz val="8"/>
            <color indexed="81"/>
            <rFont val="Tahoma"/>
            <family val="2"/>
          </rPr>
          <t>PUC</t>
        </r>
      </text>
    </comment>
    <comment ref="D15" authorId="0">
      <text>
        <r>
          <rPr>
            <b/>
            <sz val="8"/>
            <color indexed="81"/>
            <rFont val="Tahoma"/>
            <family val="2"/>
          </rPr>
          <t>Kennedy</t>
        </r>
      </text>
    </comment>
    <comment ref="E15" authorId="0">
      <text>
        <r>
          <rPr>
            <b/>
            <sz val="8"/>
            <color indexed="81"/>
            <rFont val="Tahoma"/>
            <family val="2"/>
          </rPr>
          <t>Kennedy</t>
        </r>
      </text>
    </comment>
    <comment ref="D16" authorId="0">
      <text>
        <r>
          <rPr>
            <b/>
            <sz val="8"/>
            <color indexed="81"/>
            <rFont val="Tahoma"/>
            <family val="2"/>
          </rPr>
          <t>EMILIANO</t>
        </r>
      </text>
    </comment>
    <comment ref="D17" authorId="0">
      <text>
        <r>
          <rPr>
            <b/>
            <sz val="8"/>
            <color indexed="81"/>
            <rFont val="Tahoma"/>
            <family val="2"/>
          </rPr>
          <t>CASQUILHO 2</t>
        </r>
      </text>
    </comment>
    <comment ref="E17" authorId="1">
      <text>
        <r>
          <rPr>
            <b/>
            <sz val="8"/>
            <color indexed="81"/>
            <rFont val="Tahoma"/>
            <family val="2"/>
          </rPr>
          <t>PUC</t>
        </r>
      </text>
    </comment>
    <comment ref="D18" authorId="0">
      <text>
        <r>
          <rPr>
            <b/>
            <sz val="8"/>
            <color indexed="81"/>
            <rFont val="Tahoma"/>
            <family val="2"/>
          </rPr>
          <t>Pedrinha de Rio</t>
        </r>
      </text>
    </comment>
    <comment ref="D19" authorId="0">
      <text>
        <r>
          <rPr>
            <b/>
            <sz val="8"/>
            <color indexed="81"/>
            <rFont val="Tahoma"/>
            <family val="2"/>
          </rPr>
          <t>HSBC</t>
        </r>
      </text>
    </comment>
    <comment ref="D20" authorId="0">
      <text>
        <r>
          <rPr>
            <b/>
            <sz val="8"/>
            <color indexed="81"/>
            <rFont val="Tahoma"/>
            <family val="2"/>
          </rPr>
          <t>CHEF VERGÈ
Salada</t>
        </r>
      </text>
    </comment>
    <comment ref="D21" authorId="0">
      <text>
        <r>
          <rPr>
            <b/>
            <sz val="8"/>
            <color indexed="81"/>
            <rFont val="Tahoma"/>
            <family val="2"/>
          </rPr>
          <t>HSBC</t>
        </r>
      </text>
    </comment>
  </commentList>
</comments>
</file>

<file path=xl/comments3.xml><?xml version="1.0" encoding="utf-8"?>
<comments xmlns="http://schemas.openxmlformats.org/spreadsheetml/2006/main">
  <authors>
    <author>c358716</author>
    <author>AndreRodrigues</author>
  </authors>
  <commentList>
    <comment ref="G3" authorId="0">
      <text>
        <r>
          <rPr>
            <b/>
            <sz val="8"/>
            <color indexed="81"/>
            <rFont val="Tahoma"/>
            <family val="2"/>
          </rPr>
          <t xml:space="preserve">c358716:
</t>
        </r>
        <r>
          <rPr>
            <sz val="8"/>
            <color indexed="81"/>
            <rFont val="Tahoma"/>
            <family val="2"/>
          </rPr>
          <t>-Se somatorio &lt;&gt; 0
- Calcula o qto esta sobrando e acumulativo junto</t>
        </r>
      </text>
    </comment>
    <comment ref="J3" authorId="0">
      <text>
        <r>
          <rPr>
            <b/>
            <sz val="8"/>
            <color indexed="81"/>
            <rFont val="Tahoma"/>
            <family val="2"/>
          </rPr>
          <t>somente de acordo com o recebido neste mês</t>
        </r>
      </text>
    </comment>
    <comment ref="K3" authorId="0">
      <text>
        <r>
          <rPr>
            <b/>
            <sz val="8"/>
            <color indexed="81"/>
            <rFont val="Tahoma"/>
            <family val="2"/>
          </rPr>
          <t>de acordo com a sobra do mês passado</t>
        </r>
      </text>
    </comment>
    <comment ref="D4" authorId="0">
      <text>
        <r>
          <rPr>
            <b/>
            <sz val="8"/>
            <color indexed="81"/>
            <rFont val="Tahoma"/>
            <family val="2"/>
          </rPr>
          <t>Tijolinho</t>
        </r>
      </text>
    </comment>
    <comment ref="E4" authorId="1">
      <text>
        <r>
          <rPr>
            <b/>
            <sz val="8"/>
            <color indexed="81"/>
            <rFont val="Tahoma"/>
            <family val="2"/>
          </rPr>
          <t>CAFÉ
Kennedy
+
PUC Chicretes</t>
        </r>
      </text>
    </comment>
    <comment ref="C5" authorId="0">
      <text>
        <r>
          <rPr>
            <b/>
            <sz val="8"/>
            <color indexed="81"/>
            <rFont val="Tahoma"/>
            <family val="2"/>
          </rPr>
          <t>Salada de Frutas</t>
        </r>
      </text>
    </comment>
    <comment ref="D5" authorId="0">
      <text>
        <r>
          <rPr>
            <b/>
            <sz val="8"/>
            <color indexed="81"/>
            <rFont val="Tahoma"/>
            <family val="2"/>
          </rPr>
          <t>Pedrinha</t>
        </r>
      </text>
    </comment>
    <comment ref="D6" authorId="0">
      <text>
        <r>
          <rPr>
            <b/>
            <sz val="8"/>
            <color indexed="81"/>
            <rFont val="Tahoma"/>
            <family val="2"/>
          </rPr>
          <t>HSBC</t>
        </r>
      </text>
    </comment>
    <comment ref="D7" authorId="1">
      <text>
        <r>
          <rPr>
            <b/>
            <sz val="8"/>
            <color indexed="81"/>
            <rFont val="Tahoma"/>
            <family val="2"/>
          </rPr>
          <t>DOM GIOVANNI</t>
        </r>
      </text>
    </comment>
    <comment ref="E7" authorId="1">
      <text>
        <r>
          <rPr>
            <b/>
            <sz val="8"/>
            <color indexed="81"/>
            <rFont val="Tahoma"/>
            <family val="2"/>
          </rPr>
          <t>PAPPONE</t>
        </r>
      </text>
    </comment>
    <comment ref="D8" authorId="1">
      <text>
        <r>
          <rPr>
            <b/>
            <sz val="8"/>
            <color indexed="81"/>
            <rFont val="Tahoma"/>
            <family val="2"/>
          </rPr>
          <t>Mc Donnalds</t>
        </r>
      </text>
    </comment>
    <comment ref="E8" authorId="1">
      <text>
        <r>
          <rPr>
            <b/>
            <sz val="8"/>
            <color indexed="81"/>
            <rFont val="Tahoma"/>
            <family val="2"/>
          </rPr>
          <t>PAPPONE</t>
        </r>
      </text>
    </comment>
    <comment ref="D9" authorId="1">
      <text>
        <r>
          <rPr>
            <b/>
            <sz val="8"/>
            <color indexed="81"/>
            <rFont val="Tahoma"/>
            <family val="2"/>
          </rPr>
          <t>KARDAPIO</t>
        </r>
      </text>
    </comment>
    <comment ref="D10" authorId="1">
      <text>
        <r>
          <rPr>
            <b/>
            <sz val="8"/>
            <color indexed="81"/>
            <rFont val="Tahoma"/>
            <family val="2"/>
          </rPr>
          <t>Cantinho do EUSBEIN</t>
        </r>
      </text>
    </comment>
    <comment ref="E10" authorId="1">
      <text>
        <r>
          <rPr>
            <b/>
            <sz val="8"/>
            <color indexed="81"/>
            <rFont val="Tahoma"/>
            <family val="2"/>
          </rPr>
          <t>HSBC</t>
        </r>
      </text>
    </comment>
    <comment ref="D11" authorId="0">
      <text>
        <r>
          <rPr>
            <b/>
            <sz val="8"/>
            <color indexed="81"/>
            <rFont val="Tahoma"/>
            <family val="2"/>
          </rPr>
          <t>EL TACO</t>
        </r>
      </text>
    </comment>
    <comment ref="E11" authorId="0">
      <text>
        <r>
          <rPr>
            <b/>
            <sz val="8"/>
            <color indexed="81"/>
            <rFont val="Tahoma"/>
            <family val="2"/>
          </rPr>
          <t>PAPPONE</t>
        </r>
      </text>
    </comment>
    <comment ref="D12" authorId="0">
      <text>
        <r>
          <rPr>
            <b/>
            <sz val="8"/>
            <color indexed="81"/>
            <rFont val="Tahoma"/>
            <family val="2"/>
          </rPr>
          <t>ESSETE
eu + Jefferson</t>
        </r>
      </text>
    </comment>
    <comment ref="D13" authorId="0">
      <text>
        <r>
          <rPr>
            <b/>
            <sz val="8"/>
            <color indexed="81"/>
            <rFont val="Tahoma"/>
            <family val="2"/>
          </rPr>
          <t>Mc Nifico</t>
        </r>
      </text>
    </comment>
    <comment ref="E13" authorId="0">
      <text>
        <r>
          <rPr>
            <b/>
            <sz val="8"/>
            <color indexed="81"/>
            <rFont val="Tahoma"/>
            <family val="2"/>
          </rPr>
          <t>Costelao</t>
        </r>
      </text>
    </comment>
    <comment ref="E20" authorId="0">
      <text>
        <r>
          <rPr>
            <b/>
            <sz val="8"/>
            <color indexed="81"/>
            <rFont val="Tahoma"/>
            <family val="2"/>
          </rPr>
          <t>SOLERO</t>
        </r>
      </text>
    </comment>
    <comment ref="D21" authorId="0">
      <text>
        <r>
          <rPr>
            <b/>
            <sz val="8"/>
            <color indexed="81"/>
            <rFont val="Tahoma"/>
            <family val="2"/>
          </rPr>
          <t>Meu+Iwerson+Wagner</t>
        </r>
      </text>
    </comment>
  </commentList>
</comments>
</file>

<file path=xl/comments4.xml><?xml version="1.0" encoding="utf-8"?>
<comments xmlns="http://schemas.openxmlformats.org/spreadsheetml/2006/main">
  <authors>
    <author>c358716</author>
    <author>AndreRodrigues</author>
  </authors>
  <commentList>
    <comment ref="G3" authorId="0">
      <text>
        <r>
          <rPr>
            <b/>
            <sz val="8"/>
            <color indexed="81"/>
            <rFont val="Tahoma"/>
            <family val="2"/>
          </rPr>
          <t xml:space="preserve">c358716:
</t>
        </r>
        <r>
          <rPr>
            <sz val="8"/>
            <color indexed="81"/>
            <rFont val="Tahoma"/>
            <family val="2"/>
          </rPr>
          <t>-Se somatorio &lt;&gt; 0
- Calcula o qto esta sobrando e acumulativo junto</t>
        </r>
      </text>
    </comment>
    <comment ref="J3" authorId="0">
      <text>
        <r>
          <rPr>
            <b/>
            <sz val="8"/>
            <color indexed="81"/>
            <rFont val="Tahoma"/>
            <family val="2"/>
          </rPr>
          <t>somente de acordo com o recebido neste mês</t>
        </r>
      </text>
    </comment>
    <comment ref="K3" authorId="0">
      <text>
        <r>
          <rPr>
            <b/>
            <sz val="8"/>
            <color indexed="81"/>
            <rFont val="Tahoma"/>
            <family val="2"/>
          </rPr>
          <t>de acordo com a sobra do mês passado</t>
        </r>
      </text>
    </comment>
    <comment ref="Q3" authorId="0">
      <text>
        <r>
          <rPr>
            <b/>
            <sz val="8"/>
            <color indexed="81"/>
            <rFont val="Tahoma"/>
            <family val="2"/>
          </rPr>
          <t>DINORAAAHh</t>
        </r>
      </text>
    </comment>
    <comment ref="D4" authorId="1">
      <text>
        <r>
          <rPr>
            <b/>
            <sz val="8"/>
            <color indexed="81"/>
            <rFont val="Tahoma"/>
            <family val="2"/>
          </rPr>
          <t>UMAI</t>
        </r>
      </text>
    </comment>
    <comment ref="E7" authorId="1">
      <text>
        <r>
          <rPr>
            <b/>
            <sz val="8"/>
            <color indexed="81"/>
            <rFont val="Tahoma"/>
            <family val="2"/>
          </rPr>
          <t>Pappone+
Solero + 
Habibs</t>
        </r>
      </text>
    </comment>
    <comment ref="D9" authorId="1">
      <text>
        <r>
          <rPr>
            <b/>
            <sz val="8"/>
            <color indexed="81"/>
            <rFont val="Tahoma"/>
            <family val="2"/>
          </rPr>
          <t>Bidy bidy</t>
        </r>
      </text>
    </comment>
    <comment ref="D10" authorId="1">
      <text>
        <r>
          <rPr>
            <b/>
            <sz val="8"/>
            <color indexed="81"/>
            <rFont val="Tahoma"/>
            <family val="2"/>
          </rPr>
          <t>Essete</t>
        </r>
      </text>
    </comment>
    <comment ref="E10" authorId="1">
      <text>
        <r>
          <rPr>
            <b/>
            <sz val="8"/>
            <color indexed="81"/>
            <rFont val="Tahoma"/>
            <family val="2"/>
          </rPr>
          <t>Wing</t>
        </r>
      </text>
    </comment>
    <comment ref="D11" authorId="1">
      <text>
        <r>
          <rPr>
            <b/>
            <sz val="8"/>
            <color indexed="81"/>
            <rFont val="Tahoma"/>
            <family val="2"/>
          </rPr>
          <t>Tatibana - 
Felipe e Rudolf</t>
        </r>
      </text>
    </comment>
    <comment ref="E11" authorId="1">
      <text>
        <r>
          <rPr>
            <b/>
            <sz val="8"/>
            <color indexed="81"/>
            <rFont val="Tahoma"/>
            <family val="2"/>
          </rPr>
          <t>Mexicano</t>
        </r>
      </text>
    </comment>
    <comment ref="D12" authorId="1">
      <text>
        <r>
          <rPr>
            <b/>
            <sz val="8"/>
            <color indexed="81"/>
            <rFont val="Tahoma"/>
            <family val="2"/>
          </rPr>
          <t>Fagule</t>
        </r>
      </text>
    </comment>
    <comment ref="E12" authorId="1">
      <text>
        <r>
          <rPr>
            <b/>
            <sz val="8"/>
            <color indexed="81"/>
            <rFont val="Tahoma"/>
            <family val="2"/>
          </rPr>
          <t>Tse Tse - Nortenhas</t>
        </r>
      </text>
    </comment>
    <comment ref="D13" authorId="1">
      <text>
        <r>
          <rPr>
            <b/>
            <sz val="8"/>
            <color indexed="81"/>
            <rFont val="Tahoma"/>
            <family val="2"/>
          </rPr>
          <t>Bidy bidy</t>
        </r>
      </text>
    </comment>
    <comment ref="E13" authorId="1">
      <text>
        <r>
          <rPr>
            <b/>
            <sz val="8"/>
            <color indexed="81"/>
            <rFont val="Tahoma"/>
            <family val="2"/>
          </rPr>
          <t>Dogão IRACEMA
Eu+
JR+
Marcao</t>
        </r>
      </text>
    </comment>
    <comment ref="D24" authorId="1">
      <text>
        <r>
          <rPr>
            <b/>
            <sz val="8"/>
            <color indexed="81"/>
            <rFont val="Tahoma"/>
            <family val="2"/>
          </rPr>
          <t>TAISHO EXPRESS</t>
        </r>
      </text>
    </comment>
  </commentList>
</comments>
</file>

<file path=xl/comments5.xml><?xml version="1.0" encoding="utf-8"?>
<comments xmlns="http://schemas.openxmlformats.org/spreadsheetml/2006/main">
  <authors>
    <author>c358716</author>
  </authors>
  <commentList>
    <comment ref="O1" authorId="0">
      <text>
        <r>
          <rPr>
            <b/>
            <sz val="8"/>
            <color indexed="81"/>
            <rFont val="Tahoma"/>
            <family val="2"/>
          </rPr>
          <t>Xunxo para funcionar corretamente este mes</t>
        </r>
      </text>
    </comment>
    <comment ref="G3" authorId="0">
      <text>
        <r>
          <rPr>
            <b/>
            <sz val="8"/>
            <color indexed="81"/>
            <rFont val="Tahoma"/>
            <family val="2"/>
          </rPr>
          <t xml:space="preserve">c358716:
</t>
        </r>
        <r>
          <rPr>
            <sz val="8"/>
            <color indexed="81"/>
            <rFont val="Tahoma"/>
            <family val="2"/>
          </rPr>
          <t>-Se somatorio &lt;&gt; 0
- Calcula o qto esta sobrando e acumulativo junto</t>
        </r>
      </text>
    </comment>
    <comment ref="J3" authorId="0">
      <text>
        <r>
          <rPr>
            <b/>
            <sz val="8"/>
            <color indexed="81"/>
            <rFont val="Tahoma"/>
            <family val="2"/>
          </rPr>
          <t>somente de acordo com o recebido neste mês</t>
        </r>
      </text>
    </comment>
    <comment ref="K3" authorId="0">
      <text>
        <r>
          <rPr>
            <b/>
            <sz val="8"/>
            <color indexed="81"/>
            <rFont val="Tahoma"/>
            <family val="2"/>
          </rPr>
          <t>de acordo com a sobra do mês passado</t>
        </r>
      </text>
    </comment>
    <comment ref="Q3" authorId="0">
      <text>
        <r>
          <rPr>
            <b/>
            <sz val="8"/>
            <color indexed="81"/>
            <rFont val="Tahoma"/>
            <family val="2"/>
          </rPr>
          <t>MINI CALZONE</t>
        </r>
      </text>
    </comment>
    <comment ref="Q4" authorId="0">
      <text>
        <r>
          <rPr>
            <b/>
            <sz val="8"/>
            <color indexed="81"/>
            <rFont val="Tahoma"/>
            <family val="2"/>
          </rPr>
          <t>kend Lanches e Sorteves
??</t>
        </r>
      </text>
    </comment>
    <comment ref="D9" authorId="0">
      <text>
        <r>
          <rPr>
            <b/>
            <sz val="8"/>
            <color indexed="81"/>
            <rFont val="Tahoma"/>
            <family val="2"/>
          </rPr>
          <t>Crystal
&gt;Wesley</t>
        </r>
      </text>
    </comment>
    <comment ref="D10" authorId="0">
      <text>
        <r>
          <rPr>
            <b/>
            <sz val="8"/>
            <color indexed="81"/>
            <rFont val="Tahoma"/>
            <family val="2"/>
          </rPr>
          <t>NOSSA CASA</t>
        </r>
      </text>
    </comment>
    <comment ref="E10" authorId="0">
      <text>
        <r>
          <rPr>
            <b/>
            <sz val="8"/>
            <color indexed="81"/>
            <rFont val="Tahoma"/>
            <family val="2"/>
          </rPr>
          <t>UMAI</t>
        </r>
      </text>
    </comment>
    <comment ref="D11" authorId="0">
      <text>
        <r>
          <rPr>
            <b/>
            <sz val="8"/>
            <color indexed="81"/>
            <rFont val="Tahoma"/>
            <family val="2"/>
          </rPr>
          <t>NOSSA CASA</t>
        </r>
      </text>
    </comment>
    <comment ref="D12" authorId="0">
      <text>
        <r>
          <rPr>
            <b/>
            <sz val="8"/>
            <color indexed="81"/>
            <rFont val="Tahoma"/>
            <family val="2"/>
          </rPr>
          <t>BIDY BIDY</t>
        </r>
      </text>
    </comment>
    <comment ref="D13" authorId="0">
      <text>
        <r>
          <rPr>
            <b/>
            <sz val="8"/>
            <color indexed="81"/>
            <rFont val="Tahoma"/>
            <family val="2"/>
          </rPr>
          <t>NOSSA CASA
Eu+Aline</t>
        </r>
      </text>
    </comment>
    <comment ref="D14" authorId="0">
      <text>
        <r>
          <rPr>
            <b/>
            <sz val="8"/>
            <color indexed="81"/>
            <rFont val="Tahoma"/>
            <family val="2"/>
          </rPr>
          <t>SUBWAY</t>
        </r>
      </text>
    </comment>
    <comment ref="E14" authorId="0">
      <text>
        <r>
          <rPr>
            <b/>
            <sz val="8"/>
            <color indexed="81"/>
            <rFont val="Tahoma"/>
            <family val="2"/>
          </rPr>
          <t>PUC</t>
        </r>
      </text>
    </comment>
    <comment ref="D15" authorId="0">
      <text>
        <r>
          <rPr>
            <b/>
            <sz val="8"/>
            <color indexed="81"/>
            <rFont val="Tahoma"/>
            <family val="2"/>
          </rPr>
          <t>EMILIANO</t>
        </r>
      </text>
    </comment>
    <comment ref="E15" authorId="0">
      <text>
        <r>
          <rPr>
            <b/>
            <sz val="8"/>
            <color indexed="81"/>
            <rFont val="Tahoma"/>
            <family val="2"/>
          </rPr>
          <t>Mc China + 
Sorvete Suflair</t>
        </r>
      </text>
    </comment>
    <comment ref="D16" authorId="0">
      <text>
        <r>
          <rPr>
            <b/>
            <sz val="8"/>
            <color indexed="81"/>
            <rFont val="Tahoma"/>
            <family val="2"/>
          </rPr>
          <t>UMAI
X salada + Suco + Salgado</t>
        </r>
      </text>
    </comment>
    <comment ref="E16" authorId="0">
      <text>
        <r>
          <rPr>
            <b/>
            <sz val="8"/>
            <color indexed="81"/>
            <rFont val="Tahoma"/>
            <family val="2"/>
          </rPr>
          <t>Confeitaria Holandesa
SOLERO</t>
        </r>
      </text>
    </comment>
    <comment ref="D17" authorId="0">
      <text>
        <r>
          <rPr>
            <b/>
            <sz val="8"/>
            <color indexed="81"/>
            <rFont val="Tahoma"/>
            <family val="2"/>
          </rPr>
          <t>DOM GABRIEL</t>
        </r>
      </text>
    </comment>
    <comment ref="D18" authorId="0">
      <text>
        <r>
          <rPr>
            <b/>
            <sz val="8"/>
            <color indexed="81"/>
            <rFont val="Tahoma"/>
            <family val="2"/>
          </rPr>
          <t>Nossa Casa</t>
        </r>
      </text>
    </comment>
    <comment ref="E18" authorId="0">
      <text>
        <r>
          <rPr>
            <b/>
            <sz val="8"/>
            <color indexed="81"/>
            <rFont val="Tahoma"/>
            <family val="2"/>
          </rPr>
          <t>PIZZA</t>
        </r>
      </text>
    </comment>
    <comment ref="D19" authorId="0">
      <text>
        <r>
          <rPr>
            <b/>
            <sz val="8"/>
            <color indexed="81"/>
            <rFont val="Tahoma"/>
            <family val="2"/>
          </rPr>
          <t>BIDY BIDY</t>
        </r>
      </text>
    </comment>
    <comment ref="E19" authorId="0">
      <text>
        <r>
          <rPr>
            <b/>
            <sz val="8"/>
            <color indexed="81"/>
            <rFont val="Tahoma"/>
            <family val="2"/>
          </rPr>
          <t>PAPPONE 
Eu e Aline</t>
        </r>
      </text>
    </comment>
    <comment ref="D20" authorId="0">
      <text>
        <r>
          <rPr>
            <b/>
            <sz val="8"/>
            <color indexed="81"/>
            <rFont val="Tahoma"/>
            <family val="2"/>
          </rPr>
          <t>VÓ DI
EU+ WELYSSON</t>
        </r>
      </text>
    </comment>
    <comment ref="D22" authorId="0">
      <text>
        <r>
          <rPr>
            <b/>
            <sz val="8"/>
            <color indexed="81"/>
            <rFont val="Tahoma"/>
            <family val="2"/>
          </rPr>
          <t>BIDY BIDY</t>
        </r>
      </text>
    </comment>
    <comment ref="D25" authorId="0">
      <text>
        <r>
          <rPr>
            <b/>
            <sz val="8"/>
            <color indexed="81"/>
            <rFont val="Tahoma"/>
            <family val="2"/>
          </rPr>
          <t>MC DONNALDS</t>
        </r>
      </text>
    </comment>
  </commentList>
</comments>
</file>

<file path=xl/comments6.xml><?xml version="1.0" encoding="utf-8"?>
<comments xmlns="http://schemas.openxmlformats.org/spreadsheetml/2006/main">
  <authors>
    <author>c358716</author>
  </authors>
  <commentList>
    <comment ref="Q2" authorId="0">
      <text>
        <r>
          <rPr>
            <b/>
            <sz val="8"/>
            <color indexed="81"/>
            <rFont val="Tahoma"/>
            <family val="2"/>
          </rPr>
          <t>PAPPONE</t>
        </r>
      </text>
    </comment>
    <comment ref="G3" authorId="0">
      <text>
        <r>
          <rPr>
            <b/>
            <sz val="8"/>
            <color indexed="81"/>
            <rFont val="Tahoma"/>
            <family val="2"/>
          </rPr>
          <t xml:space="preserve">c358716:
</t>
        </r>
        <r>
          <rPr>
            <sz val="8"/>
            <color indexed="81"/>
            <rFont val="Tahoma"/>
            <family val="2"/>
          </rPr>
          <t>-Se somatorio &lt;&gt; 0
- Calcula o qto esta sobrando e acumulativo junto</t>
        </r>
      </text>
    </comment>
    <comment ref="J3" authorId="0">
      <text>
        <r>
          <rPr>
            <b/>
            <sz val="8"/>
            <color indexed="81"/>
            <rFont val="Tahoma"/>
            <family val="2"/>
          </rPr>
          <t>somente de acordo com o recebido neste mês</t>
        </r>
      </text>
    </comment>
    <comment ref="K3" authorId="0">
      <text>
        <r>
          <rPr>
            <b/>
            <sz val="8"/>
            <color indexed="81"/>
            <rFont val="Tahoma"/>
            <family val="2"/>
          </rPr>
          <t>de acordo com a sobra do mês passado</t>
        </r>
      </text>
    </comment>
    <comment ref="D4" authorId="0">
      <text>
        <r>
          <rPr>
            <b/>
            <sz val="8"/>
            <color indexed="81"/>
            <rFont val="Tahoma"/>
            <family val="2"/>
          </rPr>
          <t>CONE PIZZA</t>
        </r>
      </text>
    </comment>
    <comment ref="E4" authorId="0">
      <text>
        <r>
          <rPr>
            <b/>
            <sz val="8"/>
            <color indexed="81"/>
            <rFont val="Tahoma"/>
            <family val="2"/>
          </rPr>
          <t>CONE PIZZA</t>
        </r>
      </text>
    </comment>
    <comment ref="D5" authorId="0">
      <text>
        <r>
          <rPr>
            <b/>
            <sz val="8"/>
            <color indexed="81"/>
            <rFont val="Tahoma"/>
            <family val="2"/>
          </rPr>
          <t>BUONA SERA</t>
        </r>
      </text>
    </comment>
    <comment ref="E5" authorId="0">
      <text>
        <r>
          <rPr>
            <b/>
            <sz val="8"/>
            <color indexed="81"/>
            <rFont val="Tahoma"/>
            <family val="2"/>
          </rPr>
          <t>UMAI</t>
        </r>
      </text>
    </comment>
    <comment ref="D6" authorId="0">
      <text>
        <r>
          <rPr>
            <b/>
            <sz val="8"/>
            <color indexed="81"/>
            <rFont val="Tahoma"/>
            <family val="2"/>
          </rPr>
          <t>Fagule</t>
        </r>
      </text>
    </comment>
    <comment ref="E6" authorId="0">
      <text>
        <r>
          <rPr>
            <b/>
            <sz val="8"/>
            <color indexed="81"/>
            <rFont val="Tahoma"/>
            <family val="2"/>
          </rPr>
          <t>CAFÉ LATTE</t>
        </r>
      </text>
    </comment>
    <comment ref="D7" authorId="0">
      <text>
        <r>
          <rPr>
            <b/>
            <sz val="8"/>
            <color indexed="81"/>
            <rFont val="Tahoma"/>
            <family val="2"/>
          </rPr>
          <t>BIDY BODY</t>
        </r>
      </text>
    </comment>
    <comment ref="D8" authorId="0">
      <text>
        <r>
          <rPr>
            <b/>
            <sz val="8"/>
            <color indexed="81"/>
            <rFont val="Tahoma"/>
            <family val="2"/>
          </rPr>
          <t>McDonnalds</t>
        </r>
      </text>
    </comment>
    <comment ref="D9" authorId="0">
      <text>
        <r>
          <rPr>
            <b/>
            <sz val="8"/>
            <color indexed="81"/>
            <rFont val="Tahoma"/>
            <family val="2"/>
          </rPr>
          <t>CASA DE SUCOS WING</t>
        </r>
      </text>
    </comment>
    <comment ref="E9" authorId="0">
      <text>
        <r>
          <rPr>
            <b/>
            <sz val="8"/>
            <color indexed="81"/>
            <rFont val="Tahoma"/>
            <family val="2"/>
          </rPr>
          <t>MINI KALZONE</t>
        </r>
      </text>
    </comment>
    <comment ref="D11" authorId="0">
      <text>
        <r>
          <rPr>
            <b/>
            <sz val="8"/>
            <color indexed="81"/>
            <rFont val="Tahoma"/>
            <family val="2"/>
          </rPr>
          <t>NOSSA CASA</t>
        </r>
      </text>
    </comment>
    <comment ref="E11" authorId="0">
      <text>
        <r>
          <rPr>
            <b/>
            <sz val="8"/>
            <color indexed="81"/>
            <rFont val="Tahoma"/>
            <family val="2"/>
          </rPr>
          <t>CAFÉ LATTE</t>
        </r>
      </text>
    </comment>
    <comment ref="D12" authorId="0">
      <text>
        <r>
          <rPr>
            <b/>
            <sz val="8"/>
            <color indexed="81"/>
            <rFont val="Tahoma"/>
            <family val="2"/>
          </rPr>
          <t>SUN CITY</t>
        </r>
      </text>
    </comment>
    <comment ref="D13" authorId="0">
      <text>
        <r>
          <rPr>
            <b/>
            <sz val="8"/>
            <color indexed="81"/>
            <rFont val="Tahoma"/>
            <family val="2"/>
          </rPr>
          <t>HONG DA</t>
        </r>
      </text>
    </comment>
    <comment ref="E13" authorId="0">
      <text>
        <r>
          <rPr>
            <b/>
            <sz val="8"/>
            <color indexed="81"/>
            <rFont val="Tahoma"/>
            <family val="2"/>
          </rPr>
          <t>UMAI</t>
        </r>
      </text>
    </comment>
    <comment ref="D14" authorId="0">
      <text>
        <r>
          <rPr>
            <b/>
            <sz val="8"/>
            <color indexed="81"/>
            <rFont val="Tahoma"/>
            <family val="2"/>
          </rPr>
          <t>KHARINA</t>
        </r>
      </text>
    </comment>
    <comment ref="D15" authorId="0">
      <text>
        <r>
          <rPr>
            <b/>
            <sz val="8"/>
            <color indexed="81"/>
            <rFont val="Tahoma"/>
            <family val="2"/>
          </rPr>
          <t>BIDY BIDY</t>
        </r>
      </text>
    </comment>
    <comment ref="D16" authorId="0">
      <text>
        <r>
          <rPr>
            <b/>
            <sz val="8"/>
            <color indexed="81"/>
            <rFont val="Tahoma"/>
            <family val="2"/>
          </rPr>
          <t xml:space="preserve">CHEF VERGE + BOBS </t>
        </r>
      </text>
    </comment>
    <comment ref="E16" authorId="0">
      <text>
        <r>
          <rPr>
            <b/>
            <sz val="8"/>
            <color indexed="81"/>
            <rFont val="Tahoma"/>
            <family val="2"/>
          </rPr>
          <t>PAPPONE</t>
        </r>
      </text>
    </comment>
    <comment ref="D18" authorId="0">
      <text>
        <r>
          <rPr>
            <b/>
            <sz val="8"/>
            <color indexed="81"/>
            <rFont val="Tahoma"/>
            <family val="2"/>
          </rPr>
          <t>UMAI</t>
        </r>
      </text>
    </comment>
    <comment ref="D19" authorId="0">
      <text>
        <r>
          <rPr>
            <b/>
            <sz val="8"/>
            <color indexed="81"/>
            <rFont val="Tahoma"/>
            <family val="2"/>
          </rPr>
          <t>BIDY BIDY</t>
        </r>
      </text>
    </comment>
    <comment ref="D20" authorId="0">
      <text>
        <r>
          <rPr>
            <b/>
            <sz val="8"/>
            <color indexed="81"/>
            <rFont val="Tahoma"/>
            <family val="2"/>
          </rPr>
          <t>NOSSA CASA</t>
        </r>
      </text>
    </comment>
    <comment ref="D21" authorId="0">
      <text>
        <r>
          <rPr>
            <b/>
            <sz val="8"/>
            <color indexed="81"/>
            <rFont val="Tahoma"/>
            <family val="2"/>
          </rPr>
          <t>TEMPERO MANERO</t>
        </r>
      </text>
    </comment>
    <comment ref="D22" authorId="0">
      <text>
        <r>
          <rPr>
            <b/>
            <sz val="8"/>
            <color indexed="81"/>
            <rFont val="Tahoma"/>
            <family val="2"/>
          </rPr>
          <t>TEMPERO MANERO</t>
        </r>
      </text>
    </comment>
    <comment ref="D23" authorId="0">
      <text>
        <r>
          <rPr>
            <b/>
            <sz val="8"/>
            <color indexed="81"/>
            <rFont val="Tahoma"/>
            <family val="2"/>
          </rPr>
          <t>TEMPERO MANERO</t>
        </r>
      </text>
    </comment>
    <comment ref="E23" authorId="0">
      <text>
        <r>
          <rPr>
            <b/>
            <sz val="8"/>
            <color indexed="81"/>
            <rFont val="Tahoma"/>
            <family val="2"/>
          </rPr>
          <t>PAPPONE</t>
        </r>
      </text>
    </comment>
    <comment ref="D24" authorId="0">
      <text>
        <r>
          <rPr>
            <b/>
            <sz val="8"/>
            <color indexed="81"/>
            <rFont val="Tahoma"/>
            <family val="2"/>
          </rPr>
          <t>CONE PIZZA</t>
        </r>
      </text>
    </comment>
  </commentList>
</comments>
</file>

<file path=xl/comments7.xml><?xml version="1.0" encoding="utf-8"?>
<comments xmlns="http://schemas.openxmlformats.org/spreadsheetml/2006/main">
  <authors>
    <author>c358716</author>
  </authors>
  <commentList>
    <comment ref="P2" authorId="0">
      <text>
        <r>
          <rPr>
            <b/>
            <sz val="8"/>
            <color indexed="81"/>
            <rFont val="Tahoma"/>
            <family val="2"/>
          </rPr>
          <t xml:space="preserve">SONIPAO Panif. E Confeitaria (Sta Felicidade)
</t>
        </r>
        <r>
          <rPr>
            <sz val="8"/>
            <color indexed="81"/>
            <rFont val="Tahoma"/>
            <family val="2"/>
          </rPr>
          <t>Eu+Aline</t>
        </r>
      </text>
    </comment>
    <comment ref="G3" authorId="0">
      <text>
        <r>
          <rPr>
            <b/>
            <sz val="8"/>
            <color indexed="81"/>
            <rFont val="Tahoma"/>
            <family val="2"/>
          </rPr>
          <t xml:space="preserve">c358716:
</t>
        </r>
        <r>
          <rPr>
            <sz val="8"/>
            <color indexed="81"/>
            <rFont val="Tahoma"/>
            <family val="2"/>
          </rPr>
          <t>-Se somatorio &lt;&gt; 0
- Calcula o qto esta sobrando e acumulativo junto</t>
        </r>
      </text>
    </comment>
    <comment ref="J3" authorId="0">
      <text>
        <r>
          <rPr>
            <b/>
            <sz val="8"/>
            <color indexed="81"/>
            <rFont val="Tahoma"/>
            <family val="2"/>
          </rPr>
          <t>somente de acordo com o recebido neste mês</t>
        </r>
      </text>
    </comment>
    <comment ref="P3" authorId="0">
      <text>
        <r>
          <rPr>
            <b/>
            <sz val="8"/>
            <color indexed="81"/>
            <rFont val="Tahoma"/>
            <family val="2"/>
          </rPr>
          <t>Café Cordel (10/10)
Aline</t>
        </r>
      </text>
    </comment>
    <comment ref="D4" authorId="0">
      <text>
        <r>
          <rPr>
            <b/>
            <sz val="8"/>
            <color indexed="81"/>
            <rFont val="Tahoma"/>
            <family val="2"/>
          </rPr>
          <t>VO DI</t>
        </r>
      </text>
    </comment>
    <comment ref="E4" authorId="0">
      <text>
        <r>
          <rPr>
            <b/>
            <sz val="8"/>
            <color indexed="81"/>
            <rFont val="Tahoma"/>
            <family val="2"/>
          </rPr>
          <t>UMAI</t>
        </r>
      </text>
    </comment>
    <comment ref="P4" authorId="0">
      <text>
        <r>
          <rPr>
            <b/>
            <sz val="8"/>
            <color indexed="81"/>
            <rFont val="Tahoma"/>
            <family val="2"/>
          </rPr>
          <t>18/10 - 10 Pasteis ANGELONI</t>
        </r>
      </text>
    </comment>
    <comment ref="D5" authorId="0">
      <text>
        <r>
          <rPr>
            <b/>
            <sz val="8"/>
            <color indexed="81"/>
            <rFont val="Tahoma"/>
            <family val="2"/>
          </rPr>
          <t>EMILIANO</t>
        </r>
      </text>
    </comment>
    <comment ref="P5" authorId="0">
      <text>
        <r>
          <rPr>
            <b/>
            <sz val="8"/>
            <color indexed="81"/>
            <rFont val="Tahoma"/>
            <family val="2"/>
          </rPr>
          <t xml:space="preserve">18/10 - Habbibs Kennedy
</t>
        </r>
        <r>
          <rPr>
            <sz val="8"/>
            <color indexed="81"/>
            <rFont val="Tahoma"/>
            <family val="2"/>
          </rPr>
          <t>lanche da madrugada</t>
        </r>
      </text>
    </comment>
    <comment ref="D6" authorId="0">
      <text>
        <r>
          <rPr>
            <b/>
            <sz val="8"/>
            <color indexed="81"/>
            <rFont val="Tahoma"/>
            <family val="2"/>
          </rPr>
          <t>UMAI</t>
        </r>
      </text>
    </comment>
    <comment ref="P6" authorId="0">
      <text>
        <r>
          <rPr>
            <b/>
            <sz val="8"/>
            <color indexed="81"/>
            <rFont val="Tahoma"/>
            <family val="2"/>
          </rPr>
          <t>balanço do dia 23</t>
        </r>
      </text>
    </comment>
    <comment ref="D7" authorId="0">
      <text>
        <r>
          <rPr>
            <b/>
            <sz val="8"/>
            <color indexed="81"/>
            <rFont val="Tahoma"/>
            <family val="2"/>
          </rPr>
          <t>BIDY BIDY</t>
        </r>
      </text>
    </comment>
    <comment ref="D8" authorId="0">
      <text>
        <r>
          <rPr>
            <b/>
            <sz val="8"/>
            <color indexed="81"/>
            <rFont val="Tahoma"/>
            <family val="2"/>
          </rPr>
          <t>CAFÉ CORDEL</t>
        </r>
      </text>
    </comment>
    <comment ref="D9" authorId="0">
      <text>
        <r>
          <rPr>
            <b/>
            <sz val="8"/>
            <color indexed="81"/>
            <rFont val="Tahoma"/>
            <family val="2"/>
          </rPr>
          <t>NOSSA CASA</t>
        </r>
      </text>
    </comment>
    <comment ref="E9" authorId="0">
      <text>
        <r>
          <rPr>
            <b/>
            <sz val="8"/>
            <color indexed="81"/>
            <rFont val="Tahoma"/>
            <family val="2"/>
          </rPr>
          <t>QUICK PUC</t>
        </r>
      </text>
    </comment>
    <comment ref="D10" authorId="0">
      <text>
        <r>
          <rPr>
            <b/>
            <sz val="8"/>
            <color indexed="81"/>
            <rFont val="Tahoma"/>
            <family val="2"/>
          </rPr>
          <t>Bidy bidy</t>
        </r>
      </text>
    </comment>
    <comment ref="D11" authorId="0">
      <text>
        <r>
          <rPr>
            <b/>
            <sz val="8"/>
            <color indexed="81"/>
            <rFont val="Tahoma"/>
            <family val="2"/>
          </rPr>
          <t xml:space="preserve">BRUTINE COM ALIMENTOS
</t>
        </r>
        <r>
          <rPr>
            <sz val="8"/>
            <color indexed="81"/>
            <rFont val="Tahoma"/>
            <family val="2"/>
          </rPr>
          <t>(prato feito no Omar)</t>
        </r>
      </text>
    </comment>
    <comment ref="E11" authorId="0">
      <text>
        <r>
          <rPr>
            <b/>
            <sz val="8"/>
            <color indexed="81"/>
            <rFont val="Tahoma"/>
            <family val="2"/>
          </rPr>
          <t>PAPPONE</t>
        </r>
      </text>
    </comment>
    <comment ref="D12" authorId="0">
      <text>
        <r>
          <rPr>
            <b/>
            <sz val="8"/>
            <color indexed="81"/>
            <rFont val="Tahoma"/>
            <family val="2"/>
          </rPr>
          <t>Café Cordel</t>
        </r>
      </text>
    </comment>
    <comment ref="E12" authorId="0">
      <text>
        <r>
          <rPr>
            <b/>
            <sz val="8"/>
            <color indexed="81"/>
            <rFont val="Tahoma"/>
            <family val="2"/>
          </rPr>
          <t>Pappone</t>
        </r>
      </text>
    </comment>
    <comment ref="D13" authorId="0">
      <text>
        <r>
          <rPr>
            <b/>
            <sz val="8"/>
            <color indexed="81"/>
            <rFont val="Tahoma"/>
            <family val="2"/>
          </rPr>
          <t>Café Cordel</t>
        </r>
      </text>
    </comment>
    <comment ref="D14" authorId="0">
      <text>
        <r>
          <rPr>
            <b/>
            <sz val="8"/>
            <color indexed="81"/>
            <rFont val="Tahoma"/>
            <family val="2"/>
          </rPr>
          <t>PARCERIA Lanches
(Ao lado da Reitoria)</t>
        </r>
      </text>
    </comment>
    <comment ref="D15" authorId="0">
      <text>
        <r>
          <rPr>
            <b/>
            <sz val="8"/>
            <color indexed="81"/>
            <rFont val="Tahoma"/>
            <family val="2"/>
          </rPr>
          <t>Sun City</t>
        </r>
      </text>
    </comment>
    <comment ref="D16" authorId="0">
      <text>
        <r>
          <rPr>
            <b/>
            <sz val="8"/>
            <color indexed="81"/>
            <rFont val="Tahoma"/>
            <family val="2"/>
          </rPr>
          <t>EMILIANO</t>
        </r>
      </text>
    </comment>
    <comment ref="D17" authorId="0">
      <text>
        <r>
          <rPr>
            <b/>
            <sz val="8"/>
            <color indexed="81"/>
            <rFont val="Tahoma"/>
            <family val="2"/>
          </rPr>
          <t>BIDY BIDY</t>
        </r>
      </text>
    </comment>
    <comment ref="E17" authorId="0">
      <text>
        <r>
          <rPr>
            <b/>
            <sz val="8"/>
            <color indexed="81"/>
            <rFont val="Tahoma"/>
            <family val="2"/>
          </rPr>
          <t>Quick PUC</t>
        </r>
      </text>
    </comment>
    <comment ref="D18" authorId="0">
      <text>
        <r>
          <rPr>
            <b/>
            <sz val="8"/>
            <color indexed="81"/>
            <rFont val="Tahoma"/>
            <family val="2"/>
          </rPr>
          <t>MIYO Culinaria Japonesa</t>
        </r>
      </text>
    </comment>
    <comment ref="D19" authorId="0">
      <text>
        <r>
          <rPr>
            <b/>
            <sz val="8"/>
            <color indexed="81"/>
            <rFont val="Tahoma"/>
            <family val="2"/>
          </rPr>
          <t>UMAI</t>
        </r>
      </text>
    </comment>
    <comment ref="D20" authorId="0">
      <text>
        <r>
          <rPr>
            <b/>
            <sz val="8"/>
            <color indexed="81"/>
            <rFont val="Tahoma"/>
            <family val="2"/>
          </rPr>
          <t>Tempero Manero</t>
        </r>
      </text>
    </comment>
    <comment ref="D21" authorId="0">
      <text>
        <r>
          <rPr>
            <b/>
            <sz val="8"/>
            <color indexed="81"/>
            <rFont val="Tahoma"/>
            <family val="2"/>
          </rPr>
          <t>Tempero Manero</t>
        </r>
      </text>
    </comment>
    <comment ref="D23" authorId="0">
      <text>
        <r>
          <rPr>
            <b/>
            <sz val="8"/>
            <color indexed="81"/>
            <rFont val="Tahoma"/>
            <family val="2"/>
          </rPr>
          <t xml:space="preserve">Bidy bidy
</t>
        </r>
      </text>
    </comment>
  </commentList>
</comments>
</file>

<file path=xl/comments8.xml><?xml version="1.0" encoding="utf-8"?>
<comments xmlns="http://schemas.openxmlformats.org/spreadsheetml/2006/main">
  <authors>
    <author>c358716</author>
    <author>AndreRodrigues</author>
  </authors>
  <commentList>
    <comment ref="G3" authorId="0">
      <text>
        <r>
          <rPr>
            <b/>
            <sz val="8"/>
            <color indexed="81"/>
            <rFont val="Tahoma"/>
            <family val="2"/>
          </rPr>
          <t xml:space="preserve">c358716:
</t>
        </r>
        <r>
          <rPr>
            <sz val="8"/>
            <color indexed="81"/>
            <rFont val="Tahoma"/>
            <family val="2"/>
          </rPr>
          <t>-Se somatorio &lt;&gt; 0
- Calcula o qto esta sobrando e acumulativo junto</t>
        </r>
      </text>
    </comment>
    <comment ref="J3" authorId="0">
      <text>
        <r>
          <rPr>
            <b/>
            <sz val="8"/>
            <color indexed="81"/>
            <rFont val="Tahoma"/>
            <family val="2"/>
          </rPr>
          <t>somente de acordo com o recebido neste mês</t>
        </r>
      </text>
    </comment>
    <comment ref="K3" authorId="0">
      <text>
        <r>
          <rPr>
            <b/>
            <sz val="8"/>
            <color indexed="81"/>
            <rFont val="Tahoma"/>
            <family val="2"/>
          </rPr>
          <t>de acordo com a sobra do mês passado</t>
        </r>
      </text>
    </comment>
    <comment ref="E4" authorId="0">
      <text>
        <r>
          <rPr>
            <b/>
            <sz val="8"/>
            <color indexed="81"/>
            <rFont val="Tahoma"/>
            <family val="2"/>
          </rPr>
          <t>PAPPONE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5" authorId="0">
      <text>
        <r>
          <rPr>
            <b/>
            <sz val="8"/>
            <color indexed="81"/>
            <rFont val="Tahoma"/>
            <family val="2"/>
          </rPr>
          <t>Di Tarugo</t>
        </r>
      </text>
    </comment>
    <comment ref="D6" authorId="1">
      <text>
        <r>
          <rPr>
            <b/>
            <sz val="8"/>
            <color indexed="81"/>
            <rFont val="Tahoma"/>
            <family val="2"/>
          </rPr>
          <t>Sun city</t>
        </r>
      </text>
    </comment>
    <comment ref="D7" authorId="1">
      <text>
        <r>
          <rPr>
            <b/>
            <sz val="8"/>
            <color indexed="81"/>
            <rFont val="Tahoma"/>
            <family val="2"/>
          </rPr>
          <t>UMAI ?? Bonus?? Vespera do Proj. Final</t>
        </r>
      </text>
    </comment>
    <comment ref="E8" authorId="1">
      <text>
        <r>
          <rPr>
            <b/>
            <sz val="8"/>
            <color indexed="81"/>
            <rFont val="Tahoma"/>
            <family val="2"/>
          </rPr>
          <t>PAPPONE</t>
        </r>
      </text>
    </comment>
    <comment ref="D9" authorId="1">
      <text>
        <r>
          <rPr>
            <b/>
            <sz val="8"/>
            <color indexed="81"/>
            <rFont val="Tahoma"/>
            <family val="2"/>
          </rPr>
          <t>EMILIANO</t>
        </r>
      </text>
    </comment>
    <comment ref="D10" authorId="1">
      <text>
        <r>
          <rPr>
            <b/>
            <sz val="8"/>
            <color indexed="81"/>
            <rFont val="Tahoma"/>
            <family val="2"/>
          </rPr>
          <t>Sun city</t>
        </r>
      </text>
    </comment>
    <comment ref="D11" authorId="1">
      <text>
        <r>
          <rPr>
            <b/>
            <sz val="8"/>
            <color indexed="81"/>
            <rFont val="Tahoma"/>
            <family val="2"/>
          </rPr>
          <t>Woods Pub</t>
        </r>
      </text>
    </comment>
    <comment ref="D12" authorId="1">
      <text>
        <r>
          <rPr>
            <b/>
            <sz val="8"/>
            <color indexed="81"/>
            <rFont val="Tahoma"/>
            <family val="2"/>
          </rPr>
          <t>novo china da eskina</t>
        </r>
      </text>
    </comment>
    <comment ref="D13" authorId="1">
      <text>
        <r>
          <rPr>
            <b/>
            <sz val="8"/>
            <color indexed="81"/>
            <rFont val="Tahoma"/>
            <family val="2"/>
          </rPr>
          <t>COSILY</t>
        </r>
      </text>
    </comment>
  </commentList>
</comments>
</file>

<file path=xl/comments9.xml><?xml version="1.0" encoding="utf-8"?>
<comments xmlns="http://schemas.openxmlformats.org/spreadsheetml/2006/main">
  <authors>
    <author>c358716</author>
  </authors>
  <commentList>
    <comment ref="G3" authorId="0">
      <text>
        <r>
          <rPr>
            <b/>
            <sz val="8"/>
            <color indexed="81"/>
            <rFont val="Tahoma"/>
            <family val="2"/>
          </rPr>
          <t xml:space="preserve">c358716:
</t>
        </r>
        <r>
          <rPr>
            <sz val="8"/>
            <color indexed="81"/>
            <rFont val="Tahoma"/>
            <family val="2"/>
          </rPr>
          <t>-Se somatorio &lt;&gt; 0
- Calcula o qto esta sobrando e acumulativo junto</t>
        </r>
      </text>
    </comment>
    <comment ref="J3" authorId="0">
      <text>
        <r>
          <rPr>
            <b/>
            <sz val="8"/>
            <color indexed="81"/>
            <rFont val="Tahoma"/>
            <family val="2"/>
          </rPr>
          <t>somente de acordo com o recebido neste mês</t>
        </r>
      </text>
    </comment>
    <comment ref="K3" authorId="0">
      <text>
        <r>
          <rPr>
            <b/>
            <sz val="8"/>
            <color indexed="81"/>
            <rFont val="Tahoma"/>
            <family val="2"/>
          </rPr>
          <t>de acordo com a sobra do mês passado</t>
        </r>
      </text>
    </comment>
  </commentList>
</comments>
</file>

<file path=xl/sharedStrings.xml><?xml version="1.0" encoding="utf-8"?>
<sst xmlns="http://schemas.openxmlformats.org/spreadsheetml/2006/main" count="435" uniqueCount="51">
  <si>
    <t>&lt;&lt; Cota Diária</t>
  </si>
  <si>
    <t xml:space="preserve">Sobra Mês Passado: </t>
  </si>
  <si>
    <t>BALANÇO</t>
  </si>
  <si>
    <t>Tot. Recebido:</t>
  </si>
  <si>
    <t>Manhã</t>
  </si>
  <si>
    <t>Tarde</t>
  </si>
  <si>
    <t>Noite</t>
  </si>
  <si>
    <t>Somatório</t>
  </si>
  <si>
    <t>Sobrou:</t>
  </si>
  <si>
    <t>Faltou:</t>
  </si>
  <si>
    <t>acumulado</t>
  </si>
  <si>
    <t>Pode Gastar:</t>
  </si>
  <si>
    <t>Sobra:</t>
  </si>
  <si>
    <t>Sex</t>
  </si>
  <si>
    <t>Seg</t>
  </si>
  <si>
    <t>Ter</t>
  </si>
  <si>
    <t>Qua</t>
  </si>
  <si>
    <t>Qui</t>
  </si>
  <si>
    <t>seg</t>
  </si>
  <si>
    <t>ter</t>
  </si>
  <si>
    <t>qua</t>
  </si>
  <si>
    <t>qui</t>
  </si>
  <si>
    <t>sex</t>
  </si>
  <si>
    <t>Os Cpos SOBROU e FALTO devem basear-se no valor do Cpo PODE GASTAR</t>
  </si>
  <si>
    <t xml:space="preserve"> ?14,50</t>
  </si>
  <si>
    <t>Dias uteis no mês:</t>
  </si>
  <si>
    <t>Nome Estabelecimento</t>
  </si>
  <si>
    <t>Fast Fry; Shawarma</t>
  </si>
  <si>
    <t>China - Big; Shawarma</t>
  </si>
  <si>
    <t>Familia Mercali</t>
  </si>
  <si>
    <t>Sesi; Panificadora</t>
  </si>
  <si>
    <t>Churrascaria Laventura</t>
  </si>
  <si>
    <t>Casa 2feira</t>
  </si>
  <si>
    <t>Speed Lanches BIG</t>
  </si>
  <si>
    <t>Casa;Mac</t>
  </si>
  <si>
    <t xml:space="preserve">China - Big; </t>
  </si>
  <si>
    <t>China-BIG</t>
  </si>
  <si>
    <t>Balanço</t>
  </si>
  <si>
    <t>BIG Pasteis Lanches (Daniel Pagou)</t>
  </si>
  <si>
    <t>Cicciolina PUC. EU + Daniel.</t>
  </si>
  <si>
    <t xml:space="preserve">Lanchonete Wipro; </t>
  </si>
  <si>
    <t>Casa (carro na Luson)</t>
  </si>
  <si>
    <t>KF Grill - Aniversario Leonardo</t>
  </si>
  <si>
    <t>Almoço em KZA com pai.</t>
  </si>
  <si>
    <t>Kza</t>
  </si>
  <si>
    <t>Mac</t>
  </si>
  <si>
    <t>Fast Fry</t>
  </si>
  <si>
    <t>Speed Lanches:Refri</t>
  </si>
  <si>
    <t>Eliani Gollin</t>
  </si>
  <si>
    <t>Viva a Vida</t>
  </si>
  <si>
    <t>Speed Lanches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</si>
</sst>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sz val="10"/>
      <color indexed="22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0"/>
      <color indexed="12"/>
      <name val="Arial"/>
      <family val="2"/>
    </font>
    <font>
      <b/>
      <sz val="10"/>
      <color indexed="57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  <font>
      <sz val="8"/>
      <color indexed="22"/>
      <name val="Arial"/>
      <family val="2"/>
    </font>
    <font>
      <b/>
      <sz val="10"/>
      <color indexed="22"/>
      <name val="Arial"/>
      <family val="2"/>
    </font>
    <font>
      <sz val="10"/>
      <color indexed="48"/>
      <name val="Arial"/>
      <family val="2"/>
    </font>
    <font>
      <sz val="10"/>
      <color indexed="10"/>
      <name val="Arial"/>
      <family val="2"/>
    </font>
    <font>
      <b/>
      <sz val="8"/>
      <color indexed="9"/>
      <name val="Arial"/>
      <family val="2"/>
    </font>
    <font>
      <b/>
      <sz val="8"/>
      <color indexed="22"/>
      <name val="Arial"/>
      <family val="2"/>
    </font>
    <font>
      <b/>
      <sz val="10"/>
      <color indexed="22"/>
      <name val="Arial"/>
      <family val="2"/>
    </font>
    <font>
      <b/>
      <sz val="11"/>
      <color indexed="81"/>
      <name val="Tahoma"/>
      <family val="2"/>
    </font>
    <font>
      <b/>
      <sz val="8"/>
      <color indexed="55"/>
      <name val="Arial"/>
      <family val="2"/>
    </font>
    <font>
      <b/>
      <sz val="10"/>
      <color indexed="55"/>
      <name val="Arial"/>
      <family val="2"/>
    </font>
    <font>
      <sz val="7"/>
      <color indexed="46"/>
      <name val="Arial"/>
      <family val="2"/>
    </font>
    <font>
      <sz val="8"/>
      <color indexed="22"/>
      <name val="Arial"/>
      <family val="2"/>
    </font>
    <font>
      <b/>
      <u/>
      <sz val="11"/>
      <color rgb="FFF7964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2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208">
    <xf numFmtId="0" fontId="0" fillId="0" borderId="0" xfId="0"/>
    <xf numFmtId="2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0" xfId="0" applyAlignment="1"/>
    <xf numFmtId="0" fontId="4" fillId="0" borderId="0" xfId="0" applyFont="1" applyFill="1" applyBorder="1" applyAlignment="1">
      <alignment horizontal="center"/>
    </xf>
    <xf numFmtId="2" fontId="5" fillId="0" borderId="0" xfId="0" applyNumberFormat="1" applyFont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11" xfId="0" applyNumberForma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2" fontId="7" fillId="0" borderId="15" xfId="0" applyNumberFormat="1" applyFont="1" applyFill="1" applyBorder="1" applyAlignment="1">
      <alignment horizontal="center"/>
    </xf>
    <xf numFmtId="2" fontId="0" fillId="0" borderId="17" xfId="0" applyNumberFormat="1" applyFill="1" applyBorder="1" applyAlignment="1">
      <alignment horizontal="center"/>
    </xf>
    <xf numFmtId="2" fontId="0" fillId="0" borderId="18" xfId="0" applyNumberFormat="1" applyFill="1" applyBorder="1" applyAlignment="1">
      <alignment horizontal="center"/>
    </xf>
    <xf numFmtId="2" fontId="7" fillId="0" borderId="18" xfId="0" applyNumberFormat="1" applyFont="1" applyFill="1" applyBorder="1" applyAlignment="1">
      <alignment horizontal="center"/>
    </xf>
    <xf numFmtId="2" fontId="7" fillId="0" borderId="8" xfId="0" applyNumberFormat="1" applyFont="1" applyFill="1" applyBorder="1" applyAlignment="1">
      <alignment horizontal="center"/>
    </xf>
    <xf numFmtId="2" fontId="12" fillId="3" borderId="0" xfId="0" applyNumberFormat="1" applyFont="1" applyFill="1" applyAlignment="1">
      <alignment horizontal="center"/>
    </xf>
    <xf numFmtId="0" fontId="0" fillId="3" borderId="13" xfId="0" applyFill="1" applyBorder="1"/>
    <xf numFmtId="2" fontId="0" fillId="0" borderId="26" xfId="0" applyNumberFormat="1" applyFill="1" applyBorder="1" applyAlignment="1">
      <alignment horizontal="center"/>
    </xf>
    <xf numFmtId="2" fontId="0" fillId="0" borderId="27" xfId="0" applyNumberFormat="1" applyFill="1" applyBorder="1" applyAlignment="1">
      <alignment horizontal="center"/>
    </xf>
    <xf numFmtId="2" fontId="7" fillId="0" borderId="27" xfId="0" applyNumberFormat="1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2" fontId="7" fillId="0" borderId="14" xfId="0" applyNumberFormat="1" applyFont="1" applyBorder="1" applyAlignment="1">
      <alignment horizontal="center"/>
    </xf>
    <xf numFmtId="0" fontId="0" fillId="2" borderId="0" xfId="0" applyFill="1"/>
    <xf numFmtId="0" fontId="2" fillId="2" borderId="0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center"/>
    </xf>
    <xf numFmtId="0" fontId="0" fillId="0" borderId="11" xfId="0" applyBorder="1"/>
    <xf numFmtId="0" fontId="0" fillId="0" borderId="0" xfId="0" applyBorder="1"/>
    <xf numFmtId="0" fontId="3" fillId="2" borderId="25" xfId="0" applyFont="1" applyFill="1" applyBorder="1" applyAlignment="1">
      <alignment horizontal="center"/>
    </xf>
    <xf numFmtId="2" fontId="7" fillId="0" borderId="13" xfId="0" applyNumberFormat="1" applyFont="1" applyBorder="1" applyAlignment="1">
      <alignment horizontal="center"/>
    </xf>
    <xf numFmtId="2" fontId="7" fillId="0" borderId="10" xfId="0" applyNumberFormat="1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13" fillId="2" borderId="22" xfId="0" applyFont="1" applyFill="1" applyBorder="1" applyAlignment="1">
      <alignment horizontal="center"/>
    </xf>
    <xf numFmtId="2" fontId="5" fillId="0" borderId="11" xfId="0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5" fillId="0" borderId="19" xfId="0" applyNumberFormat="1" applyFont="1" applyFill="1" applyBorder="1" applyAlignment="1">
      <alignment horizontal="center"/>
    </xf>
    <xf numFmtId="0" fontId="13" fillId="2" borderId="23" xfId="0" applyFont="1" applyFill="1" applyBorder="1" applyAlignment="1">
      <alignment horizontal="center"/>
    </xf>
    <xf numFmtId="2" fontId="5" fillId="0" borderId="8" xfId="0" applyNumberFormat="1" applyFont="1" applyFill="1" applyBorder="1" applyAlignment="1">
      <alignment horizontal="center"/>
    </xf>
    <xf numFmtId="2" fontId="0" fillId="0" borderId="10" xfId="0" applyNumberFormat="1" applyFill="1" applyBorder="1" applyAlignment="1">
      <alignment horizontal="center"/>
    </xf>
    <xf numFmtId="0" fontId="0" fillId="0" borderId="29" xfId="0" applyBorder="1"/>
    <xf numFmtId="0" fontId="0" fillId="2" borderId="30" xfId="0" applyFill="1" applyBorder="1"/>
    <xf numFmtId="0" fontId="2" fillId="2" borderId="27" xfId="0" applyFont="1" applyFill="1" applyBorder="1" applyAlignment="1">
      <alignment horizontal="right"/>
    </xf>
    <xf numFmtId="2" fontId="9" fillId="2" borderId="27" xfId="0" applyNumberFormat="1" applyFont="1" applyFill="1" applyBorder="1" applyAlignment="1">
      <alignment horizontal="center"/>
    </xf>
    <xf numFmtId="0" fontId="0" fillId="2" borderId="31" xfId="0" applyFill="1" applyBorder="1"/>
    <xf numFmtId="2" fontId="10" fillId="2" borderId="0" xfId="0" applyNumberFormat="1" applyFont="1" applyFill="1" applyBorder="1" applyAlignment="1">
      <alignment horizontal="center"/>
    </xf>
    <xf numFmtId="2" fontId="10" fillId="2" borderId="32" xfId="0" applyNumberFormat="1" applyFont="1" applyFill="1" applyBorder="1" applyAlignment="1">
      <alignment horizontal="center"/>
    </xf>
    <xf numFmtId="0" fontId="0" fillId="2" borderId="33" xfId="0" applyFill="1" applyBorder="1"/>
    <xf numFmtId="0" fontId="2" fillId="2" borderId="18" xfId="0" applyFont="1" applyFill="1" applyBorder="1" applyAlignment="1">
      <alignment horizontal="center"/>
    </xf>
    <xf numFmtId="2" fontId="11" fillId="2" borderId="18" xfId="0" applyNumberFormat="1" applyFont="1" applyFill="1" applyBorder="1" applyAlignment="1">
      <alignment horizontal="center"/>
    </xf>
    <xf numFmtId="0" fontId="5" fillId="2" borderId="34" xfId="0" applyFont="1" applyFill="1" applyBorder="1"/>
    <xf numFmtId="0" fontId="2" fillId="2" borderId="35" xfId="0" applyFont="1" applyFill="1" applyBorder="1" applyAlignment="1">
      <alignment horizontal="center"/>
    </xf>
    <xf numFmtId="2" fontId="12" fillId="3" borderId="18" xfId="0" applyNumberFormat="1" applyFont="1" applyFill="1" applyBorder="1" applyAlignment="1">
      <alignment horizontal="center"/>
    </xf>
    <xf numFmtId="2" fontId="15" fillId="0" borderId="10" xfId="0" applyNumberFormat="1" applyFont="1" applyFill="1" applyBorder="1" applyAlignment="1">
      <alignment horizontal="center"/>
    </xf>
    <xf numFmtId="2" fontId="15" fillId="0" borderId="0" xfId="0" applyNumberFormat="1" applyFont="1" applyFill="1" applyBorder="1" applyAlignment="1">
      <alignment horizontal="center"/>
    </xf>
    <xf numFmtId="2" fontId="15" fillId="0" borderId="18" xfId="0" applyNumberFormat="1" applyFont="1" applyFill="1" applyBorder="1" applyAlignment="1">
      <alignment horizontal="center"/>
    </xf>
    <xf numFmtId="2" fontId="16" fillId="0" borderId="9" xfId="0" applyNumberFormat="1" applyFont="1" applyFill="1" applyBorder="1" applyAlignment="1">
      <alignment horizontal="center"/>
    </xf>
    <xf numFmtId="2" fontId="16" fillId="0" borderId="19" xfId="0" applyNumberFormat="1" applyFont="1" applyFill="1" applyBorder="1" applyAlignment="1">
      <alignment horizontal="center"/>
    </xf>
    <xf numFmtId="2" fontId="16" fillId="0" borderId="2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2" fontId="12" fillId="3" borderId="0" xfId="0" applyNumberFormat="1" applyFont="1" applyFill="1" applyBorder="1" applyAlignment="1">
      <alignment horizontal="center"/>
    </xf>
    <xf numFmtId="2" fontId="5" fillId="0" borderId="18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2" fontId="0" fillId="0" borderId="11" xfId="0" applyNumberFormat="1" applyFill="1" applyBorder="1"/>
    <xf numFmtId="2" fontId="1" fillId="0" borderId="18" xfId="0" applyNumberFormat="1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2" fontId="1" fillId="0" borderId="11" xfId="0" applyNumberFormat="1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2" fontId="0" fillId="0" borderId="15" xfId="0" applyNumberFormat="1" applyFill="1" applyBorder="1" applyAlignment="1">
      <alignment horizontal="center"/>
    </xf>
    <xf numFmtId="2" fontId="15" fillId="0" borderId="15" xfId="0" applyNumberFormat="1" applyFont="1" applyFill="1" applyBorder="1" applyAlignment="1">
      <alignment horizontal="center"/>
    </xf>
    <xf numFmtId="2" fontId="16" fillId="0" borderId="16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17" fillId="3" borderId="25" xfId="0" applyFont="1" applyFill="1" applyBorder="1" applyAlignment="1">
      <alignment horizontal="left"/>
    </xf>
    <xf numFmtId="0" fontId="5" fillId="2" borderId="18" xfId="0" applyFont="1" applyFill="1" applyBorder="1"/>
    <xf numFmtId="2" fontId="0" fillId="0" borderId="3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7" xfId="0" applyBorder="1" applyAlignment="1">
      <alignment horizontal="center"/>
    </xf>
    <xf numFmtId="0" fontId="18" fillId="4" borderId="25" xfId="0" applyFont="1" applyFill="1" applyBorder="1" applyAlignment="1">
      <alignment horizontal="left"/>
    </xf>
    <xf numFmtId="2" fontId="19" fillId="4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0" fillId="2" borderId="0" xfId="0" applyFill="1" applyBorder="1"/>
    <xf numFmtId="0" fontId="2" fillId="2" borderId="0" xfId="0" applyFont="1" applyFill="1"/>
    <xf numFmtId="2" fontId="5" fillId="2" borderId="0" xfId="0" applyNumberFormat="1" applyFont="1" applyFill="1" applyBorder="1"/>
    <xf numFmtId="2" fontId="7" fillId="2" borderId="0" xfId="0" applyNumberFormat="1" applyFont="1" applyFill="1" applyBorder="1" applyAlignment="1">
      <alignment horizontal="center"/>
    </xf>
    <xf numFmtId="0" fontId="5" fillId="2" borderId="0" xfId="0" applyFont="1" applyFill="1"/>
    <xf numFmtId="2" fontId="0" fillId="2" borderId="0" xfId="0" applyNumberFormat="1" applyFill="1"/>
    <xf numFmtId="0" fontId="0" fillId="2" borderId="0" xfId="0" applyFill="1" applyAlignment="1">
      <alignment horizontal="right"/>
    </xf>
    <xf numFmtId="2" fontId="15" fillId="0" borderId="8" xfId="0" applyNumberFormat="1" applyFont="1" applyFill="1" applyBorder="1" applyAlignment="1">
      <alignment horizontal="center"/>
    </xf>
    <xf numFmtId="2" fontId="16" fillId="0" borderId="21" xfId="0" applyNumberFormat="1" applyFont="1" applyFill="1" applyBorder="1" applyAlignment="1">
      <alignment horizontal="center"/>
    </xf>
    <xf numFmtId="2" fontId="0" fillId="2" borderId="10" xfId="0" applyNumberFormat="1" applyFill="1" applyBorder="1"/>
    <xf numFmtId="0" fontId="0" fillId="2" borderId="23" xfId="0" applyFill="1" applyBorder="1"/>
    <xf numFmtId="0" fontId="1" fillId="2" borderId="22" xfId="0" applyFont="1" applyFill="1" applyBorder="1" applyAlignment="1">
      <alignment horizontal="center"/>
    </xf>
    <xf numFmtId="0" fontId="0" fillId="2" borderId="22" xfId="0" applyFill="1" applyBorder="1"/>
    <xf numFmtId="4" fontId="0" fillId="0" borderId="11" xfId="0" applyNumberFormat="1" applyFill="1" applyBorder="1" applyAlignment="1">
      <alignment horizontal="center"/>
    </xf>
    <xf numFmtId="4" fontId="0" fillId="0" borderId="0" xfId="0" applyNumberFormat="1" applyFill="1" applyBorder="1" applyAlignment="1">
      <alignment horizontal="center"/>
    </xf>
    <xf numFmtId="4" fontId="7" fillId="0" borderId="0" xfId="0" applyNumberFormat="1" applyFont="1" applyFill="1" applyBorder="1" applyAlignment="1">
      <alignment horizontal="center"/>
    </xf>
    <xf numFmtId="4" fontId="1" fillId="0" borderId="0" xfId="0" applyNumberFormat="1" applyFont="1" applyFill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4" fontId="0" fillId="2" borderId="0" xfId="0" applyNumberFormat="1" applyFill="1" applyBorder="1" applyAlignment="1">
      <alignment horizontal="center"/>
    </xf>
    <xf numFmtId="4" fontId="7" fillId="0" borderId="11" xfId="0" applyNumberFormat="1" applyFont="1" applyFill="1" applyBorder="1" applyAlignment="1">
      <alignment horizontal="center"/>
    </xf>
    <xf numFmtId="4" fontId="7" fillId="0" borderId="11" xfId="0" applyNumberFormat="1" applyFont="1" applyBorder="1" applyAlignment="1">
      <alignment horizontal="center"/>
    </xf>
    <xf numFmtId="4" fontId="7" fillId="0" borderId="12" xfId="0" applyNumberFormat="1" applyFont="1" applyFill="1" applyBorder="1" applyAlignment="1">
      <alignment horizontal="center"/>
    </xf>
    <xf numFmtId="4" fontId="7" fillId="0" borderId="8" xfId="0" applyNumberFormat="1" applyFont="1" applyFill="1" applyBorder="1" applyAlignment="1">
      <alignment horizontal="center"/>
    </xf>
    <xf numFmtId="4" fontId="0" fillId="0" borderId="17" xfId="0" applyNumberFormat="1" applyFill="1" applyBorder="1" applyAlignment="1">
      <alignment horizontal="center"/>
    </xf>
    <xf numFmtId="4" fontId="0" fillId="0" borderId="18" xfId="0" applyNumberFormat="1" applyFill="1" applyBorder="1" applyAlignment="1">
      <alignment horizontal="center"/>
    </xf>
    <xf numFmtId="4" fontId="7" fillId="0" borderId="17" xfId="0" applyNumberFormat="1" applyFont="1" applyFill="1" applyBorder="1" applyAlignment="1">
      <alignment horizontal="center"/>
    </xf>
    <xf numFmtId="4" fontId="7" fillId="0" borderId="18" xfId="0" applyNumberFormat="1" applyFont="1" applyFill="1" applyBorder="1" applyAlignment="1">
      <alignment horizontal="center"/>
    </xf>
    <xf numFmtId="2" fontId="2" fillId="0" borderId="18" xfId="0" applyNumberFormat="1" applyFont="1" applyFill="1" applyBorder="1" applyAlignment="1">
      <alignment horizontal="center"/>
    </xf>
    <xf numFmtId="4" fontId="5" fillId="0" borderId="11" xfId="0" applyNumberFormat="1" applyFont="1" applyFill="1" applyBorder="1" applyAlignment="1">
      <alignment horizontal="center"/>
    </xf>
    <xf numFmtId="4" fontId="5" fillId="0" borderId="0" xfId="0" applyNumberFormat="1" applyFont="1" applyFill="1" applyBorder="1" applyAlignment="1">
      <alignment horizontal="center"/>
    </xf>
    <xf numFmtId="2" fontId="14" fillId="0" borderId="0" xfId="0" applyNumberFormat="1" applyFont="1" applyFill="1" applyBorder="1" applyAlignment="1">
      <alignment horizontal="center"/>
    </xf>
    <xf numFmtId="2" fontId="2" fillId="0" borderId="10" xfId="0" applyNumberFormat="1" applyFont="1" applyFill="1" applyBorder="1" applyAlignment="1">
      <alignment horizontal="center"/>
    </xf>
    <xf numFmtId="2" fontId="2" fillId="0" borderId="8" xfId="0" applyNumberFormat="1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2" fontId="7" fillId="0" borderId="10" xfId="0" applyNumberFormat="1" applyFont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0" fillId="2" borderId="24" xfId="0" applyFill="1" applyBorder="1"/>
    <xf numFmtId="2" fontId="2" fillId="0" borderId="27" xfId="0" applyNumberFormat="1" applyFont="1" applyFill="1" applyBorder="1" applyAlignment="1">
      <alignment horizontal="center"/>
    </xf>
    <xf numFmtId="2" fontId="15" fillId="0" borderId="27" xfId="0" applyNumberFormat="1" applyFont="1" applyFill="1" applyBorder="1" applyAlignment="1">
      <alignment horizontal="center"/>
    </xf>
    <xf numFmtId="2" fontId="16" fillId="0" borderId="28" xfId="0" applyNumberFormat="1" applyFont="1" applyFill="1" applyBorder="1" applyAlignment="1">
      <alignment horizontal="center"/>
    </xf>
    <xf numFmtId="2" fontId="5" fillId="0" borderId="27" xfId="0" applyNumberFormat="1" applyFon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0" xfId="0" applyNumberFormat="1" applyFill="1" applyAlignment="1">
      <alignment horizontal="center"/>
    </xf>
    <xf numFmtId="0" fontId="21" fillId="3" borderId="25" xfId="0" applyFont="1" applyFill="1" applyBorder="1" applyAlignment="1">
      <alignment horizontal="left"/>
    </xf>
    <xf numFmtId="2" fontId="22" fillId="3" borderId="0" xfId="0" applyNumberFormat="1" applyFont="1" applyFill="1" applyAlignment="1">
      <alignment horizontal="center"/>
    </xf>
    <xf numFmtId="2" fontId="22" fillId="3" borderId="27" xfId="0" applyNumberFormat="1" applyFont="1" applyFill="1" applyBorder="1" applyAlignment="1">
      <alignment horizontal="center"/>
    </xf>
    <xf numFmtId="2" fontId="22" fillId="3" borderId="18" xfId="0" applyNumberFormat="1" applyFont="1" applyFill="1" applyBorder="1" applyAlignment="1">
      <alignment horizontal="center"/>
    </xf>
    <xf numFmtId="0" fontId="17" fillId="4" borderId="25" xfId="0" applyFont="1" applyFill="1" applyBorder="1" applyAlignment="1">
      <alignment horizontal="left"/>
    </xf>
    <xf numFmtId="2" fontId="12" fillId="4" borderId="0" xfId="0" applyNumberFormat="1" applyFont="1" applyFill="1" applyAlignment="1">
      <alignment horizontal="center"/>
    </xf>
    <xf numFmtId="2" fontId="12" fillId="4" borderId="27" xfId="0" applyNumberFormat="1" applyFont="1" applyFill="1" applyBorder="1" applyAlignment="1">
      <alignment horizontal="center"/>
    </xf>
    <xf numFmtId="2" fontId="12" fillId="4" borderId="18" xfId="0" applyNumberFormat="1" applyFont="1" applyFill="1" applyBorder="1" applyAlignment="1">
      <alignment horizontal="center"/>
    </xf>
    <xf numFmtId="2" fontId="12" fillId="4" borderId="0" xfId="0" applyNumberFormat="1" applyFont="1" applyFill="1" applyBorder="1" applyAlignment="1">
      <alignment horizontal="center"/>
    </xf>
    <xf numFmtId="2" fontId="22" fillId="3" borderId="0" xfId="0" applyNumberFormat="1" applyFont="1" applyFill="1" applyBorder="1" applyAlignment="1">
      <alignment horizontal="center"/>
    </xf>
    <xf numFmtId="2" fontId="7" fillId="0" borderId="11" xfId="0" applyNumberFormat="1" applyFont="1" applyFill="1" applyBorder="1" applyAlignment="1">
      <alignment horizontal="center"/>
    </xf>
    <xf numFmtId="2" fontId="7" fillId="0" borderId="17" xfId="0" applyNumberFormat="1" applyFont="1" applyFill="1" applyBorder="1" applyAlignment="1">
      <alignment horizontal="center"/>
    </xf>
    <xf numFmtId="2" fontId="7" fillId="0" borderId="18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2" borderId="12" xfId="0" applyFill="1" applyBorder="1"/>
    <xf numFmtId="2" fontId="7" fillId="0" borderId="12" xfId="0" applyNumberFormat="1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1" fillId="2" borderId="38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2" fontId="0" fillId="3" borderId="26" xfId="0" applyNumberFormat="1" applyFill="1" applyBorder="1" applyAlignment="1">
      <alignment horizontal="center"/>
    </xf>
    <xf numFmtId="2" fontId="1" fillId="3" borderId="27" xfId="0" applyNumberFormat="1" applyFont="1" applyFill="1" applyBorder="1" applyAlignment="1">
      <alignment horizontal="center"/>
    </xf>
    <xf numFmtId="2" fontId="0" fillId="3" borderId="27" xfId="0" applyNumberFormat="1" applyFill="1" applyBorder="1" applyAlignment="1">
      <alignment horizontal="center"/>
    </xf>
    <xf numFmtId="2" fontId="7" fillId="3" borderId="11" xfId="0" applyNumberFormat="1" applyFont="1" applyFill="1" applyBorder="1" applyAlignment="1">
      <alignment horizontal="center"/>
    </xf>
    <xf numFmtId="2" fontId="7" fillId="3" borderId="0" xfId="0" applyNumberFormat="1" applyFont="1" applyFill="1" applyBorder="1" applyAlignment="1">
      <alignment horizontal="center"/>
    </xf>
    <xf numFmtId="2" fontId="7" fillId="3" borderId="17" xfId="0" applyNumberFormat="1" applyFont="1" applyFill="1" applyBorder="1" applyAlignment="1">
      <alignment horizontal="center"/>
    </xf>
    <xf numFmtId="2" fontId="7" fillId="3" borderId="18" xfId="0" applyNumberFormat="1" applyFont="1" applyFill="1" applyBorder="1" applyAlignment="1">
      <alignment horizontal="center"/>
    </xf>
    <xf numFmtId="2" fontId="7" fillId="3" borderId="26" xfId="0" applyNumberFormat="1" applyFont="1" applyFill="1" applyBorder="1" applyAlignment="1">
      <alignment horizontal="center"/>
    </xf>
    <xf numFmtId="2" fontId="7" fillId="3" borderId="27" xfId="0" applyNumberFormat="1" applyFont="1" applyFill="1" applyBorder="1" applyAlignment="1">
      <alignment horizontal="center"/>
    </xf>
    <xf numFmtId="2" fontId="1" fillId="3" borderId="11" xfId="0" applyNumberFormat="1" applyFont="1" applyFill="1" applyBorder="1" applyAlignment="1">
      <alignment horizontal="center"/>
    </xf>
    <xf numFmtId="2" fontId="1" fillId="3" borderId="0" xfId="0" applyNumberFormat="1" applyFont="1" applyFill="1" applyBorder="1" applyAlignment="1">
      <alignment horizontal="center"/>
    </xf>
    <xf numFmtId="2" fontId="7" fillId="0" borderId="13" xfId="0" applyNumberFormat="1" applyFont="1" applyFill="1" applyBorder="1" applyAlignment="1">
      <alignment horizontal="center"/>
    </xf>
    <xf numFmtId="2" fontId="1" fillId="0" borderId="17" xfId="0" applyNumberFormat="1" applyFont="1" applyFill="1" applyBorder="1" applyAlignment="1">
      <alignment horizontal="center"/>
    </xf>
    <xf numFmtId="2" fontId="7" fillId="0" borderId="26" xfId="0" applyNumberFormat="1" applyFont="1" applyFill="1" applyBorder="1" applyAlignment="1">
      <alignment horizontal="center"/>
    </xf>
    <xf numFmtId="2" fontId="7" fillId="5" borderId="0" xfId="0" applyNumberFormat="1" applyFont="1" applyFill="1" applyBorder="1" applyAlignment="1">
      <alignment horizontal="center"/>
    </xf>
    <xf numFmtId="0" fontId="0" fillId="2" borderId="11" xfId="0" applyFill="1" applyBorder="1"/>
    <xf numFmtId="2" fontId="7" fillId="0" borderId="14" xfId="0" applyNumberFormat="1" applyFont="1" applyFill="1" applyBorder="1" applyAlignment="1">
      <alignment horizontal="center"/>
    </xf>
    <xf numFmtId="2" fontId="2" fillId="0" borderId="15" xfId="0" applyNumberFormat="1" applyFont="1" applyFill="1" applyBorder="1" applyAlignment="1">
      <alignment horizontal="center"/>
    </xf>
    <xf numFmtId="0" fontId="5" fillId="2" borderId="11" xfId="0" applyFont="1" applyFill="1" applyBorder="1"/>
    <xf numFmtId="0" fontId="5" fillId="2" borderId="12" xfId="0" applyFont="1" applyFill="1" applyBorder="1"/>
    <xf numFmtId="2" fontId="5" fillId="0" borderId="12" xfId="0" applyNumberFormat="1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0" fillId="2" borderId="17" xfId="0" applyFill="1" applyBorder="1"/>
    <xf numFmtId="0" fontId="24" fillId="0" borderId="0" xfId="0" applyFont="1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2" fontId="16" fillId="0" borderId="29" xfId="0" applyNumberFormat="1" applyFont="1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2" fontId="16" fillId="0" borderId="32" xfId="0" applyNumberFormat="1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5" fillId="2" borderId="33" xfId="0" applyFont="1" applyFill="1" applyBorder="1"/>
    <xf numFmtId="2" fontId="5" fillId="0" borderId="18" xfId="0" applyNumberFormat="1" applyFont="1" applyFill="1" applyBorder="1" applyAlignment="1">
      <alignment horizontal="center"/>
    </xf>
    <xf numFmtId="2" fontId="16" fillId="0" borderId="34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0" borderId="12" xfId="0" applyFont="1" applyBorder="1"/>
    <xf numFmtId="2" fontId="1" fillId="0" borderId="8" xfId="0" applyNumberFormat="1" applyFont="1" applyFill="1" applyBorder="1" applyAlignment="1">
      <alignment horizontal="center"/>
    </xf>
    <xf numFmtId="0" fontId="1" fillId="0" borderId="8" xfId="0" applyFont="1" applyBorder="1"/>
    <xf numFmtId="2" fontId="7" fillId="2" borderId="0" xfId="0" applyNumberFormat="1" applyFont="1" applyFill="1" applyBorder="1" applyAlignment="1">
      <alignment horizontal="left"/>
    </xf>
    <xf numFmtId="2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2" fontId="0" fillId="0" borderId="0" xfId="0" applyNumberFormat="1" applyAlignment="1">
      <alignment horizontal="center"/>
    </xf>
    <xf numFmtId="2" fontId="23" fillId="2" borderId="0" xfId="0" applyNumberFormat="1" applyFont="1" applyFill="1" applyAlignment="1">
      <alignment horizontal="left" vertical="top" wrapText="1"/>
    </xf>
    <xf numFmtId="2" fontId="25" fillId="0" borderId="0" xfId="0" applyNumberFormat="1" applyFont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5" fillId="2" borderId="2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Exageros &amp; Economias</a:t>
            </a:r>
          </a:p>
        </c:rich>
      </c:tx>
      <c:layout>
        <c:manualLayout>
          <c:xMode val="edge"/>
          <c:yMode val="edge"/>
          <c:x val="0.34869542360480071"/>
          <c:y val="3.83155531196049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78007111292854"/>
          <c:y val="0.25671420590135291"/>
          <c:w val="0.72864185215531474"/>
          <c:h val="0.639869737097401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'2008_Mai'!$G$3</c:f>
              <c:strCache>
                <c:ptCount val="1"/>
                <c:pt idx="0">
                  <c:v>Sobrou: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'2008_Mai'!$G$4:$G$25</c:f>
              <c:numCache>
                <c:formatCode>0.00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11.49</c:v>
                </c:pt>
                <c:pt idx="4">
                  <c:v>7.6</c:v>
                </c:pt>
                <c:pt idx="5">
                  <c:v>4.57</c:v>
                </c:pt>
                <c:pt idx="6">
                  <c:v>0</c:v>
                </c:pt>
                <c:pt idx="7">
                  <c:v>0.14000000000000057</c:v>
                </c:pt>
                <c:pt idx="8">
                  <c:v>0</c:v>
                </c:pt>
                <c:pt idx="9">
                  <c:v>3.4000000000000004</c:v>
                </c:pt>
                <c:pt idx="10">
                  <c:v>0</c:v>
                </c:pt>
                <c:pt idx="11">
                  <c:v>0.24000000000000021</c:v>
                </c:pt>
                <c:pt idx="12">
                  <c:v>2.5</c:v>
                </c:pt>
                <c:pt idx="13">
                  <c:v>0</c:v>
                </c:pt>
                <c:pt idx="14">
                  <c:v>2.83</c:v>
                </c:pt>
                <c:pt idx="15">
                  <c:v>4.5</c:v>
                </c:pt>
                <c:pt idx="16">
                  <c:v>1.5999999999999996</c:v>
                </c:pt>
                <c:pt idx="17">
                  <c:v>4.7</c:v>
                </c:pt>
                <c:pt idx="18">
                  <c:v>11.49</c:v>
                </c:pt>
                <c:pt idx="19">
                  <c:v>1.8399999999999999</c:v>
                </c:pt>
                <c:pt idx="20">
                  <c:v>11.49</c:v>
                </c:pt>
                <c:pt idx="21">
                  <c:v>11.49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4-4584-AAAE-AD897D604CD6}"/>
            </c:ext>
          </c:extLst>
        </c:ser>
        <c:ser>
          <c:idx val="1"/>
          <c:order val="1"/>
          <c:tx>
            <c:strRef>
              <c:f>'2008_Mai'!$H$3</c:f>
              <c:strCache>
                <c:ptCount val="1"/>
                <c:pt idx="0">
                  <c:v>Faltou: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'2008_Mai'!$H$4:$H$25</c:f>
              <c:numCache>
                <c:formatCode>0.00</c:formatCode>
                <c:ptCount val="22"/>
                <c:pt idx="0">
                  <c:v>0</c:v>
                </c:pt>
                <c:pt idx="1">
                  <c:v>-27.46</c:v>
                </c:pt>
                <c:pt idx="2">
                  <c:v>-14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-2.5300000000000011</c:v>
                </c:pt>
                <c:pt idx="7">
                  <c:v>0</c:v>
                </c:pt>
                <c:pt idx="8">
                  <c:v>-16.7</c:v>
                </c:pt>
                <c:pt idx="9">
                  <c:v>0</c:v>
                </c:pt>
                <c:pt idx="10">
                  <c:v>-4.5500000000000007</c:v>
                </c:pt>
                <c:pt idx="11">
                  <c:v>0</c:v>
                </c:pt>
                <c:pt idx="12">
                  <c:v>0</c:v>
                </c:pt>
                <c:pt idx="13">
                  <c:v>-0.96000000000000085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E4-4584-AAAE-AD897D604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61152"/>
        <c:axId val="167321984"/>
      </c:barChart>
      <c:catAx>
        <c:axId val="97761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67321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7321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77611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351461034207722"/>
          <c:y val="0.48660752461898232"/>
          <c:w val="0.12171444031488327"/>
          <c:h val="0.1800830996621430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1" l="0.75" r="0.75" t="1" header="0.49212598499999999" footer="0.49212598499999999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Exageros &amp; Economias - Quanto sobrou e Quanto faltou</a:t>
            </a:r>
          </a:p>
        </c:rich>
      </c:tx>
      <c:layout>
        <c:manualLayout>
          <c:xMode val="edge"/>
          <c:yMode val="edge"/>
          <c:x val="0.24289007141623681"/>
          <c:y val="3.448381428212805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4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6.1389798270037869E-2"/>
          <c:y val="0.20376799348530214"/>
          <c:w val="0.78472176919091885"/>
          <c:h val="0.65832736356789923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'2008_Out'!$G$3</c:f>
              <c:strCache>
                <c:ptCount val="1"/>
                <c:pt idx="0">
                  <c:v>Sobrou: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'2008_Out'!$B$4:$B$26</c:f>
              <c:numCache>
                <c:formatCode>General</c:formatCode>
                <c:ptCount val="23"/>
                <c:pt idx="0">
                  <c:v>29</c:v>
                </c:pt>
                <c:pt idx="1">
                  <c:v>30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</c:numCache>
            </c:numRef>
          </c:cat>
          <c:val>
            <c:numRef>
              <c:f>'2008_Out'!$G$4:$G$26</c:f>
              <c:numCache>
                <c:formatCode>0.00</c:formatCode>
                <c:ptCount val="23"/>
                <c:pt idx="0">
                  <c:v>0</c:v>
                </c:pt>
                <c:pt idx="1">
                  <c:v>0.3100000000000005</c:v>
                </c:pt>
                <c:pt idx="2">
                  <c:v>8.5</c:v>
                </c:pt>
                <c:pt idx="3">
                  <c:v>2.8000000000000007</c:v>
                </c:pt>
                <c:pt idx="4">
                  <c:v>2</c:v>
                </c:pt>
                <c:pt idx="5">
                  <c:v>0</c:v>
                </c:pt>
                <c:pt idx="6">
                  <c:v>1.6899999999999995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5.5</c:v>
                </c:pt>
                <c:pt idx="11">
                  <c:v>0.94999999999999929</c:v>
                </c:pt>
                <c:pt idx="12">
                  <c:v>0</c:v>
                </c:pt>
                <c:pt idx="13">
                  <c:v>2.6500000000000004</c:v>
                </c:pt>
                <c:pt idx="14">
                  <c:v>0</c:v>
                </c:pt>
                <c:pt idx="15">
                  <c:v>7.1</c:v>
                </c:pt>
                <c:pt idx="16">
                  <c:v>6.51</c:v>
                </c:pt>
                <c:pt idx="17">
                  <c:v>7.7</c:v>
                </c:pt>
                <c:pt idx="18">
                  <c:v>13.49</c:v>
                </c:pt>
                <c:pt idx="19">
                  <c:v>4.8100000000000005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76-41FC-93D3-373E8038ABB7}"/>
            </c:ext>
          </c:extLst>
        </c:ser>
        <c:ser>
          <c:idx val="1"/>
          <c:order val="1"/>
          <c:tx>
            <c:strRef>
              <c:f>'2008_Out'!$H$3</c:f>
              <c:strCache>
                <c:ptCount val="1"/>
                <c:pt idx="0">
                  <c:v>Faltou: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'2008_Out'!$B$4:$B$26</c:f>
              <c:numCache>
                <c:formatCode>General</c:formatCode>
                <c:ptCount val="23"/>
                <c:pt idx="0">
                  <c:v>29</c:v>
                </c:pt>
                <c:pt idx="1">
                  <c:v>30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</c:numCache>
            </c:numRef>
          </c:cat>
          <c:val>
            <c:numRef>
              <c:f>'2008_Out'!$H$4:$H$26</c:f>
              <c:numCache>
                <c:formatCode>0.00</c:formatCode>
                <c:ptCount val="23"/>
                <c:pt idx="0">
                  <c:v>-8.9999999999982094E-2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-10.89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-1.4700000000000006</c:v>
                </c:pt>
                <c:pt idx="13">
                  <c:v>0</c:v>
                </c:pt>
                <c:pt idx="14">
                  <c:v>-7.6900000000000013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76-41FC-93D3-373E8038A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cylinder"/>
        <c:axId val="169041280"/>
        <c:axId val="169043072"/>
        <c:axId val="168844800"/>
      </c:bar3DChart>
      <c:catAx>
        <c:axId val="16904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69043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9043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69041280"/>
        <c:crosses val="autoZero"/>
        <c:crossBetween val="between"/>
      </c:valAx>
      <c:serAx>
        <c:axId val="16884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69043072"/>
        <c:crosses val="autoZero"/>
        <c:tickLblSkip val="3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1995726682926315"/>
          <c:y val="0.5047176454020561"/>
          <c:w val="7.2066284925696625E-2"/>
          <c:h val="0.1536097181658431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1" l="0.75" r="0.75" t="1" header="0.49212598499999999" footer="0.49212598499999999"/>
    <c:pageSetup paperSize="9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Somatórios Diários</a:t>
            </a:r>
          </a:p>
        </c:rich>
      </c:tx>
      <c:layout>
        <c:manualLayout>
          <c:xMode val="edge"/>
          <c:yMode val="edge"/>
          <c:x val="0.41563833170180914"/>
          <c:y val="3.98244823230515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62870881930029"/>
          <c:y val="0.2433718364186486"/>
          <c:w val="0.76877465863642902"/>
          <c:h val="0.477893787876619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'2008_Out'!$B$4:$B$26</c:f>
              <c:numCache>
                <c:formatCode>General</c:formatCode>
                <c:ptCount val="23"/>
                <c:pt idx="0">
                  <c:v>29</c:v>
                </c:pt>
                <c:pt idx="1">
                  <c:v>30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</c:numCache>
            </c:numRef>
          </c:cat>
          <c:val>
            <c:numRef>
              <c:f>'2008_Out'!$F$4:$F$26</c:f>
              <c:numCache>
                <c:formatCode>0.00</c:formatCode>
                <c:ptCount val="23"/>
                <c:pt idx="0">
                  <c:v>13.59</c:v>
                </c:pt>
                <c:pt idx="1">
                  <c:v>13.19</c:v>
                </c:pt>
                <c:pt idx="2">
                  <c:v>5</c:v>
                </c:pt>
                <c:pt idx="3">
                  <c:v>10.7</c:v>
                </c:pt>
                <c:pt idx="4">
                  <c:v>11.5</c:v>
                </c:pt>
                <c:pt idx="5">
                  <c:v>24.39</c:v>
                </c:pt>
                <c:pt idx="6">
                  <c:v>11.81</c:v>
                </c:pt>
                <c:pt idx="7">
                  <c:v>11.5</c:v>
                </c:pt>
                <c:pt idx="8">
                  <c:v>13.5</c:v>
                </c:pt>
                <c:pt idx="9">
                  <c:v>11.5</c:v>
                </c:pt>
                <c:pt idx="10">
                  <c:v>8</c:v>
                </c:pt>
                <c:pt idx="11">
                  <c:v>12.55</c:v>
                </c:pt>
                <c:pt idx="12">
                  <c:v>14.97</c:v>
                </c:pt>
                <c:pt idx="13">
                  <c:v>10.85</c:v>
                </c:pt>
                <c:pt idx="14">
                  <c:v>21.19</c:v>
                </c:pt>
                <c:pt idx="15">
                  <c:v>6.4</c:v>
                </c:pt>
                <c:pt idx="16">
                  <c:v>6.99</c:v>
                </c:pt>
                <c:pt idx="17">
                  <c:v>5.8</c:v>
                </c:pt>
                <c:pt idx="18">
                  <c:v>0.01</c:v>
                </c:pt>
                <c:pt idx="19">
                  <c:v>8.69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CC-4922-8DF6-D53E3B6F4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478016"/>
        <c:axId val="169484288"/>
      </c:barChart>
      <c:catAx>
        <c:axId val="169478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dias</a:t>
                </a:r>
              </a:p>
            </c:rich>
          </c:tx>
          <c:layout>
            <c:manualLayout>
              <c:xMode val="edge"/>
              <c:yMode val="edge"/>
              <c:x val="0.47970288658817822"/>
              <c:y val="0.840739071264422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69484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9484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R$</a:t>
                </a:r>
              </a:p>
            </c:rich>
          </c:tx>
          <c:layout>
            <c:manualLayout>
              <c:xMode val="edge"/>
              <c:yMode val="edge"/>
              <c:x val="2.5000801906875737E-2"/>
              <c:y val="0.4469191905142456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694780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159141876670634"/>
          <c:y val="0.43806930555356749"/>
          <c:w val="8.5940256554885353E-2"/>
          <c:h val="8.8498849606781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1" l="0.75" r="0.75" t="1" header="0.49212598499999999" footer="0.49212598499999999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Restante do Ticket</a:t>
            </a:r>
          </a:p>
        </c:rich>
      </c:tx>
      <c:layout>
        <c:manualLayout>
          <c:xMode val="edge"/>
          <c:yMode val="edge"/>
          <c:x val="0.33747258758979604"/>
          <c:y val="5.4056134709225025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3594127201142135E-2"/>
          <c:y val="0.35812189244861575"/>
          <c:w val="0.55110202377049256"/>
          <c:h val="0.47299117870571894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DB4A-413D-AE0E-895AB2F84AFD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B4A-413D-AE0E-895AB2F84AFD}"/>
              </c:ext>
            </c:extLst>
          </c:dPt>
          <c:cat>
            <c:strRef>
              <c:f>'2008_Out'!$M$2:$M$3</c:f>
              <c:strCache>
                <c:ptCount val="2"/>
                <c:pt idx="0">
                  <c:v>Tot. Recebido:</c:v>
                </c:pt>
                <c:pt idx="1">
                  <c:v>Sobra:</c:v>
                </c:pt>
              </c:strCache>
            </c:strRef>
          </c:cat>
          <c:val>
            <c:numRef>
              <c:f>'2008_Out'!$N$2:$N$3</c:f>
              <c:numCache>
                <c:formatCode>0.00</c:formatCode>
                <c:ptCount val="2"/>
                <c:pt idx="0">
                  <c:v>297</c:v>
                </c:pt>
                <c:pt idx="1">
                  <c:v>2.7599999999999767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4A-413D-AE0E-895AB2F84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0590596303186692"/>
          <c:y val="0.46623416186706579"/>
          <c:w val="0.26935885431479134"/>
          <c:h val="0.263523656707471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1" l="0.75" r="0.75" t="1" header="0.49212598499999999" footer="0.49212598499999999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Exageros &amp; Economias - Quanto sobrou e Quanto faltou</a:t>
            </a:r>
          </a:p>
        </c:rich>
      </c:tx>
      <c:layout>
        <c:manualLayout>
          <c:xMode val="edge"/>
          <c:yMode val="edge"/>
          <c:x val="0.24243195737108103"/>
          <c:y val="3.448381428212805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4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5.7042813499077888E-2"/>
          <c:y val="0.20376799348530214"/>
          <c:w val="0.78879515541693646"/>
          <c:h val="0.65832736356789923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'2008_Nov'!$G$3</c:f>
              <c:strCache>
                <c:ptCount val="1"/>
                <c:pt idx="0">
                  <c:v>Sobrou: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'2008_Nov'!$B$4:$B$23</c:f>
              <c:numCache>
                <c:formatCode>General</c:formatCode>
                <c:ptCount val="20"/>
                <c:pt idx="0">
                  <c:v>30</c:v>
                </c:pt>
                <c:pt idx="1">
                  <c:v>31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</c:numCache>
            </c:numRef>
          </c:cat>
          <c:val>
            <c:numRef>
              <c:f>'2008_Nov'!$G$4:$G$23</c:f>
              <c:numCache>
                <c:formatCode>0.00</c:formatCode>
                <c:ptCount val="20"/>
                <c:pt idx="0">
                  <c:v>0.50999999999997669</c:v>
                </c:pt>
                <c:pt idx="1">
                  <c:v>2.1300000000000008</c:v>
                </c:pt>
                <c:pt idx="2">
                  <c:v>3.1899999999999995</c:v>
                </c:pt>
                <c:pt idx="3">
                  <c:v>13.49</c:v>
                </c:pt>
                <c:pt idx="4">
                  <c:v>6</c:v>
                </c:pt>
                <c:pt idx="5">
                  <c:v>3.7100000000000009</c:v>
                </c:pt>
                <c:pt idx="6">
                  <c:v>0</c:v>
                </c:pt>
                <c:pt idx="7">
                  <c:v>7.0000000000000284E-2</c:v>
                </c:pt>
                <c:pt idx="8">
                  <c:v>13.49</c:v>
                </c:pt>
                <c:pt idx="9">
                  <c:v>6.22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64-494A-8BDB-78CA694C53A6}"/>
            </c:ext>
          </c:extLst>
        </c:ser>
        <c:ser>
          <c:idx val="1"/>
          <c:order val="1"/>
          <c:tx>
            <c:strRef>
              <c:f>'2008_Nov'!$H$3</c:f>
              <c:strCache>
                <c:ptCount val="1"/>
                <c:pt idx="0">
                  <c:v>Faltou: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'2008_Nov'!$B$4:$B$23</c:f>
              <c:numCache>
                <c:formatCode>General</c:formatCode>
                <c:ptCount val="20"/>
                <c:pt idx="0">
                  <c:v>30</c:v>
                </c:pt>
                <c:pt idx="1">
                  <c:v>31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</c:numCache>
            </c:numRef>
          </c:cat>
          <c:val>
            <c:numRef>
              <c:f>'2008_Nov'!$H$4:$H$23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-2.4299999999999997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64-494A-8BDB-78CA694C5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cylinder"/>
        <c:axId val="171693952"/>
        <c:axId val="171695488"/>
        <c:axId val="169122880"/>
      </c:bar3DChart>
      <c:catAx>
        <c:axId val="17169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71695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1695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71693952"/>
        <c:crosses val="autoZero"/>
        <c:crossBetween val="between"/>
      </c:valAx>
      <c:serAx>
        <c:axId val="169122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71695488"/>
        <c:crosses val="autoZero"/>
        <c:tickLblSkip val="2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1981536767263095"/>
          <c:y val="0.5047176454020561"/>
          <c:w val="7.2194810834770459E-2"/>
          <c:h val="0.1536097181658431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1" l="0.75" r="0.75" t="1" header="0.49212598499999999" footer="0.49212598499999999"/>
    <c:pageSetup paperSize="9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Somatórios Diários</a:t>
            </a:r>
          </a:p>
        </c:rich>
      </c:tx>
      <c:layout>
        <c:manualLayout>
          <c:xMode val="edge"/>
          <c:yMode val="edge"/>
          <c:x val="0.41099433015733133"/>
          <c:y val="3.98244823230515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13190458154866"/>
          <c:y val="0.2433718364186486"/>
          <c:w val="0.75376692939785872"/>
          <c:h val="0.477893787876619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'2008_Nov'!$B$4:$B$23</c:f>
              <c:numCache>
                <c:formatCode>General</c:formatCode>
                <c:ptCount val="20"/>
                <c:pt idx="0">
                  <c:v>30</c:v>
                </c:pt>
                <c:pt idx="1">
                  <c:v>31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</c:numCache>
            </c:numRef>
          </c:cat>
          <c:val>
            <c:numRef>
              <c:f>'2008_Nov'!$F$4:$F$23</c:f>
              <c:numCache>
                <c:formatCode>0.00</c:formatCode>
                <c:ptCount val="20"/>
                <c:pt idx="0">
                  <c:v>15.75</c:v>
                </c:pt>
                <c:pt idx="1">
                  <c:v>11.37</c:v>
                </c:pt>
                <c:pt idx="2">
                  <c:v>10.31</c:v>
                </c:pt>
                <c:pt idx="3">
                  <c:v>0.01</c:v>
                </c:pt>
                <c:pt idx="4">
                  <c:v>7.5</c:v>
                </c:pt>
                <c:pt idx="5">
                  <c:v>9.7899999999999991</c:v>
                </c:pt>
                <c:pt idx="6">
                  <c:v>15.93</c:v>
                </c:pt>
                <c:pt idx="7">
                  <c:v>13.43</c:v>
                </c:pt>
                <c:pt idx="8">
                  <c:v>0.01</c:v>
                </c:pt>
                <c:pt idx="9">
                  <c:v>7.28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A-4D5A-8A00-6F99A87B8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738240"/>
        <c:axId val="171740160"/>
      </c:barChart>
      <c:catAx>
        <c:axId val="171738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dias</a:t>
                </a:r>
              </a:p>
            </c:rich>
          </c:tx>
          <c:layout>
            <c:manualLayout>
              <c:xMode val="edge"/>
              <c:yMode val="edge"/>
              <c:x val="0.4775521164176279"/>
              <c:y val="0.840739071264422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71740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1740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R$</a:t>
                </a:r>
              </a:p>
            </c:rich>
          </c:tx>
          <c:layout>
            <c:manualLayout>
              <c:xMode val="edge"/>
              <c:yMode val="edge"/>
              <c:x val="2.6623114504118629E-2"/>
              <c:y val="0.4469191905142456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717382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520222520098891"/>
          <c:y val="0.43806930555356749"/>
          <c:w val="9.151695610790779E-2"/>
          <c:h val="8.8498849606781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1" l="0.75" r="0.75" t="1" header="0.49212598499999999" footer="0.49212598499999999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Exageros &amp; Economias - Quanto sobrou e Quanto faltou</a:t>
            </a:r>
          </a:p>
        </c:rich>
      </c:tx>
      <c:layout>
        <c:manualLayout>
          <c:xMode val="edge"/>
          <c:yMode val="edge"/>
          <c:x val="0.24243195737108103"/>
          <c:y val="3.448381428212805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4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4.9021167850770063E-2"/>
          <c:y val="0.20376799348530214"/>
          <c:w val="0.79681680106524422"/>
          <c:h val="0.65832736356789923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'2014-Jul'!$G$3</c:f>
              <c:strCache>
                <c:ptCount val="1"/>
                <c:pt idx="0">
                  <c:v>Sobrou: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'2014-Jul'!$B$4:$B$26</c:f>
              <c:numCache>
                <c:formatCode>General</c:formatCode>
                <c:ptCount val="23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22">
                  <c:v>29</c:v>
                </c:pt>
              </c:numCache>
            </c:numRef>
          </c:cat>
          <c:val>
            <c:numRef>
              <c:f>'2014-Jul'!$G$4:$G$26</c:f>
              <c:numCache>
                <c:formatCode>0.00</c:formatCode>
                <c:ptCount val="23"/>
                <c:pt idx="0">
                  <c:v>0.72222222222222143</c:v>
                </c:pt>
                <c:pt idx="1">
                  <c:v>0.62222222222222001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5.8222222222222229</c:v>
                </c:pt>
                <c:pt idx="7">
                  <c:v>4.2222222222222214</c:v>
                </c:pt>
                <c:pt idx="8">
                  <c:v>1.3522222222222204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C4-4A39-A472-07D7F0525DF2}"/>
            </c:ext>
          </c:extLst>
        </c:ser>
        <c:ser>
          <c:idx val="1"/>
          <c:order val="1"/>
          <c:tx>
            <c:strRef>
              <c:f>'2014-Jul'!$H$3</c:f>
              <c:strCache>
                <c:ptCount val="1"/>
                <c:pt idx="0">
                  <c:v>Faltou: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'2014-Jul'!$B$4:$B$26</c:f>
              <c:numCache>
                <c:formatCode>General</c:formatCode>
                <c:ptCount val="23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22">
                  <c:v>29</c:v>
                </c:pt>
              </c:numCache>
            </c:numRef>
          </c:cat>
          <c:val>
            <c:numRef>
              <c:f>'2014-Jul'!$H$4:$H$26</c:f>
              <c:numCache>
                <c:formatCode>0.00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-0.84777777777777885</c:v>
                </c:pt>
                <c:pt idx="3">
                  <c:v>-1.9277777777777771</c:v>
                </c:pt>
                <c:pt idx="4">
                  <c:v>-11.177777777777777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C4-4A39-A472-07D7F0525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cylinder"/>
        <c:axId val="173931904"/>
        <c:axId val="174986368"/>
        <c:axId val="169498368"/>
      </c:bar3DChart>
      <c:catAx>
        <c:axId val="17393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74986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4986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73931904"/>
        <c:crosses val="autoZero"/>
        <c:crossBetween val="between"/>
      </c:valAx>
      <c:serAx>
        <c:axId val="16949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74986368"/>
        <c:crosses val="autoZero"/>
        <c:tickLblSkip val="3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1981536767263095"/>
          <c:y val="0.5047176454020561"/>
          <c:w val="7.2194810834770459E-2"/>
          <c:h val="0.1536097181658431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1" l="0.75" r="0.75" t="1" header="0.49212598499999999" footer="0.49212598499999999"/>
    <c:pageSetup paperSize="9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Somatórios Diários</a:t>
            </a:r>
          </a:p>
        </c:rich>
      </c:tx>
      <c:layout>
        <c:manualLayout>
          <c:xMode val="edge"/>
          <c:yMode val="edge"/>
          <c:x val="0.41099433015733133"/>
          <c:y val="3.98244823230515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14823664250417"/>
          <c:y val="0.2433718364186486"/>
          <c:w val="0.7637505973369032"/>
          <c:h val="0.477893787876619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'2014-Jul'!$B$4:$B$26</c:f>
              <c:numCache>
                <c:formatCode>General</c:formatCode>
                <c:ptCount val="23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22">
                  <c:v>29</c:v>
                </c:pt>
              </c:numCache>
            </c:numRef>
          </c:cat>
          <c:val>
            <c:numRef>
              <c:f>'2014-Jul'!$F$4:$F$26</c:f>
              <c:numCache>
                <c:formatCode>0.00</c:formatCode>
                <c:ptCount val="23"/>
                <c:pt idx="0">
                  <c:v>21.5</c:v>
                </c:pt>
                <c:pt idx="1">
                  <c:v>21.6</c:v>
                </c:pt>
                <c:pt idx="2">
                  <c:v>23.07</c:v>
                </c:pt>
                <c:pt idx="3">
                  <c:v>24.15</c:v>
                </c:pt>
                <c:pt idx="4">
                  <c:v>33.4</c:v>
                </c:pt>
                <c:pt idx="5">
                  <c:v>0</c:v>
                </c:pt>
                <c:pt idx="6">
                  <c:v>16.399999999999999</c:v>
                </c:pt>
                <c:pt idx="7">
                  <c:v>18</c:v>
                </c:pt>
                <c:pt idx="8">
                  <c:v>20.87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3-4870-985E-C3D30FF88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995328"/>
        <c:axId val="175022080"/>
      </c:barChart>
      <c:catAx>
        <c:axId val="174995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dias</a:t>
                </a:r>
              </a:p>
            </c:rich>
          </c:tx>
          <c:layout>
            <c:manualLayout>
              <c:xMode val="edge"/>
              <c:yMode val="edge"/>
              <c:x val="0.47256028244810566"/>
              <c:y val="0.840739071264422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75022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5022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R$</a:t>
                </a:r>
              </a:p>
            </c:rich>
          </c:tx>
          <c:layout>
            <c:manualLayout>
              <c:xMode val="edge"/>
              <c:yMode val="edge"/>
              <c:x val="2.6623114504118629E-2"/>
              <c:y val="0.4469191905142456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749953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520222520098891"/>
          <c:y val="0.43806930555356749"/>
          <c:w val="9.151695610790779E-2"/>
          <c:h val="8.8498849606781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1" l="0.75" r="0.75" t="1" header="0.49212598499999999" footer="0.492125984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Exageros &amp; Economias - Quanto sobrou e Quanto faltou</a:t>
            </a:r>
          </a:p>
        </c:rich>
      </c:tx>
      <c:layout>
        <c:manualLayout>
          <c:xMode val="edge"/>
          <c:yMode val="edge"/>
          <c:x val="0.24243195737108103"/>
          <c:y val="3.448381428212805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4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6.149928330369335E-2"/>
          <c:y val="0.20376799348530214"/>
          <c:w val="0.78433868561232101"/>
          <c:h val="0.65832736356789923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'2008_Jun'!$G$3</c:f>
              <c:strCache>
                <c:ptCount val="1"/>
                <c:pt idx="0">
                  <c:v>Sobrou: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'2008_Jun'!$G$4:$G$26</c:f>
              <c:numCache>
                <c:formatCode>0.00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3.75</c:v>
                </c:pt>
                <c:pt idx="3">
                  <c:v>1.6999999999999993</c:v>
                </c:pt>
                <c:pt idx="4">
                  <c:v>11.2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13.49</c:v>
                </c:pt>
                <c:pt idx="11">
                  <c:v>13.49</c:v>
                </c:pt>
                <c:pt idx="12">
                  <c:v>13.49</c:v>
                </c:pt>
                <c:pt idx="13">
                  <c:v>13.49</c:v>
                </c:pt>
                <c:pt idx="14">
                  <c:v>13.49</c:v>
                </c:pt>
                <c:pt idx="15">
                  <c:v>13.49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8.9</c:v>
                </c:pt>
                <c:pt idx="20">
                  <c:v>10.8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4-4620-8B21-3B5D4FDC154A}"/>
            </c:ext>
          </c:extLst>
        </c:ser>
        <c:ser>
          <c:idx val="1"/>
          <c:order val="1"/>
          <c:tx>
            <c:strRef>
              <c:f>'2008_Jun'!$H$3</c:f>
              <c:strCache>
                <c:ptCount val="1"/>
                <c:pt idx="0">
                  <c:v>Faltou: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'2008_Jun'!$H$4:$H$26</c:f>
              <c:numCache>
                <c:formatCode>0.00</c:formatCode>
                <c:ptCount val="23"/>
                <c:pt idx="0">
                  <c:v>0</c:v>
                </c:pt>
                <c:pt idx="1">
                  <c:v>-3.16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-3.6999999999999993</c:v>
                </c:pt>
                <c:pt idx="6">
                  <c:v>-4.8000000000000007</c:v>
                </c:pt>
                <c:pt idx="7">
                  <c:v>0</c:v>
                </c:pt>
                <c:pt idx="8">
                  <c:v>-8.5</c:v>
                </c:pt>
                <c:pt idx="9">
                  <c:v>-16.149999999999999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-6.5499999999999972</c:v>
                </c:pt>
                <c:pt idx="17">
                  <c:v>-25.099999999999994</c:v>
                </c:pt>
                <c:pt idx="18">
                  <c:v>-1.6999999999999993</c:v>
                </c:pt>
                <c:pt idx="19">
                  <c:v>0</c:v>
                </c:pt>
                <c:pt idx="20">
                  <c:v>0</c:v>
                </c:pt>
                <c:pt idx="21">
                  <c:v>-13.34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04-4620-8B21-3B5D4FDC1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cylinder"/>
        <c:axId val="46484096"/>
        <c:axId val="46489984"/>
        <c:axId val="53151936"/>
      </c:bar3DChart>
      <c:catAx>
        <c:axId val="4648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4648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648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46484096"/>
        <c:crosses val="autoZero"/>
        <c:crossBetween val="between"/>
      </c:valAx>
      <c:serAx>
        <c:axId val="5315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46489984"/>
        <c:crosses val="autoZero"/>
        <c:tickLblSkip val="3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1981536767263095"/>
          <c:y val="0.5047176454020561"/>
          <c:w val="7.2194810834770459E-2"/>
          <c:h val="0.1536097181658431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1" l="0.75" r="0.75" t="1" header="0.49212598499999999" footer="0.49212598499999999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Somatórios Diários</a:t>
            </a:r>
          </a:p>
        </c:rich>
      </c:tx>
      <c:layout>
        <c:manualLayout>
          <c:xMode val="edge"/>
          <c:yMode val="edge"/>
          <c:x val="0.41099433015733133"/>
          <c:y val="3.98244823230515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13190458154866"/>
          <c:y val="0.2433718364186486"/>
          <c:w val="0.75376692939785872"/>
          <c:h val="0.477893787876619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'2008_Jun'!$F$4:$F$26</c:f>
              <c:numCache>
                <c:formatCode>0.00</c:formatCode>
                <c:ptCount val="23"/>
                <c:pt idx="0">
                  <c:v>17.03</c:v>
                </c:pt>
                <c:pt idx="1">
                  <c:v>16.66</c:v>
                </c:pt>
                <c:pt idx="2">
                  <c:v>9.75</c:v>
                </c:pt>
                <c:pt idx="3">
                  <c:v>11.8</c:v>
                </c:pt>
                <c:pt idx="4">
                  <c:v>2.2999999999999998</c:v>
                </c:pt>
                <c:pt idx="5">
                  <c:v>17.2</c:v>
                </c:pt>
                <c:pt idx="6">
                  <c:v>18.3</c:v>
                </c:pt>
                <c:pt idx="7">
                  <c:v>13.5</c:v>
                </c:pt>
                <c:pt idx="8">
                  <c:v>22</c:v>
                </c:pt>
                <c:pt idx="9">
                  <c:v>29.65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20.049999999999997</c:v>
                </c:pt>
                <c:pt idx="17">
                  <c:v>38.599999999999994</c:v>
                </c:pt>
                <c:pt idx="18">
                  <c:v>15.2</c:v>
                </c:pt>
                <c:pt idx="19">
                  <c:v>4.5999999999999996</c:v>
                </c:pt>
                <c:pt idx="20">
                  <c:v>2.7</c:v>
                </c:pt>
                <c:pt idx="21">
                  <c:v>26.84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4-4E96-A6C7-09E99BCE0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519808"/>
        <c:axId val="46521728"/>
      </c:barChart>
      <c:catAx>
        <c:axId val="46519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dias</a:t>
                </a:r>
              </a:p>
            </c:rich>
          </c:tx>
          <c:layout>
            <c:manualLayout>
              <c:xMode val="edge"/>
              <c:yMode val="edge"/>
              <c:x val="0.4775521164176279"/>
              <c:y val="0.840739071264422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46521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6521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R$</a:t>
                </a:r>
              </a:p>
            </c:rich>
          </c:tx>
          <c:layout>
            <c:manualLayout>
              <c:xMode val="edge"/>
              <c:yMode val="edge"/>
              <c:x val="2.6623114504118629E-2"/>
              <c:y val="0.4469191905142456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46519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520222520098891"/>
          <c:y val="0.43806930555356749"/>
          <c:w val="9.151695610790779E-2"/>
          <c:h val="8.8498849606781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1" l="0.75" r="0.75" t="1" header="0.49212598499999999" footer="0.49212598499999999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Exageros &amp; Economias - Quanto sobrou e Quanto faltou</a:t>
            </a:r>
          </a:p>
        </c:rich>
      </c:tx>
      <c:layout>
        <c:manualLayout>
          <c:xMode val="edge"/>
          <c:yMode val="edge"/>
          <c:x val="0.24243195737108103"/>
          <c:y val="3.448381428212805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4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6.149928330369335E-2"/>
          <c:y val="0.20376799348530214"/>
          <c:w val="0.78433868561232101"/>
          <c:h val="0.65832736356789923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'2008_Jul'!$G$3</c:f>
              <c:strCache>
                <c:ptCount val="1"/>
                <c:pt idx="0">
                  <c:v>Sobrou: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'2008_Jul'!$G$4:$G$26</c:f>
              <c:numCache>
                <c:formatCode>0.00</c:formatCode>
                <c:ptCount val="23"/>
                <c:pt idx="0">
                  <c:v>0</c:v>
                </c:pt>
                <c:pt idx="1">
                  <c:v>6.6</c:v>
                </c:pt>
                <c:pt idx="2">
                  <c:v>1.5</c:v>
                </c:pt>
                <c:pt idx="3">
                  <c:v>0</c:v>
                </c:pt>
                <c:pt idx="4">
                  <c:v>6.4</c:v>
                </c:pt>
                <c:pt idx="5">
                  <c:v>3.3000000000000007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13.49</c:v>
                </c:pt>
                <c:pt idx="11">
                  <c:v>0</c:v>
                </c:pt>
                <c:pt idx="12">
                  <c:v>5.0600000000000005</c:v>
                </c:pt>
                <c:pt idx="13">
                  <c:v>2.83</c:v>
                </c:pt>
                <c:pt idx="14">
                  <c:v>6.27</c:v>
                </c:pt>
                <c:pt idx="15">
                  <c:v>3.4000000000000004</c:v>
                </c:pt>
                <c:pt idx="16">
                  <c:v>5.93</c:v>
                </c:pt>
                <c:pt idx="17">
                  <c:v>3.6899999999999995</c:v>
                </c:pt>
                <c:pt idx="18">
                  <c:v>5.17</c:v>
                </c:pt>
                <c:pt idx="19">
                  <c:v>4.66</c:v>
                </c:pt>
                <c:pt idx="20">
                  <c:v>0</c:v>
                </c:pt>
                <c:pt idx="21">
                  <c:v>13.49</c:v>
                </c:pt>
                <c:pt idx="22">
                  <c:v>13.49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60-426B-A581-4CE513873269}"/>
            </c:ext>
          </c:extLst>
        </c:ser>
        <c:ser>
          <c:idx val="1"/>
          <c:order val="1"/>
          <c:tx>
            <c:strRef>
              <c:f>'2008_Jul'!$H$3</c:f>
              <c:strCache>
                <c:ptCount val="1"/>
                <c:pt idx="0">
                  <c:v>Faltou: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'2008_Jul'!$H$4:$H$26</c:f>
              <c:numCache>
                <c:formatCode>0.00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</c:v>
                </c:pt>
                <c:pt idx="4">
                  <c:v>0</c:v>
                </c:pt>
                <c:pt idx="5">
                  <c:v>0</c:v>
                </c:pt>
                <c:pt idx="6">
                  <c:v>-2.5</c:v>
                </c:pt>
                <c:pt idx="7">
                  <c:v>-35.230000000000004</c:v>
                </c:pt>
                <c:pt idx="8">
                  <c:v>-4.18</c:v>
                </c:pt>
                <c:pt idx="9">
                  <c:v>-13.21</c:v>
                </c:pt>
                <c:pt idx="10">
                  <c:v>0</c:v>
                </c:pt>
                <c:pt idx="11">
                  <c:v>-0.94999999999999929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-16.77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60-426B-A581-4CE513873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cylinder"/>
        <c:axId val="167066240"/>
        <c:axId val="167076224"/>
        <c:axId val="97738752"/>
      </c:bar3DChart>
      <c:catAx>
        <c:axId val="16706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67076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7076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67066240"/>
        <c:crosses val="autoZero"/>
        <c:crossBetween val="between"/>
      </c:valAx>
      <c:serAx>
        <c:axId val="97738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67076224"/>
        <c:crosses val="autoZero"/>
        <c:tickLblSkip val="3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1981536767263095"/>
          <c:y val="0.5047176454020561"/>
          <c:w val="7.2194810834770459E-2"/>
          <c:h val="0.1536097181658431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1" l="0.75" r="0.75" t="1" header="0.49212598499999999" footer="0.49212598499999999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Somatórios Diários</a:t>
            </a:r>
          </a:p>
        </c:rich>
      </c:tx>
      <c:layout>
        <c:manualLayout>
          <c:xMode val="edge"/>
          <c:yMode val="edge"/>
          <c:x val="0.41099433015733133"/>
          <c:y val="3.9474966384955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13190458154866"/>
          <c:y val="0.2412359056858415"/>
          <c:w val="0.75376692939785872"/>
          <c:h val="0.4824718113716829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'2008_Jul'!$F$4:$F$26</c:f>
              <c:numCache>
                <c:formatCode>0.00</c:formatCode>
                <c:ptCount val="23"/>
                <c:pt idx="0">
                  <c:v>6.2</c:v>
                </c:pt>
                <c:pt idx="1">
                  <c:v>6.9</c:v>
                </c:pt>
                <c:pt idx="2">
                  <c:v>12</c:v>
                </c:pt>
                <c:pt idx="3">
                  <c:v>18.5</c:v>
                </c:pt>
                <c:pt idx="4">
                  <c:v>7.1</c:v>
                </c:pt>
                <c:pt idx="5">
                  <c:v>10.199999999999999</c:v>
                </c:pt>
                <c:pt idx="6">
                  <c:v>16</c:v>
                </c:pt>
                <c:pt idx="7">
                  <c:v>48.730000000000004</c:v>
                </c:pt>
                <c:pt idx="8">
                  <c:v>17.68</c:v>
                </c:pt>
                <c:pt idx="9">
                  <c:v>26.71</c:v>
                </c:pt>
                <c:pt idx="10">
                  <c:v>0.01</c:v>
                </c:pt>
                <c:pt idx="11">
                  <c:v>14.45</c:v>
                </c:pt>
                <c:pt idx="12">
                  <c:v>8.44</c:v>
                </c:pt>
                <c:pt idx="13">
                  <c:v>10.67</c:v>
                </c:pt>
                <c:pt idx="14">
                  <c:v>7.23</c:v>
                </c:pt>
                <c:pt idx="15">
                  <c:v>10.1</c:v>
                </c:pt>
                <c:pt idx="16">
                  <c:v>7.57</c:v>
                </c:pt>
                <c:pt idx="17">
                  <c:v>9.81</c:v>
                </c:pt>
                <c:pt idx="18">
                  <c:v>8.33</c:v>
                </c:pt>
                <c:pt idx="19">
                  <c:v>8.84</c:v>
                </c:pt>
                <c:pt idx="20">
                  <c:v>30.27</c:v>
                </c:pt>
                <c:pt idx="21">
                  <c:v>0.01</c:v>
                </c:pt>
                <c:pt idx="2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A4B-B092-3EBD5CF11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093760"/>
        <c:axId val="167095680"/>
      </c:barChart>
      <c:catAx>
        <c:axId val="16709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dias</a:t>
                </a:r>
              </a:p>
            </c:rich>
          </c:tx>
          <c:layout>
            <c:manualLayout>
              <c:xMode val="edge"/>
              <c:yMode val="edge"/>
              <c:x val="0.4775521164176279"/>
              <c:y val="0.84213261621239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67095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7095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R$</a:t>
                </a:r>
              </a:p>
            </c:rich>
          </c:tx>
          <c:layout>
            <c:manualLayout>
              <c:xMode val="edge"/>
              <c:yMode val="edge"/>
              <c:x val="2.6623114504118629E-2"/>
              <c:y val="0.4473829523628333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670937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520222520098891"/>
          <c:y val="0.43861073761062092"/>
          <c:w val="9.151695610790779E-2"/>
          <c:h val="8.77221475221241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1" l="0.75" r="0.75" t="1" header="0.49212598499999999" footer="0.49212598499999999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Exageros &amp; Economias - Quanto sobrou e Quanto faltou</a:t>
            </a:r>
          </a:p>
        </c:rich>
      </c:tx>
      <c:layout>
        <c:manualLayout>
          <c:xMode val="edge"/>
          <c:yMode val="edge"/>
          <c:x val="0.24243195737108103"/>
          <c:y val="3.448381428212805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4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6.149928330369335E-2"/>
          <c:y val="0.20376799348530214"/>
          <c:w val="0.78433868561232101"/>
          <c:h val="0.65832736356789923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'2008_Ago'!$G$3</c:f>
              <c:strCache>
                <c:ptCount val="1"/>
                <c:pt idx="0">
                  <c:v>Sobrou: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'2008_Ago'!$B$4:$B$26</c:f>
              <c:numCache>
                <c:formatCode>General</c:formatCode>
                <c:ptCount val="23"/>
                <c:pt idx="0">
                  <c:v>30</c:v>
                </c:pt>
                <c:pt idx="1">
                  <c:v>31</c:v>
                </c:pt>
                <c:pt idx="2">
                  <c:v>1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</c:numCache>
            </c:numRef>
          </c:cat>
          <c:val>
            <c:numRef>
              <c:f>'2008_Ago'!$G$4:$G$26</c:f>
              <c:numCache>
                <c:formatCode>0.00</c:formatCode>
                <c:ptCount val="23"/>
                <c:pt idx="0">
                  <c:v>13.57</c:v>
                </c:pt>
                <c:pt idx="1">
                  <c:v>13.49</c:v>
                </c:pt>
                <c:pt idx="2">
                  <c:v>13.49</c:v>
                </c:pt>
                <c:pt idx="3">
                  <c:v>0</c:v>
                </c:pt>
                <c:pt idx="4">
                  <c:v>1.5999999999999996</c:v>
                </c:pt>
                <c:pt idx="5">
                  <c:v>13.49</c:v>
                </c:pt>
                <c:pt idx="6">
                  <c:v>2</c:v>
                </c:pt>
                <c:pt idx="7">
                  <c:v>3.1300000000000008</c:v>
                </c:pt>
                <c:pt idx="8">
                  <c:v>4.1500000000000004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0.34999999999999964</c:v>
                </c:pt>
                <c:pt idx="13">
                  <c:v>0</c:v>
                </c:pt>
                <c:pt idx="14">
                  <c:v>0.51999999999999957</c:v>
                </c:pt>
                <c:pt idx="15">
                  <c:v>0</c:v>
                </c:pt>
                <c:pt idx="16">
                  <c:v>0</c:v>
                </c:pt>
                <c:pt idx="17">
                  <c:v>3.92</c:v>
                </c:pt>
                <c:pt idx="18">
                  <c:v>3.5</c:v>
                </c:pt>
                <c:pt idx="19">
                  <c:v>0</c:v>
                </c:pt>
                <c:pt idx="20">
                  <c:v>13.49</c:v>
                </c:pt>
                <c:pt idx="21">
                  <c:v>2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47-4278-8175-769F98C48B07}"/>
            </c:ext>
          </c:extLst>
        </c:ser>
        <c:ser>
          <c:idx val="1"/>
          <c:order val="1"/>
          <c:tx>
            <c:strRef>
              <c:f>'2008_Ago'!$H$3</c:f>
              <c:strCache>
                <c:ptCount val="1"/>
                <c:pt idx="0">
                  <c:v>Faltou: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'2008_Ago'!$B$4:$B$26</c:f>
              <c:numCache>
                <c:formatCode>General</c:formatCode>
                <c:ptCount val="23"/>
                <c:pt idx="0">
                  <c:v>30</c:v>
                </c:pt>
                <c:pt idx="1">
                  <c:v>31</c:v>
                </c:pt>
                <c:pt idx="2">
                  <c:v>1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</c:numCache>
            </c:numRef>
          </c:cat>
          <c:val>
            <c:numRef>
              <c:f>'2008_Ago'!$H$4:$H$26</c:f>
              <c:numCache>
                <c:formatCode>0.00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-2.8999999999999986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-5.4699999999999989</c:v>
                </c:pt>
                <c:pt idx="10">
                  <c:v>-4.1000000000000014</c:v>
                </c:pt>
                <c:pt idx="11">
                  <c:v>-15.719999999999999</c:v>
                </c:pt>
                <c:pt idx="12">
                  <c:v>0</c:v>
                </c:pt>
                <c:pt idx="13">
                  <c:v>-21.92</c:v>
                </c:pt>
                <c:pt idx="14">
                  <c:v>0</c:v>
                </c:pt>
                <c:pt idx="15">
                  <c:v>-3.0799999999999983</c:v>
                </c:pt>
                <c:pt idx="16">
                  <c:v>-10.899999999999999</c:v>
                </c:pt>
                <c:pt idx="17">
                  <c:v>0</c:v>
                </c:pt>
                <c:pt idx="18">
                  <c:v>0</c:v>
                </c:pt>
                <c:pt idx="19">
                  <c:v>-35.28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47-4278-8175-769F98C48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cylinder"/>
        <c:axId val="168824192"/>
        <c:axId val="168838272"/>
        <c:axId val="97810176"/>
      </c:bar3DChart>
      <c:catAx>
        <c:axId val="16882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68838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8838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68824192"/>
        <c:crosses val="autoZero"/>
        <c:crossBetween val="between"/>
      </c:valAx>
      <c:serAx>
        <c:axId val="9781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68838272"/>
        <c:crosses val="autoZero"/>
        <c:tickLblSkip val="3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1981536767263095"/>
          <c:y val="0.5047176454020561"/>
          <c:w val="7.2194810834770459E-2"/>
          <c:h val="0.1536097181658431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1" l="0.75" r="0.75" t="1" header="0.49212598499999999" footer="0.49212598499999999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Somatórios Diários</a:t>
            </a:r>
          </a:p>
        </c:rich>
      </c:tx>
      <c:layout>
        <c:manualLayout>
          <c:xMode val="edge"/>
          <c:yMode val="edge"/>
          <c:x val="0.41099433015733133"/>
          <c:y val="3.98244823230515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13190458154866"/>
          <c:y val="0.2433718364186486"/>
          <c:w val="0.75376692939785872"/>
          <c:h val="0.477893787876619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'2008_Ago'!$B$4:$B$26</c:f>
              <c:numCache>
                <c:formatCode>General</c:formatCode>
                <c:ptCount val="23"/>
                <c:pt idx="0">
                  <c:v>30</c:v>
                </c:pt>
                <c:pt idx="1">
                  <c:v>31</c:v>
                </c:pt>
                <c:pt idx="2">
                  <c:v>1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</c:numCache>
            </c:numRef>
          </c:cat>
          <c:val>
            <c:numRef>
              <c:f>'2008_Ago'!$F$4:$F$26</c:f>
              <c:numCache>
                <c:formatCode>0.00</c:formatCode>
                <c:ptCount val="23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16.399999999999999</c:v>
                </c:pt>
                <c:pt idx="4">
                  <c:v>11.9</c:v>
                </c:pt>
                <c:pt idx="5">
                  <c:v>0.01</c:v>
                </c:pt>
                <c:pt idx="6">
                  <c:v>11.5</c:v>
                </c:pt>
                <c:pt idx="7">
                  <c:v>10.37</c:v>
                </c:pt>
                <c:pt idx="8">
                  <c:v>9.35</c:v>
                </c:pt>
                <c:pt idx="9">
                  <c:v>18.97</c:v>
                </c:pt>
                <c:pt idx="10">
                  <c:v>17.600000000000001</c:v>
                </c:pt>
                <c:pt idx="11">
                  <c:v>29.22</c:v>
                </c:pt>
                <c:pt idx="12">
                  <c:v>13.15</c:v>
                </c:pt>
                <c:pt idx="13">
                  <c:v>35.42</c:v>
                </c:pt>
                <c:pt idx="14">
                  <c:v>12.98</c:v>
                </c:pt>
                <c:pt idx="15">
                  <c:v>16.579999999999998</c:v>
                </c:pt>
                <c:pt idx="16">
                  <c:v>24.4</c:v>
                </c:pt>
                <c:pt idx="17">
                  <c:v>9.58</c:v>
                </c:pt>
                <c:pt idx="18">
                  <c:v>10</c:v>
                </c:pt>
                <c:pt idx="19">
                  <c:v>48.78</c:v>
                </c:pt>
                <c:pt idx="20">
                  <c:v>0.01</c:v>
                </c:pt>
                <c:pt idx="21">
                  <c:v>11.5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B-480D-8D76-EF5096FFC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871808"/>
        <c:axId val="168882176"/>
      </c:barChart>
      <c:catAx>
        <c:axId val="168871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dias</a:t>
                </a:r>
              </a:p>
            </c:rich>
          </c:tx>
          <c:layout>
            <c:manualLayout>
              <c:xMode val="edge"/>
              <c:yMode val="edge"/>
              <c:x val="0.4775521164176279"/>
              <c:y val="0.840739071264422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68882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8882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R$</a:t>
                </a:r>
              </a:p>
            </c:rich>
          </c:tx>
          <c:layout>
            <c:manualLayout>
              <c:xMode val="edge"/>
              <c:yMode val="edge"/>
              <c:x val="2.6623114504118629E-2"/>
              <c:y val="0.4469191905142456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68871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520222520098891"/>
          <c:y val="0.43806930555356749"/>
          <c:w val="9.151695610790779E-2"/>
          <c:h val="8.8498849606781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1" l="0.75" r="0.75" t="1" header="0.49212598499999999" footer="0.49212598499999999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Exageros &amp; Economias - Quanto sobrou e Quanto faltou</a:t>
            </a:r>
          </a:p>
        </c:rich>
      </c:tx>
      <c:layout>
        <c:manualLayout>
          <c:xMode val="edge"/>
          <c:yMode val="edge"/>
          <c:x val="0.24243195737108103"/>
          <c:y val="3.448381428212805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4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6.149928330369335E-2"/>
          <c:y val="0.20376799348530214"/>
          <c:w val="0.78433868561232101"/>
          <c:h val="0.65832736356789923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'2008_Set'!$G$3</c:f>
              <c:strCache>
                <c:ptCount val="1"/>
                <c:pt idx="0">
                  <c:v>Sobrou: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'2008_Set'!$B$4:$B$24</c:f>
              <c:numCache>
                <c:formatCode>General</c:formatCode>
                <c:ptCount val="21"/>
                <c:pt idx="0">
                  <c:v>29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</c:numCache>
            </c:numRef>
          </c:cat>
          <c:val>
            <c:numRef>
              <c:f>'2008_Set'!$G$4:$G$24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4.1500000000000004</c:v>
                </c:pt>
                <c:pt idx="4">
                  <c:v>0.5</c:v>
                </c:pt>
                <c:pt idx="5">
                  <c:v>0</c:v>
                </c:pt>
                <c:pt idx="6">
                  <c:v>13.49</c:v>
                </c:pt>
                <c:pt idx="7">
                  <c:v>1.0299999999999994</c:v>
                </c:pt>
                <c:pt idx="8">
                  <c:v>1.8000000000000007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8.3000000000000007</c:v>
                </c:pt>
                <c:pt idx="15">
                  <c:v>4.1099999999999994</c:v>
                </c:pt>
                <c:pt idx="16">
                  <c:v>0</c:v>
                </c:pt>
                <c:pt idx="17">
                  <c:v>8.34</c:v>
                </c:pt>
                <c:pt idx="18">
                  <c:v>8.5</c:v>
                </c:pt>
                <c:pt idx="19">
                  <c:v>4.24</c:v>
                </c:pt>
                <c:pt idx="20">
                  <c:v>11.81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D0-428F-8E39-94FD305939C0}"/>
            </c:ext>
          </c:extLst>
        </c:ser>
        <c:ser>
          <c:idx val="1"/>
          <c:order val="1"/>
          <c:tx>
            <c:strRef>
              <c:f>'2008_Set'!$H$3</c:f>
              <c:strCache>
                <c:ptCount val="1"/>
                <c:pt idx="0">
                  <c:v>Faltou: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'2008_Set'!$B$4:$B$24</c:f>
              <c:numCache>
                <c:formatCode>General</c:formatCode>
                <c:ptCount val="21"/>
                <c:pt idx="0">
                  <c:v>29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</c:numCache>
            </c:numRef>
          </c:cat>
          <c:val>
            <c:numRef>
              <c:f>'2008_Set'!$H$4:$H$24</c:f>
              <c:numCache>
                <c:formatCode>0.00</c:formatCode>
                <c:ptCount val="21"/>
                <c:pt idx="0">
                  <c:v>-33.110000000000014</c:v>
                </c:pt>
                <c:pt idx="1">
                  <c:v>-1.7300000000000004</c:v>
                </c:pt>
                <c:pt idx="2">
                  <c:v>-1</c:v>
                </c:pt>
                <c:pt idx="3">
                  <c:v>0</c:v>
                </c:pt>
                <c:pt idx="4">
                  <c:v>0</c:v>
                </c:pt>
                <c:pt idx="5">
                  <c:v>-6.3900000000000006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-1.9800000000000004</c:v>
                </c:pt>
                <c:pt idx="10">
                  <c:v>-2.7800000000000011</c:v>
                </c:pt>
                <c:pt idx="11">
                  <c:v>-7.98</c:v>
                </c:pt>
                <c:pt idx="12">
                  <c:v>-5.4499999999999993</c:v>
                </c:pt>
                <c:pt idx="13">
                  <c:v>-2.8599999999999994</c:v>
                </c:pt>
                <c:pt idx="14">
                  <c:v>0</c:v>
                </c:pt>
                <c:pt idx="15">
                  <c:v>0</c:v>
                </c:pt>
                <c:pt idx="16">
                  <c:v>-14.010000000000002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D0-428F-8E39-94FD30593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cylinder"/>
        <c:axId val="169098624"/>
        <c:axId val="169104512"/>
        <c:axId val="168842112"/>
      </c:bar3DChart>
      <c:catAx>
        <c:axId val="169098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69104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9104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69098624"/>
        <c:crosses val="autoZero"/>
        <c:crossBetween val="between"/>
      </c:valAx>
      <c:serAx>
        <c:axId val="168842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69104512"/>
        <c:crosses val="autoZero"/>
        <c:tickLblSkip val="2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1981536767263095"/>
          <c:y val="0.5047176454020561"/>
          <c:w val="7.2194810834770459E-2"/>
          <c:h val="0.1536097181658431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1" l="0.75" r="0.75" t="1" header="0.49212598499999999" footer="0.49212598499999999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Somatórios Diários</a:t>
            </a:r>
          </a:p>
        </c:rich>
      </c:tx>
      <c:layout>
        <c:manualLayout>
          <c:xMode val="edge"/>
          <c:yMode val="edge"/>
          <c:x val="0.41099433015733133"/>
          <c:y val="4.68766739568841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50062404695227"/>
          <c:y val="0.260425966427134"/>
          <c:w val="0.80035737978006627"/>
          <c:h val="0.4843922975544692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'2008_Set'!$B$4:$B$24</c:f>
              <c:numCache>
                <c:formatCode>General</c:formatCode>
                <c:ptCount val="21"/>
                <c:pt idx="0">
                  <c:v>29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</c:numCache>
            </c:numRef>
          </c:cat>
          <c:val>
            <c:numRef>
              <c:f>'2008_Set'!$F$4:$F$24</c:f>
              <c:numCache>
                <c:formatCode>0.00</c:formatCode>
                <c:ptCount val="21"/>
                <c:pt idx="0">
                  <c:v>18.399999999999999</c:v>
                </c:pt>
                <c:pt idx="1">
                  <c:v>15.23</c:v>
                </c:pt>
                <c:pt idx="2">
                  <c:v>14.5</c:v>
                </c:pt>
                <c:pt idx="3">
                  <c:v>9.35</c:v>
                </c:pt>
                <c:pt idx="4">
                  <c:v>13</c:v>
                </c:pt>
                <c:pt idx="5">
                  <c:v>19.89</c:v>
                </c:pt>
                <c:pt idx="6">
                  <c:v>0.01</c:v>
                </c:pt>
                <c:pt idx="7">
                  <c:v>12.47</c:v>
                </c:pt>
                <c:pt idx="8">
                  <c:v>11.7</c:v>
                </c:pt>
                <c:pt idx="9">
                  <c:v>15.48</c:v>
                </c:pt>
                <c:pt idx="10">
                  <c:v>16.28</c:v>
                </c:pt>
                <c:pt idx="11">
                  <c:v>21.48</c:v>
                </c:pt>
                <c:pt idx="12">
                  <c:v>18.95</c:v>
                </c:pt>
                <c:pt idx="13">
                  <c:v>16.36</c:v>
                </c:pt>
                <c:pt idx="14">
                  <c:v>5.2</c:v>
                </c:pt>
                <c:pt idx="15">
                  <c:v>9.39</c:v>
                </c:pt>
                <c:pt idx="16">
                  <c:v>27.51</c:v>
                </c:pt>
                <c:pt idx="17">
                  <c:v>5.16</c:v>
                </c:pt>
                <c:pt idx="18">
                  <c:v>5</c:v>
                </c:pt>
                <c:pt idx="19">
                  <c:v>9.26</c:v>
                </c:pt>
                <c:pt idx="20">
                  <c:v>1.69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50-46EC-8006-17DB69A8F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129856"/>
        <c:axId val="166985728"/>
      </c:barChart>
      <c:catAx>
        <c:axId val="169129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dias</a:t>
                </a:r>
              </a:p>
            </c:rich>
          </c:tx>
          <c:layout>
            <c:manualLayout>
              <c:xMode val="edge"/>
              <c:yMode val="edge"/>
              <c:x val="0.48088000573064271"/>
              <c:y val="0.843780131223914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66985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6985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R$</a:t>
                </a:r>
              </a:p>
            </c:rich>
          </c:tx>
          <c:layout>
            <c:manualLayout>
              <c:xMode val="edge"/>
              <c:yMode val="edge"/>
              <c:x val="2.6623114504118629E-2"/>
              <c:y val="0.4583497009117558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691298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016139504860006"/>
          <c:y val="0.46876673956884118"/>
          <c:w val="6.655778626029657E-2"/>
          <c:h val="7.291927059959751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1" l="0.75" r="0.75" t="1" header="0.49212598499999999" footer="0.49212598499999999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27</xdr:row>
      <xdr:rowOff>104775</xdr:rowOff>
    </xdr:from>
    <xdr:to>
      <xdr:col>12</xdr:col>
      <xdr:colOff>57150</xdr:colOff>
      <xdr:row>43</xdr:row>
      <xdr:rowOff>0</xdr:rowOff>
    </xdr:to>
    <xdr:graphicFrame macro="">
      <xdr:nvGraphicFramePr>
        <xdr:cNvPr id="9276" name="Chart 60">
          <a:extLst>
            <a:ext uri="{FF2B5EF4-FFF2-40B4-BE49-F238E27FC236}">
              <a16:creationId xmlns:a16="http://schemas.microsoft.com/office/drawing/2014/main" xmlns="" id="{00000000-0008-0000-0600-00003C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28</xdr:row>
      <xdr:rowOff>104775</xdr:rowOff>
    </xdr:from>
    <xdr:to>
      <xdr:col>19</xdr:col>
      <xdr:colOff>485775</xdr:colOff>
      <xdr:row>47</xdr:row>
      <xdr:rowOff>66675</xdr:rowOff>
    </xdr:to>
    <xdr:graphicFrame macro="">
      <xdr:nvGraphicFramePr>
        <xdr:cNvPr id="10266" name="Chart 26">
          <a:extLst>
            <a:ext uri="{FF2B5EF4-FFF2-40B4-BE49-F238E27FC236}">
              <a16:creationId xmlns:a16="http://schemas.microsoft.com/office/drawing/2014/main" xmlns="" id="{00000000-0008-0000-0700-00001A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190500</xdr:colOff>
      <xdr:row>13</xdr:row>
      <xdr:rowOff>104775</xdr:rowOff>
    </xdr:from>
    <xdr:to>
      <xdr:col>20</xdr:col>
      <xdr:colOff>476250</xdr:colOff>
      <xdr:row>26</xdr:row>
      <xdr:rowOff>142875</xdr:rowOff>
    </xdr:to>
    <xdr:graphicFrame macro="">
      <xdr:nvGraphicFramePr>
        <xdr:cNvPr id="10270" name="Chart 30">
          <a:extLst>
            <a:ext uri="{FF2B5EF4-FFF2-40B4-BE49-F238E27FC236}">
              <a16:creationId xmlns:a16="http://schemas.microsoft.com/office/drawing/2014/main" xmlns="" id="{00000000-0008-0000-0700-00001E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28</xdr:row>
      <xdr:rowOff>104775</xdr:rowOff>
    </xdr:from>
    <xdr:to>
      <xdr:col>19</xdr:col>
      <xdr:colOff>485775</xdr:colOff>
      <xdr:row>47</xdr:row>
      <xdr:rowOff>66675</xdr:rowOff>
    </xdr:to>
    <xdr:graphicFrame macro="">
      <xdr:nvGraphicFramePr>
        <xdr:cNvPr id="11268" name="Chart 4">
          <a:extLst>
            <a:ext uri="{FF2B5EF4-FFF2-40B4-BE49-F238E27FC236}">
              <a16:creationId xmlns:a16="http://schemas.microsoft.com/office/drawing/2014/main" xmlns="" id="{00000000-0008-0000-0800-0000042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190500</xdr:colOff>
      <xdr:row>13</xdr:row>
      <xdr:rowOff>104775</xdr:rowOff>
    </xdr:from>
    <xdr:to>
      <xdr:col>20</xdr:col>
      <xdr:colOff>476250</xdr:colOff>
      <xdr:row>26</xdr:row>
      <xdr:rowOff>142875</xdr:rowOff>
    </xdr:to>
    <xdr:graphicFrame macro="">
      <xdr:nvGraphicFramePr>
        <xdr:cNvPr id="11269" name="Chart 5">
          <a:extLst>
            <a:ext uri="{FF2B5EF4-FFF2-40B4-BE49-F238E27FC236}">
              <a16:creationId xmlns:a16="http://schemas.microsoft.com/office/drawing/2014/main" xmlns="" id="{00000000-0008-0000-0800-0000052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28</xdr:row>
      <xdr:rowOff>104775</xdr:rowOff>
    </xdr:from>
    <xdr:to>
      <xdr:col>19</xdr:col>
      <xdr:colOff>485775</xdr:colOff>
      <xdr:row>47</xdr:row>
      <xdr:rowOff>66675</xdr:rowOff>
    </xdr:to>
    <xdr:graphicFrame macro="">
      <xdr:nvGraphicFramePr>
        <xdr:cNvPr id="12292" name="Chart 4">
          <a:extLst>
            <a:ext uri="{FF2B5EF4-FFF2-40B4-BE49-F238E27FC236}">
              <a16:creationId xmlns:a16="http://schemas.microsoft.com/office/drawing/2014/main" xmlns="" id="{00000000-0008-0000-0900-0000043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190500</xdr:colOff>
      <xdr:row>13</xdr:row>
      <xdr:rowOff>104775</xdr:rowOff>
    </xdr:from>
    <xdr:to>
      <xdr:col>20</xdr:col>
      <xdr:colOff>476250</xdr:colOff>
      <xdr:row>26</xdr:row>
      <xdr:rowOff>142875</xdr:rowOff>
    </xdr:to>
    <xdr:graphicFrame macro="">
      <xdr:nvGraphicFramePr>
        <xdr:cNvPr id="12293" name="Chart 5">
          <a:extLst>
            <a:ext uri="{FF2B5EF4-FFF2-40B4-BE49-F238E27FC236}">
              <a16:creationId xmlns:a16="http://schemas.microsoft.com/office/drawing/2014/main" xmlns="" id="{00000000-0008-0000-0900-0000053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26</xdr:row>
      <xdr:rowOff>104775</xdr:rowOff>
    </xdr:from>
    <xdr:to>
      <xdr:col>19</xdr:col>
      <xdr:colOff>485775</xdr:colOff>
      <xdr:row>45</xdr:row>
      <xdr:rowOff>66675</xdr:rowOff>
    </xdr:to>
    <xdr:graphicFrame macro="">
      <xdr:nvGraphicFramePr>
        <xdr:cNvPr id="13316" name="Chart 4">
          <a:extLst>
            <a:ext uri="{FF2B5EF4-FFF2-40B4-BE49-F238E27FC236}">
              <a16:creationId xmlns:a16="http://schemas.microsoft.com/office/drawing/2014/main" xmlns="" id="{00000000-0008-0000-0A00-0000043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190500</xdr:colOff>
      <xdr:row>13</xdr:row>
      <xdr:rowOff>104775</xdr:rowOff>
    </xdr:from>
    <xdr:to>
      <xdr:col>20</xdr:col>
      <xdr:colOff>476250</xdr:colOff>
      <xdr:row>24</xdr:row>
      <xdr:rowOff>142875</xdr:rowOff>
    </xdr:to>
    <xdr:graphicFrame macro="">
      <xdr:nvGraphicFramePr>
        <xdr:cNvPr id="13317" name="Chart 5">
          <a:extLst>
            <a:ext uri="{FF2B5EF4-FFF2-40B4-BE49-F238E27FC236}">
              <a16:creationId xmlns:a16="http://schemas.microsoft.com/office/drawing/2014/main" xmlns="" id="{00000000-0008-0000-0A00-0000053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28</xdr:row>
      <xdr:rowOff>104775</xdr:rowOff>
    </xdr:from>
    <xdr:to>
      <xdr:col>18</xdr:col>
      <xdr:colOff>485775</xdr:colOff>
      <xdr:row>47</xdr:row>
      <xdr:rowOff>66675</xdr:rowOff>
    </xdr:to>
    <xdr:graphicFrame macro="">
      <xdr:nvGraphicFramePr>
        <xdr:cNvPr id="14340" name="Chart 4">
          <a:extLst>
            <a:ext uri="{FF2B5EF4-FFF2-40B4-BE49-F238E27FC236}">
              <a16:creationId xmlns:a16="http://schemas.microsoft.com/office/drawing/2014/main" xmlns="" id="{00000000-0008-0000-0B00-000004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13</xdr:row>
      <xdr:rowOff>104775</xdr:rowOff>
    </xdr:from>
    <xdr:to>
      <xdr:col>19</xdr:col>
      <xdr:colOff>476250</xdr:colOff>
      <xdr:row>26</xdr:row>
      <xdr:rowOff>142875</xdr:rowOff>
    </xdr:to>
    <xdr:graphicFrame macro="">
      <xdr:nvGraphicFramePr>
        <xdr:cNvPr id="14341" name="Chart 5">
          <a:extLst>
            <a:ext uri="{FF2B5EF4-FFF2-40B4-BE49-F238E27FC236}">
              <a16:creationId xmlns:a16="http://schemas.microsoft.com/office/drawing/2014/main" xmlns="" id="{00000000-0008-0000-0B00-000005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190500</xdr:colOff>
      <xdr:row>3</xdr:row>
      <xdr:rowOff>57150</xdr:rowOff>
    </xdr:from>
    <xdr:to>
      <xdr:col>14</xdr:col>
      <xdr:colOff>561975</xdr:colOff>
      <xdr:row>12</xdr:row>
      <xdr:rowOff>9525</xdr:rowOff>
    </xdr:to>
    <xdr:graphicFrame macro="">
      <xdr:nvGraphicFramePr>
        <xdr:cNvPr id="14390" name="Chart 54">
          <a:extLst>
            <a:ext uri="{FF2B5EF4-FFF2-40B4-BE49-F238E27FC236}">
              <a16:creationId xmlns:a16="http://schemas.microsoft.com/office/drawing/2014/main" xmlns="" id="{00000000-0008-0000-0B00-000036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25</xdr:row>
      <xdr:rowOff>104775</xdr:rowOff>
    </xdr:from>
    <xdr:to>
      <xdr:col>19</xdr:col>
      <xdr:colOff>485775</xdr:colOff>
      <xdr:row>44</xdr:row>
      <xdr:rowOff>66675</xdr:rowOff>
    </xdr:to>
    <xdr:graphicFrame macro="">
      <xdr:nvGraphicFramePr>
        <xdr:cNvPr id="15364" name="Chart 4">
          <a:extLst>
            <a:ext uri="{FF2B5EF4-FFF2-40B4-BE49-F238E27FC236}">
              <a16:creationId xmlns:a16="http://schemas.microsoft.com/office/drawing/2014/main" xmlns="" id="{00000000-0008-0000-0C00-0000043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190500</xdr:colOff>
      <xdr:row>10</xdr:row>
      <xdr:rowOff>104775</xdr:rowOff>
    </xdr:from>
    <xdr:to>
      <xdr:col>20</xdr:col>
      <xdr:colOff>476250</xdr:colOff>
      <xdr:row>23</xdr:row>
      <xdr:rowOff>142875</xdr:rowOff>
    </xdr:to>
    <xdr:graphicFrame macro="">
      <xdr:nvGraphicFramePr>
        <xdr:cNvPr id="15365" name="Chart 5">
          <a:extLst>
            <a:ext uri="{FF2B5EF4-FFF2-40B4-BE49-F238E27FC236}">
              <a16:creationId xmlns:a16="http://schemas.microsoft.com/office/drawing/2014/main" xmlns="" id="{00000000-0008-0000-0C00-0000053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28</xdr:row>
      <xdr:rowOff>104775</xdr:rowOff>
    </xdr:from>
    <xdr:to>
      <xdr:col>19</xdr:col>
      <xdr:colOff>485775</xdr:colOff>
      <xdr:row>47</xdr:row>
      <xdr:rowOff>66675</xdr:rowOff>
    </xdr:to>
    <xdr:graphicFrame macro="">
      <xdr:nvGraphicFramePr>
        <xdr:cNvPr id="16388" name="Chart 4">
          <a:extLst>
            <a:ext uri="{FF2B5EF4-FFF2-40B4-BE49-F238E27FC236}">
              <a16:creationId xmlns:a16="http://schemas.microsoft.com/office/drawing/2014/main" xmlns="" id="{00000000-0008-0000-0D00-0000044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190500</xdr:colOff>
      <xdr:row>13</xdr:row>
      <xdr:rowOff>104775</xdr:rowOff>
    </xdr:from>
    <xdr:to>
      <xdr:col>20</xdr:col>
      <xdr:colOff>476250</xdr:colOff>
      <xdr:row>26</xdr:row>
      <xdr:rowOff>142875</xdr:rowOff>
    </xdr:to>
    <xdr:graphicFrame macro="">
      <xdr:nvGraphicFramePr>
        <xdr:cNvPr id="16389" name="Chart 5">
          <a:extLst>
            <a:ext uri="{FF2B5EF4-FFF2-40B4-BE49-F238E27FC236}">
              <a16:creationId xmlns:a16="http://schemas.microsoft.com/office/drawing/2014/main" xmlns="" id="{00000000-0008-0000-0D00-0000054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4"/>
  <sheetViews>
    <sheetView zoomScale="85" workbookViewId="0">
      <selection activeCell="D16" sqref="D16"/>
    </sheetView>
  </sheetViews>
  <sheetFormatPr defaultRowHeight="12.75" x14ac:dyDescent="0.2"/>
  <cols>
    <col min="1" max="2" width="3.28515625" style="32" customWidth="1"/>
    <col min="3" max="3" width="6.5703125" style="32" bestFit="1" customWidth="1"/>
    <col min="4" max="4" width="6.85546875" style="32" customWidth="1"/>
    <col min="5" max="5" width="7.140625" style="32" customWidth="1"/>
    <col min="6" max="6" width="9.5703125" style="32" customWidth="1"/>
    <col min="7" max="8" width="9.140625" style="32"/>
    <col min="9" max="9" width="9" style="32" customWidth="1"/>
    <col min="10" max="11" width="8.85546875" style="32" customWidth="1"/>
    <col min="12" max="12" width="5.42578125" style="32" customWidth="1"/>
    <col min="13" max="13" width="9.140625" style="32"/>
    <col min="14" max="14" width="11.28515625" style="32" customWidth="1"/>
    <col min="15" max="16" width="9.140625" style="32"/>
    <col min="17" max="17" width="10" style="32" customWidth="1"/>
    <col min="18" max="16384" width="9.140625" style="32"/>
  </cols>
  <sheetData>
    <row r="1" spans="1:18" x14ac:dyDescent="0.2">
      <c r="A1"/>
      <c r="B1" s="199">
        <v>11.5</v>
      </c>
      <c r="C1" s="199"/>
      <c r="D1" t="s">
        <v>0</v>
      </c>
      <c r="E1"/>
      <c r="F1" s="9"/>
      <c r="G1" s="99"/>
      <c r="H1" s="98"/>
      <c r="M1" s="50"/>
      <c r="N1" s="51" t="s">
        <v>1</v>
      </c>
      <c r="O1" s="52" t="e">
        <f>#REF!</f>
        <v>#REF!</v>
      </c>
      <c r="P1" s="49"/>
      <c r="Q1" s="60" t="s">
        <v>2</v>
      </c>
      <c r="R1" s="94"/>
    </row>
    <row r="2" spans="1:18" ht="13.5" thickBot="1" x14ac:dyDescent="0.25">
      <c r="A2"/>
      <c r="B2"/>
      <c r="C2"/>
      <c r="D2"/>
      <c r="E2"/>
      <c r="F2"/>
      <c r="M2" s="53"/>
      <c r="N2" s="33" t="s">
        <v>3</v>
      </c>
      <c r="O2" s="54">
        <v>253</v>
      </c>
      <c r="P2" s="54"/>
      <c r="Q2" s="86">
        <v>5</v>
      </c>
    </row>
    <row r="3" spans="1:18" ht="13.5" thickBot="1" x14ac:dyDescent="0.25">
      <c r="A3" s="15"/>
      <c r="B3" s="15"/>
      <c r="C3" s="2" t="s">
        <v>4</v>
      </c>
      <c r="D3" s="4" t="s">
        <v>5</v>
      </c>
      <c r="E3" s="5" t="s">
        <v>6</v>
      </c>
      <c r="F3" s="6" t="s">
        <v>7</v>
      </c>
      <c r="G3" s="3" t="s">
        <v>8</v>
      </c>
      <c r="H3" s="7" t="s">
        <v>9</v>
      </c>
      <c r="I3" s="10" t="s">
        <v>10</v>
      </c>
      <c r="J3" s="89" t="s">
        <v>11</v>
      </c>
      <c r="K3" s="84" t="s">
        <v>11</v>
      </c>
      <c r="L3" s="25"/>
      <c r="M3" s="56"/>
      <c r="N3" s="57" t="s">
        <v>12</v>
      </c>
      <c r="O3" s="58" t="e">
        <f>(O1+O2:P2)-SUM(F4:F23)-SUM(Q2:Q10)</f>
        <v>#REF!</v>
      </c>
      <c r="P3" s="85"/>
      <c r="Q3" s="8">
        <v>-0.11</v>
      </c>
    </row>
    <row r="4" spans="1:18" x14ac:dyDescent="0.2">
      <c r="A4" s="29" t="s">
        <v>13</v>
      </c>
      <c r="B4" s="79">
        <v>28</v>
      </c>
      <c r="C4" s="31"/>
      <c r="D4" s="80">
        <v>16</v>
      </c>
      <c r="E4" s="19"/>
      <c r="F4" s="19">
        <f>SUM(C4:E4)</f>
        <v>16</v>
      </c>
      <c r="G4" s="81">
        <f t="shared" ref="G4:G23" si="0">IF(F4&lt;&gt;0,IF(F4 &lt; $B$1, ($B$1-F4),  0),0)</f>
        <v>0</v>
      </c>
      <c r="H4" s="82">
        <f t="shared" ref="H4:H23" si="1">IF(F4&lt;&gt;0,IF(F4 &gt; $B$1, ($B$1-F4),  0),0)</f>
        <v>-4.5</v>
      </c>
      <c r="I4" s="11">
        <f t="shared" ref="I4:I23" si="2">SUM(G4:H4)</f>
        <v>-4.5</v>
      </c>
      <c r="J4" s="90">
        <f>11.5</f>
        <v>11.5</v>
      </c>
      <c r="K4" s="24" t="e">
        <f>B1+O1</f>
        <v>#REF!</v>
      </c>
      <c r="L4" s="96"/>
      <c r="N4" s="34"/>
      <c r="P4" s="97"/>
      <c r="Q4" s="8">
        <v>10.7</v>
      </c>
      <c r="R4" s="95"/>
    </row>
    <row r="5" spans="1:18" x14ac:dyDescent="0.2">
      <c r="A5" s="29" t="s">
        <v>14</v>
      </c>
      <c r="B5" s="14">
        <v>31</v>
      </c>
      <c r="C5" s="13"/>
      <c r="D5" s="12">
        <v>9.9</v>
      </c>
      <c r="E5" s="12"/>
      <c r="F5" s="18">
        <f>SUM(C5:E5)</f>
        <v>9.9</v>
      </c>
      <c r="G5" s="63">
        <f t="shared" si="0"/>
        <v>1.5999999999999996</v>
      </c>
      <c r="H5" s="66">
        <f t="shared" si="1"/>
        <v>0</v>
      </c>
      <c r="I5" s="11">
        <f t="shared" si="2"/>
        <v>1.5999999999999996</v>
      </c>
      <c r="J5" s="90">
        <f t="shared" ref="J5:J23" si="3">IF(F4&lt;&gt;0,IF(F4 &gt;= $B$1, (J4+I4),  (J4+I4)),0)</f>
        <v>7</v>
      </c>
      <c r="K5" s="24" t="e">
        <f t="shared" ref="K5:K23" si="4">IF(F4&lt;&gt;0,IF(F4 &gt;= $B$1, (K4+I4),  (K4+I4)),0)</f>
        <v>#REF!</v>
      </c>
      <c r="L5" s="91"/>
      <c r="Q5" s="8">
        <v>0.8</v>
      </c>
      <c r="R5" s="93"/>
    </row>
    <row r="6" spans="1:18" x14ac:dyDescent="0.2">
      <c r="A6" s="29" t="s">
        <v>15</v>
      </c>
      <c r="B6" s="14">
        <v>1</v>
      </c>
      <c r="C6" s="75"/>
      <c r="D6" s="36">
        <v>7.91</v>
      </c>
      <c r="E6" s="12"/>
      <c r="F6" s="18">
        <f>SUM(D6:E6)</f>
        <v>7.91</v>
      </c>
      <c r="G6" s="63">
        <f t="shared" si="0"/>
        <v>3.59</v>
      </c>
      <c r="H6" s="66">
        <f t="shared" si="1"/>
        <v>0</v>
      </c>
      <c r="I6" s="11">
        <f t="shared" si="2"/>
        <v>3.59</v>
      </c>
      <c r="J6" s="90">
        <f t="shared" si="3"/>
        <v>8.6</v>
      </c>
      <c r="K6" s="24" t="e">
        <f t="shared" si="4"/>
        <v>#REF!</v>
      </c>
      <c r="L6" s="91"/>
      <c r="M6" s="98"/>
      <c r="N6" s="98"/>
      <c r="Q6" s="8">
        <v>-0.01</v>
      </c>
      <c r="R6" s="93"/>
    </row>
    <row r="7" spans="1:18" x14ac:dyDescent="0.2">
      <c r="A7" s="29" t="s">
        <v>16</v>
      </c>
      <c r="B7" s="14">
        <v>2</v>
      </c>
      <c r="C7" s="13"/>
      <c r="D7" s="12">
        <f>19.14+1</f>
        <v>20.14</v>
      </c>
      <c r="E7" s="12">
        <v>3.2</v>
      </c>
      <c r="F7" s="18">
        <f t="shared" ref="F7:F23" si="5">SUM(C7:E7)</f>
        <v>23.34</v>
      </c>
      <c r="G7" s="63">
        <f t="shared" si="0"/>
        <v>0</v>
      </c>
      <c r="H7" s="66">
        <f t="shared" si="1"/>
        <v>-11.84</v>
      </c>
      <c r="I7" s="11">
        <f t="shared" si="2"/>
        <v>-11.84</v>
      </c>
      <c r="J7" s="90">
        <f t="shared" si="3"/>
        <v>12.19</v>
      </c>
      <c r="K7" s="24" t="e">
        <f t="shared" si="4"/>
        <v>#REF!</v>
      </c>
      <c r="L7" s="91"/>
      <c r="Q7" s="8"/>
      <c r="R7" s="93"/>
    </row>
    <row r="8" spans="1:18" x14ac:dyDescent="0.2">
      <c r="A8" s="29" t="s">
        <v>17</v>
      </c>
      <c r="B8" s="14">
        <v>3</v>
      </c>
      <c r="C8" s="13">
        <v>0.01</v>
      </c>
      <c r="D8" s="12"/>
      <c r="E8" s="12"/>
      <c r="F8" s="18">
        <f t="shared" si="5"/>
        <v>0.01</v>
      </c>
      <c r="G8" s="63">
        <f t="shared" si="0"/>
        <v>11.49</v>
      </c>
      <c r="H8" s="66">
        <f t="shared" si="1"/>
        <v>0</v>
      </c>
      <c r="I8" s="11">
        <f t="shared" si="2"/>
        <v>11.49</v>
      </c>
      <c r="J8" s="90">
        <f t="shared" si="3"/>
        <v>0.34999999999999964</v>
      </c>
      <c r="K8" s="24" t="e">
        <f t="shared" si="4"/>
        <v>#REF!</v>
      </c>
      <c r="L8" s="91"/>
      <c r="Q8" s="87"/>
      <c r="R8" s="93"/>
    </row>
    <row r="9" spans="1:18" x14ac:dyDescent="0.2">
      <c r="A9" s="29" t="s">
        <v>13</v>
      </c>
      <c r="B9" s="83">
        <v>4</v>
      </c>
      <c r="C9" s="20"/>
      <c r="D9" s="21">
        <v>11.55</v>
      </c>
      <c r="E9" s="21">
        <v>2.7</v>
      </c>
      <c r="F9" s="22">
        <f t="shared" si="5"/>
        <v>14.25</v>
      </c>
      <c r="G9" s="64">
        <f t="shared" si="0"/>
        <v>0</v>
      </c>
      <c r="H9" s="67">
        <f t="shared" si="1"/>
        <v>-2.75</v>
      </c>
      <c r="I9" s="11">
        <f t="shared" si="2"/>
        <v>-2.75</v>
      </c>
      <c r="J9" s="90">
        <f t="shared" si="3"/>
        <v>11.84</v>
      </c>
      <c r="K9" s="24" t="e">
        <f t="shared" si="4"/>
        <v>#REF!</v>
      </c>
      <c r="L9" s="91"/>
      <c r="Q9" s="87"/>
      <c r="R9" s="93"/>
    </row>
    <row r="10" spans="1:18" x14ac:dyDescent="0.2">
      <c r="A10" s="29" t="s">
        <v>14</v>
      </c>
      <c r="B10" s="14">
        <v>7</v>
      </c>
      <c r="C10" s="13"/>
      <c r="D10" s="12">
        <v>8.9499999999999993</v>
      </c>
      <c r="E10" s="12">
        <v>2.2000000000000002</v>
      </c>
      <c r="F10" s="18">
        <f t="shared" si="5"/>
        <v>11.149999999999999</v>
      </c>
      <c r="G10" s="63">
        <f t="shared" si="0"/>
        <v>0.35000000000000142</v>
      </c>
      <c r="H10" s="66">
        <f t="shared" si="1"/>
        <v>0</v>
      </c>
      <c r="I10" s="11">
        <f t="shared" si="2"/>
        <v>0.35000000000000142</v>
      </c>
      <c r="J10" s="90">
        <f t="shared" si="3"/>
        <v>9.09</v>
      </c>
      <c r="K10" s="24" t="e">
        <f t="shared" si="4"/>
        <v>#REF!</v>
      </c>
      <c r="L10" s="91"/>
      <c r="Q10" s="88"/>
      <c r="R10" s="93"/>
    </row>
    <row r="11" spans="1:18" x14ac:dyDescent="0.2">
      <c r="A11" s="29" t="s">
        <v>15</v>
      </c>
      <c r="B11" s="14">
        <v>8</v>
      </c>
      <c r="C11" s="13"/>
      <c r="D11" s="12">
        <v>21.6</v>
      </c>
      <c r="E11" s="12">
        <v>5.15</v>
      </c>
      <c r="F11" s="18">
        <f t="shared" si="5"/>
        <v>26.75</v>
      </c>
      <c r="G11" s="63">
        <f t="shared" si="0"/>
        <v>0</v>
      </c>
      <c r="H11" s="66">
        <f t="shared" si="1"/>
        <v>-15.25</v>
      </c>
      <c r="I11" s="11">
        <f t="shared" si="2"/>
        <v>-15.25</v>
      </c>
      <c r="J11" s="90">
        <f t="shared" si="3"/>
        <v>9.4400000000000013</v>
      </c>
      <c r="K11" s="24" t="e">
        <f t="shared" si="4"/>
        <v>#REF!</v>
      </c>
      <c r="L11" s="91"/>
    </row>
    <row r="12" spans="1:18" x14ac:dyDescent="0.2">
      <c r="A12" s="29" t="s">
        <v>16</v>
      </c>
      <c r="B12" s="14">
        <v>9</v>
      </c>
      <c r="C12" s="13"/>
      <c r="D12" s="12">
        <v>9.1</v>
      </c>
      <c r="E12" s="12"/>
      <c r="F12" s="18">
        <f t="shared" si="5"/>
        <v>9.1</v>
      </c>
      <c r="G12" s="63">
        <f t="shared" si="0"/>
        <v>2.4000000000000004</v>
      </c>
      <c r="H12" s="66">
        <f t="shared" si="1"/>
        <v>0</v>
      </c>
      <c r="I12" s="11">
        <f t="shared" si="2"/>
        <v>2.4000000000000004</v>
      </c>
      <c r="J12" s="90">
        <f t="shared" si="3"/>
        <v>-5.8099999999999987</v>
      </c>
      <c r="K12" s="24" t="e">
        <f t="shared" si="4"/>
        <v>#REF!</v>
      </c>
      <c r="L12" s="91"/>
    </row>
    <row r="13" spans="1:18" x14ac:dyDescent="0.2">
      <c r="A13" s="29" t="s">
        <v>17</v>
      </c>
      <c r="B13" s="14">
        <v>10</v>
      </c>
      <c r="C13" s="13"/>
      <c r="D13" s="12">
        <v>11</v>
      </c>
      <c r="E13" s="12"/>
      <c r="F13" s="18">
        <f t="shared" si="5"/>
        <v>11</v>
      </c>
      <c r="G13" s="63">
        <f t="shared" si="0"/>
        <v>0.5</v>
      </c>
      <c r="H13" s="66">
        <f t="shared" si="1"/>
        <v>0</v>
      </c>
      <c r="I13" s="11">
        <f t="shared" si="2"/>
        <v>0.5</v>
      </c>
      <c r="J13" s="90">
        <f t="shared" si="3"/>
        <v>-3.4099999999999984</v>
      </c>
      <c r="K13" s="24" t="e">
        <f t="shared" si="4"/>
        <v>#REF!</v>
      </c>
      <c r="L13" s="91"/>
    </row>
    <row r="14" spans="1:18" x14ac:dyDescent="0.2">
      <c r="A14" s="29" t="s">
        <v>13</v>
      </c>
      <c r="B14" s="83">
        <v>11</v>
      </c>
      <c r="C14" s="20"/>
      <c r="D14" s="22">
        <v>7.3</v>
      </c>
      <c r="E14" s="21"/>
      <c r="F14" s="22">
        <f t="shared" si="5"/>
        <v>7.3</v>
      </c>
      <c r="G14" s="64">
        <f t="shared" si="0"/>
        <v>4.2</v>
      </c>
      <c r="H14" s="67">
        <f t="shared" si="1"/>
        <v>0</v>
      </c>
      <c r="I14" s="11">
        <f t="shared" si="2"/>
        <v>4.2</v>
      </c>
      <c r="J14" s="90">
        <f t="shared" si="3"/>
        <v>-2.9099999999999984</v>
      </c>
      <c r="K14" s="24" t="e">
        <f t="shared" si="4"/>
        <v>#REF!</v>
      </c>
      <c r="L14" s="91"/>
    </row>
    <row r="15" spans="1:18" x14ac:dyDescent="0.2">
      <c r="A15" s="29" t="s">
        <v>14</v>
      </c>
      <c r="B15" s="14">
        <v>14</v>
      </c>
      <c r="C15" s="13"/>
      <c r="D15" s="68">
        <v>4.93</v>
      </c>
      <c r="E15" s="12"/>
      <c r="F15" s="18">
        <f t="shared" si="5"/>
        <v>4.93</v>
      </c>
      <c r="G15" s="63">
        <f t="shared" si="0"/>
        <v>6.57</v>
      </c>
      <c r="H15" s="66">
        <f t="shared" si="1"/>
        <v>0</v>
      </c>
      <c r="I15" s="11">
        <f t="shared" si="2"/>
        <v>6.57</v>
      </c>
      <c r="J15" s="90">
        <f t="shared" si="3"/>
        <v>1.2900000000000018</v>
      </c>
      <c r="K15" s="24" t="e">
        <f t="shared" si="4"/>
        <v>#REF!</v>
      </c>
      <c r="L15" s="91"/>
    </row>
    <row r="16" spans="1:18" x14ac:dyDescent="0.2">
      <c r="A16" s="29" t="s">
        <v>15</v>
      </c>
      <c r="B16" s="14">
        <v>15</v>
      </c>
      <c r="C16" s="13"/>
      <c r="D16" s="68">
        <v>11.1</v>
      </c>
      <c r="E16" s="12">
        <f>2.2 + 5</f>
        <v>7.2</v>
      </c>
      <c r="F16" s="18">
        <f t="shared" si="5"/>
        <v>18.3</v>
      </c>
      <c r="G16" s="63">
        <f t="shared" si="0"/>
        <v>0</v>
      </c>
      <c r="H16" s="66">
        <f t="shared" si="1"/>
        <v>-6.8000000000000007</v>
      </c>
      <c r="I16" s="11">
        <f t="shared" si="2"/>
        <v>-6.8000000000000007</v>
      </c>
      <c r="J16" s="90">
        <f t="shared" si="3"/>
        <v>7.8600000000000021</v>
      </c>
      <c r="K16" s="24" t="e">
        <f t="shared" si="4"/>
        <v>#REF!</v>
      </c>
      <c r="L16" s="91"/>
    </row>
    <row r="17" spans="1:12" x14ac:dyDescent="0.2">
      <c r="A17" s="29" t="s">
        <v>16</v>
      </c>
      <c r="B17" s="14">
        <v>16</v>
      </c>
      <c r="C17" s="13"/>
      <c r="D17" s="69">
        <v>22.27</v>
      </c>
      <c r="E17" s="12">
        <v>10.5</v>
      </c>
      <c r="F17" s="18">
        <f t="shared" si="5"/>
        <v>32.769999999999996</v>
      </c>
      <c r="G17" s="63">
        <f t="shared" si="0"/>
        <v>0</v>
      </c>
      <c r="H17" s="66">
        <f t="shared" si="1"/>
        <v>-21.269999999999996</v>
      </c>
      <c r="I17" s="11">
        <f t="shared" si="2"/>
        <v>-21.269999999999996</v>
      </c>
      <c r="J17" s="90">
        <f t="shared" si="3"/>
        <v>1.0600000000000014</v>
      </c>
      <c r="K17" s="24" t="e">
        <f t="shared" si="4"/>
        <v>#REF!</v>
      </c>
      <c r="L17" s="91"/>
    </row>
    <row r="18" spans="1:12" x14ac:dyDescent="0.2">
      <c r="A18" s="29" t="s">
        <v>17</v>
      </c>
      <c r="B18" s="14">
        <v>17</v>
      </c>
      <c r="C18" s="13"/>
      <c r="D18" s="12">
        <v>5.4</v>
      </c>
      <c r="E18" s="12">
        <f>2.7</f>
        <v>2.7</v>
      </c>
      <c r="F18" s="18">
        <f t="shared" si="5"/>
        <v>8.1000000000000014</v>
      </c>
      <c r="G18" s="63">
        <f t="shared" si="0"/>
        <v>3.3999999999999986</v>
      </c>
      <c r="H18" s="66">
        <f t="shared" si="1"/>
        <v>0</v>
      </c>
      <c r="I18" s="11">
        <f t="shared" si="2"/>
        <v>3.3999999999999986</v>
      </c>
      <c r="J18" s="90">
        <f t="shared" si="3"/>
        <v>-20.209999999999994</v>
      </c>
      <c r="K18" s="24" t="e">
        <f t="shared" si="4"/>
        <v>#REF!</v>
      </c>
      <c r="L18" s="91"/>
    </row>
    <row r="19" spans="1:12" x14ac:dyDescent="0.2">
      <c r="A19" s="29" t="s">
        <v>13</v>
      </c>
      <c r="B19" s="83">
        <v>18</v>
      </c>
      <c r="C19" s="20">
        <v>2.5099999999999998</v>
      </c>
      <c r="D19" s="21">
        <v>26.84</v>
      </c>
      <c r="E19" s="21">
        <v>6.3</v>
      </c>
      <c r="F19" s="22">
        <f t="shared" si="5"/>
        <v>35.65</v>
      </c>
      <c r="G19" s="64">
        <f t="shared" si="0"/>
        <v>0</v>
      </c>
      <c r="H19" s="67">
        <f t="shared" si="1"/>
        <v>-24.15</v>
      </c>
      <c r="I19" s="11">
        <f t="shared" si="2"/>
        <v>-24.15</v>
      </c>
      <c r="J19" s="90">
        <f t="shared" si="3"/>
        <v>-16.809999999999995</v>
      </c>
      <c r="K19" s="24" t="e">
        <f t="shared" si="4"/>
        <v>#REF!</v>
      </c>
      <c r="L19" s="91"/>
    </row>
    <row r="20" spans="1:12" x14ac:dyDescent="0.2">
      <c r="A20" s="29" t="s">
        <v>15</v>
      </c>
      <c r="B20" s="14">
        <v>22</v>
      </c>
      <c r="C20" s="35"/>
      <c r="D20" s="12">
        <v>7.55</v>
      </c>
      <c r="E20" s="12">
        <v>2.2000000000000002</v>
      </c>
      <c r="F20" s="18">
        <f t="shared" si="5"/>
        <v>9.75</v>
      </c>
      <c r="G20" s="63">
        <f t="shared" si="0"/>
        <v>1.75</v>
      </c>
      <c r="H20" s="66">
        <f t="shared" si="1"/>
        <v>0</v>
      </c>
      <c r="I20" s="11">
        <f t="shared" si="2"/>
        <v>1.75</v>
      </c>
      <c r="J20" s="90">
        <f t="shared" si="3"/>
        <v>-40.959999999999994</v>
      </c>
      <c r="K20" s="24" t="e">
        <f t="shared" si="4"/>
        <v>#REF!</v>
      </c>
    </row>
    <row r="21" spans="1:12" x14ac:dyDescent="0.2">
      <c r="A21" s="29" t="s">
        <v>16</v>
      </c>
      <c r="B21" s="14">
        <v>23</v>
      </c>
      <c r="C21" s="35"/>
      <c r="D21" s="12">
        <v>8.51</v>
      </c>
      <c r="E21" s="12"/>
      <c r="F21" s="18">
        <f t="shared" si="5"/>
        <v>8.51</v>
      </c>
      <c r="G21" s="63">
        <f t="shared" si="0"/>
        <v>2.99</v>
      </c>
      <c r="H21" s="66">
        <f t="shared" si="1"/>
        <v>0</v>
      </c>
      <c r="I21" s="11">
        <f t="shared" si="2"/>
        <v>2.99</v>
      </c>
      <c r="J21" s="90">
        <f>IF(F20&lt;&gt;0,IF(F20 &gt;= $B$1, (J20+I20),  (J20+I20)),0)</f>
        <v>-39.209999999999994</v>
      </c>
      <c r="K21" s="24" t="e">
        <f>IF(F20&lt;&gt;0,IF(F20 &gt;= $B$1, (K20+I20),  (K20+I20)),0)</f>
        <v>#REF!</v>
      </c>
    </row>
    <row r="22" spans="1:12" x14ac:dyDescent="0.2">
      <c r="A22" s="29" t="s">
        <v>17</v>
      </c>
      <c r="B22" s="77">
        <v>24</v>
      </c>
      <c r="C22" s="78"/>
      <c r="D22" s="68">
        <v>9.9</v>
      </c>
      <c r="E22" s="68"/>
      <c r="F22" s="68">
        <f t="shared" si="5"/>
        <v>9.9</v>
      </c>
      <c r="G22" s="63">
        <f t="shared" si="0"/>
        <v>1.5999999999999996</v>
      </c>
      <c r="H22" s="66">
        <f t="shared" si="1"/>
        <v>0</v>
      </c>
      <c r="I22" s="72">
        <f t="shared" si="2"/>
        <v>1.5999999999999996</v>
      </c>
      <c r="J22" s="90">
        <f t="shared" si="3"/>
        <v>-36.219999999999992</v>
      </c>
      <c r="K22" s="70" t="e">
        <f t="shared" si="4"/>
        <v>#REF!</v>
      </c>
    </row>
    <row r="23" spans="1:12" ht="13.5" thickBot="1" x14ac:dyDescent="0.25">
      <c r="A23" s="30" t="s">
        <v>13</v>
      </c>
      <c r="B23" s="192">
        <v>25</v>
      </c>
      <c r="C23" s="193"/>
      <c r="D23" s="194">
        <v>0.01</v>
      </c>
      <c r="E23" s="195"/>
      <c r="F23" s="194">
        <f t="shared" si="5"/>
        <v>0.01</v>
      </c>
      <c r="G23" s="100">
        <f t="shared" si="0"/>
        <v>11.49</v>
      </c>
      <c r="H23" s="101">
        <f t="shared" si="1"/>
        <v>0</v>
      </c>
      <c r="I23" s="71">
        <f t="shared" si="2"/>
        <v>11.49</v>
      </c>
      <c r="J23" s="90">
        <f t="shared" si="3"/>
        <v>-34.61999999999999</v>
      </c>
      <c r="K23" s="61" t="e">
        <f t="shared" si="4"/>
        <v>#REF!</v>
      </c>
    </row>
    <row r="24" spans="1:12" x14ac:dyDescent="0.2">
      <c r="A24" s="92"/>
      <c r="B24" s="93">
        <v>26</v>
      </c>
      <c r="C24" s="93"/>
      <c r="D24" s="102"/>
      <c r="E24" s="93"/>
      <c r="F24" s="93"/>
      <c r="G24" s="93"/>
      <c r="H24" s="93"/>
    </row>
  </sheetData>
  <mergeCells count="1">
    <mergeCell ref="B1:C1"/>
  </mergeCells>
  <phoneticPr fontId="3" type="noConversion"/>
  <pageMargins left="0.75" right="0.75" top="1" bottom="1" header="0.49212598499999999" footer="0.49212598499999999"/>
  <pageSetup paperSize="9" orientation="portrait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8"/>
  <sheetViews>
    <sheetView tabSelected="1" workbookViewId="0">
      <selection activeCell="B24" sqref="B24"/>
    </sheetView>
  </sheetViews>
  <sheetFormatPr defaultRowHeight="12.75" x14ac:dyDescent="0.2"/>
  <sheetData>
    <row r="1" spans="1:21" s="32" customFormat="1" ht="15" x14ac:dyDescent="0.2">
      <c r="A1"/>
      <c r="B1" s="201">
        <f>O2/U2</f>
        <v>13.946190476190477</v>
      </c>
      <c r="C1" s="201"/>
      <c r="D1" t="s">
        <v>0</v>
      </c>
      <c r="E1"/>
      <c r="F1" s="9"/>
      <c r="G1" s="99"/>
      <c r="H1" s="200" t="s">
        <v>23</v>
      </c>
      <c r="I1" s="200"/>
      <c r="J1" s="200"/>
      <c r="M1" s="50"/>
      <c r="N1" s="51" t="s">
        <v>1</v>
      </c>
      <c r="O1" s="52">
        <v>21.01</v>
      </c>
      <c r="P1" s="49"/>
      <c r="Q1" s="60" t="s">
        <v>2</v>
      </c>
      <c r="R1" s="94"/>
    </row>
    <row r="2" spans="1:21" s="32" customFormat="1" x14ac:dyDescent="0.2">
      <c r="A2"/>
      <c r="B2"/>
      <c r="C2"/>
      <c r="D2"/>
      <c r="E2"/>
      <c r="F2"/>
      <c r="H2" s="200"/>
      <c r="I2" s="200"/>
      <c r="J2" s="200"/>
      <c r="M2" s="53"/>
      <c r="N2" s="33" t="s">
        <v>3</v>
      </c>
      <c r="O2" s="54">
        <v>292.87</v>
      </c>
      <c r="P2" s="54"/>
      <c r="Q2" s="86"/>
      <c r="S2" s="32" t="s">
        <v>25</v>
      </c>
      <c r="U2" s="198">
        <f>COUNT(B4:B25)</f>
        <v>21</v>
      </c>
    </row>
    <row r="3" spans="1:21" s="32" customFormat="1" x14ac:dyDescent="0.2">
      <c r="A3" s="15"/>
      <c r="B3" s="15"/>
      <c r="C3" s="2" t="s">
        <v>4</v>
      </c>
      <c r="D3" s="4" t="s">
        <v>5</v>
      </c>
      <c r="E3" s="5" t="s">
        <v>6</v>
      </c>
      <c r="F3" s="6" t="s">
        <v>7</v>
      </c>
      <c r="G3" s="3" t="s">
        <v>8</v>
      </c>
      <c r="H3" s="7" t="s">
        <v>9</v>
      </c>
      <c r="I3" s="10" t="s">
        <v>10</v>
      </c>
      <c r="J3" s="143" t="s">
        <v>11</v>
      </c>
      <c r="K3" s="139" t="s">
        <v>11</v>
      </c>
      <c r="L3" s="25" t="s">
        <v>26</v>
      </c>
      <c r="M3" s="56"/>
      <c r="N3" s="57" t="s">
        <v>12</v>
      </c>
      <c r="O3" s="58">
        <f>(O1+O2:P2)-SUM(F4:F26)-SUM(Q2:Q9)</f>
        <v>49.360000000000014</v>
      </c>
      <c r="P3" s="85"/>
      <c r="Q3" s="8"/>
    </row>
    <row r="4" spans="1:21" s="32" customFormat="1" x14ac:dyDescent="0.2">
      <c r="A4" s="126" t="s">
        <v>13</v>
      </c>
      <c r="B4" s="184">
        <v>1</v>
      </c>
      <c r="C4" s="28"/>
      <c r="D4" s="27">
        <v>21.01</v>
      </c>
      <c r="E4" s="27"/>
      <c r="F4" s="133">
        <f t="shared" ref="F4:F26" si="0">SUM(C4:E4)</f>
        <v>21.01</v>
      </c>
      <c r="G4" s="134">
        <f>IF(F4&lt;&gt;0,IF(F4 &lt; ($B$1+O1), (($B$1+O1)-F4),  0),0)</f>
        <v>13.946190476190477</v>
      </c>
      <c r="H4" s="185">
        <f>IF(F4&lt;&gt;0,IF(F4 &gt; ($B$1+O1), (($B$1+O1)-F4),  0),0)</f>
        <v>0</v>
      </c>
      <c r="I4" s="11">
        <f>IF(O1&gt;=0,SUM(G4:H4)-O1,SUM(G4:H4)+O1)</f>
        <v>-7.0638095238095246</v>
      </c>
      <c r="J4" s="144">
        <f>B1+O1</f>
        <v>34.956190476190478</v>
      </c>
      <c r="K4" s="140">
        <f>B1+O1</f>
        <v>34.956190476190478</v>
      </c>
      <c r="M4" s="196" t="s">
        <v>36</v>
      </c>
      <c r="N4" s="32" t="s">
        <v>37</v>
      </c>
      <c r="P4" s="97"/>
      <c r="Q4" s="8"/>
      <c r="R4" s="95"/>
    </row>
    <row r="5" spans="1:21" s="32" customFormat="1" x14ac:dyDescent="0.2">
      <c r="A5" s="29" t="s">
        <v>14</v>
      </c>
      <c r="B5" s="186">
        <v>4</v>
      </c>
      <c r="C5" s="12"/>
      <c r="D5" s="12">
        <v>0</v>
      </c>
      <c r="E5" s="12"/>
      <c r="F5" s="69">
        <f t="shared" si="0"/>
        <v>0</v>
      </c>
      <c r="G5" s="63">
        <f t="shared" ref="G5:G26" si="1">IF(F5&lt;&gt;0,IF(F5 &lt; $B$1, ($B$1-F5),  0),0)</f>
        <v>0</v>
      </c>
      <c r="H5" s="187">
        <f t="shared" ref="H5:H26" si="2">IF(F5&lt;&gt;0,IF(F5 &gt; $B$1, ($B$1-F5),  0),0)</f>
        <v>0</v>
      </c>
      <c r="I5" s="11">
        <f t="shared" ref="I5:I26" si="3">SUM(G5:H5)</f>
        <v>0</v>
      </c>
      <c r="J5" s="144">
        <f t="shared" ref="J5:J26" si="4">IF(F4&lt;&gt;0,IF(F4 &gt;= $B$1, (J4+I4),  (J4+I4)),0)</f>
        <v>27.892380952380954</v>
      </c>
      <c r="K5" s="140">
        <f t="shared" ref="K5:K26" si="5">IF(F4&lt;&gt;"",IF(F4 &gt;= $B$1, (K4+I4),  (K4+I4)),0)</f>
        <v>27.892380952380954</v>
      </c>
      <c r="M5" s="197" t="s">
        <v>38</v>
      </c>
      <c r="Q5" s="8"/>
      <c r="R5" s="93"/>
    </row>
    <row r="6" spans="1:21" s="32" customFormat="1" x14ac:dyDescent="0.2">
      <c r="A6" s="29" t="s">
        <v>15</v>
      </c>
      <c r="B6" s="186">
        <v>5</v>
      </c>
      <c r="C6" s="12"/>
      <c r="D6" s="12">
        <v>26.84</v>
      </c>
      <c r="E6" s="12"/>
      <c r="F6" s="69">
        <f t="shared" si="0"/>
        <v>26.84</v>
      </c>
      <c r="G6" s="63">
        <f t="shared" si="1"/>
        <v>0</v>
      </c>
      <c r="H6" s="187">
        <f t="shared" si="2"/>
        <v>-12.893809523809523</v>
      </c>
      <c r="I6" s="72">
        <f t="shared" si="3"/>
        <v>-12.893809523809523</v>
      </c>
      <c r="J6" s="147">
        <f t="shared" si="4"/>
        <v>0</v>
      </c>
      <c r="K6" s="148">
        <f t="shared" si="5"/>
        <v>27.892380952380954</v>
      </c>
      <c r="M6" s="197" t="s">
        <v>39</v>
      </c>
      <c r="N6" s="98"/>
      <c r="O6" s="98"/>
      <c r="Q6" s="8"/>
      <c r="R6" s="93"/>
    </row>
    <row r="7" spans="1:21" s="32" customFormat="1" x14ac:dyDescent="0.2">
      <c r="A7" s="29" t="s">
        <v>16</v>
      </c>
      <c r="B7" s="186">
        <v>6</v>
      </c>
      <c r="C7" s="12">
        <v>3.1</v>
      </c>
      <c r="D7" s="12">
        <v>0</v>
      </c>
      <c r="E7" s="12"/>
      <c r="F7" s="69">
        <f t="shared" si="0"/>
        <v>3.1</v>
      </c>
      <c r="G7" s="63">
        <f t="shared" si="1"/>
        <v>10.846190476190477</v>
      </c>
      <c r="H7" s="187">
        <f t="shared" si="2"/>
        <v>0</v>
      </c>
      <c r="I7" s="72">
        <f t="shared" si="3"/>
        <v>10.846190476190477</v>
      </c>
      <c r="J7" s="147">
        <f t="shared" si="4"/>
        <v>-12.893809523809523</v>
      </c>
      <c r="K7" s="148">
        <f t="shared" si="5"/>
        <v>14.998571428571431</v>
      </c>
      <c r="L7" s="197" t="s">
        <v>40</v>
      </c>
      <c r="M7" s="111" t="s">
        <v>41</v>
      </c>
      <c r="Q7" s="87"/>
      <c r="R7" s="93"/>
    </row>
    <row r="8" spans="1:21" s="32" customFormat="1" x14ac:dyDescent="0.2">
      <c r="A8" s="29" t="s">
        <v>17</v>
      </c>
      <c r="B8" s="186">
        <v>7</v>
      </c>
      <c r="C8" s="12"/>
      <c r="D8" s="12">
        <v>56.91</v>
      </c>
      <c r="E8" s="12"/>
      <c r="F8" s="69">
        <f t="shared" si="0"/>
        <v>56.91</v>
      </c>
      <c r="G8" s="63">
        <f t="shared" si="1"/>
        <v>0</v>
      </c>
      <c r="H8" s="187">
        <f t="shared" si="2"/>
        <v>-42.963809523809516</v>
      </c>
      <c r="I8" s="72">
        <f t="shared" si="3"/>
        <v>-42.963809523809516</v>
      </c>
      <c r="J8" s="147">
        <f t="shared" si="4"/>
        <v>-2.0476190476190457</v>
      </c>
      <c r="K8" s="148">
        <f t="shared" si="5"/>
        <v>25.84476190476191</v>
      </c>
      <c r="M8" s="197" t="s">
        <v>42</v>
      </c>
      <c r="N8" s="111"/>
      <c r="Q8" s="87"/>
      <c r="R8" s="93"/>
    </row>
    <row r="9" spans="1:21" s="32" customFormat="1" x14ac:dyDescent="0.2">
      <c r="A9" s="126" t="s">
        <v>13</v>
      </c>
      <c r="B9" s="186">
        <v>8</v>
      </c>
      <c r="C9" s="12"/>
      <c r="D9" s="12">
        <v>0</v>
      </c>
      <c r="E9" s="12"/>
      <c r="F9" s="69">
        <f t="shared" si="0"/>
        <v>0</v>
      </c>
      <c r="G9" s="63">
        <f t="shared" si="1"/>
        <v>0</v>
      </c>
      <c r="H9" s="187">
        <f t="shared" si="2"/>
        <v>0</v>
      </c>
      <c r="I9" s="72">
        <f t="shared" si="3"/>
        <v>0</v>
      </c>
      <c r="J9" s="147">
        <f t="shared" si="4"/>
        <v>-45.01142857142856</v>
      </c>
      <c r="K9" s="148">
        <f t="shared" si="5"/>
        <v>-17.119047619047606</v>
      </c>
      <c r="M9" s="197" t="s">
        <v>43</v>
      </c>
      <c r="Q9" s="88"/>
      <c r="R9" s="93"/>
    </row>
    <row r="10" spans="1:21" s="32" customFormat="1" x14ac:dyDescent="0.2">
      <c r="A10" s="29" t="s">
        <v>14</v>
      </c>
      <c r="B10" s="186">
        <v>11</v>
      </c>
      <c r="C10" s="12"/>
      <c r="D10" s="12">
        <v>0</v>
      </c>
      <c r="E10" s="12">
        <v>17.5</v>
      </c>
      <c r="F10" s="69">
        <f t="shared" si="0"/>
        <v>17.5</v>
      </c>
      <c r="G10" s="63">
        <f t="shared" si="1"/>
        <v>0</v>
      </c>
      <c r="H10" s="187">
        <f t="shared" si="2"/>
        <v>-3.5538095238095231</v>
      </c>
      <c r="I10" s="72">
        <f t="shared" si="3"/>
        <v>-3.5538095238095231</v>
      </c>
      <c r="J10" s="147">
        <f t="shared" si="4"/>
        <v>0</v>
      </c>
      <c r="K10" s="148">
        <f t="shared" si="5"/>
        <v>-17.119047619047606</v>
      </c>
      <c r="M10" s="197" t="s">
        <v>44</v>
      </c>
      <c r="N10" s="32" t="s">
        <v>45</v>
      </c>
    </row>
    <row r="11" spans="1:21" s="32" customFormat="1" x14ac:dyDescent="0.2">
      <c r="A11" s="29" t="s">
        <v>15</v>
      </c>
      <c r="B11" s="186">
        <v>12</v>
      </c>
      <c r="C11" s="12"/>
      <c r="D11" s="12">
        <v>13.25</v>
      </c>
      <c r="E11" s="12">
        <v>17.5</v>
      </c>
      <c r="F11" s="69">
        <f t="shared" si="0"/>
        <v>30.75</v>
      </c>
      <c r="G11" s="63">
        <f t="shared" si="1"/>
        <v>0</v>
      </c>
      <c r="H11" s="187">
        <f t="shared" si="2"/>
        <v>-16.803809523809523</v>
      </c>
      <c r="I11" s="72">
        <f t="shared" si="3"/>
        <v>-16.803809523809523</v>
      </c>
      <c r="J11" s="147">
        <f t="shared" si="4"/>
        <v>-3.5538095238095231</v>
      </c>
      <c r="K11" s="148">
        <f t="shared" si="5"/>
        <v>-20.672857142857129</v>
      </c>
      <c r="M11" s="197" t="s">
        <v>46</v>
      </c>
      <c r="N11" s="32" t="s">
        <v>45</v>
      </c>
    </row>
    <row r="12" spans="1:21" s="32" customFormat="1" x14ac:dyDescent="0.2">
      <c r="A12" s="29" t="s">
        <v>16</v>
      </c>
      <c r="B12" s="186">
        <v>13</v>
      </c>
      <c r="C12" s="12"/>
      <c r="D12" s="12">
        <v>20.5</v>
      </c>
      <c r="E12" s="12"/>
      <c r="F12" s="69">
        <f t="shared" si="0"/>
        <v>20.5</v>
      </c>
      <c r="G12" s="63">
        <f t="shared" si="1"/>
        <v>0</v>
      </c>
      <c r="H12" s="187">
        <f t="shared" si="2"/>
        <v>-6.5538095238095231</v>
      </c>
      <c r="I12" s="72">
        <f t="shared" si="3"/>
        <v>-6.5538095238095231</v>
      </c>
      <c r="J12" s="147">
        <f t="shared" si="4"/>
        <v>-20.357619047619046</v>
      </c>
      <c r="K12" s="148">
        <f t="shared" si="5"/>
        <v>-37.476666666666652</v>
      </c>
      <c r="L12" s="197"/>
      <c r="M12" s="32" t="s">
        <v>36</v>
      </c>
    </row>
    <row r="13" spans="1:21" s="32" customFormat="1" x14ac:dyDescent="0.2">
      <c r="A13" s="29" t="s">
        <v>17</v>
      </c>
      <c r="B13" s="186">
        <v>14</v>
      </c>
      <c r="C13" s="12"/>
      <c r="D13" s="18">
        <f>10.5+4</f>
        <v>14.5</v>
      </c>
      <c r="E13" s="12"/>
      <c r="F13" s="69">
        <f t="shared" si="0"/>
        <v>14.5</v>
      </c>
      <c r="G13" s="63">
        <f t="shared" si="1"/>
        <v>0</v>
      </c>
      <c r="H13" s="187">
        <f t="shared" si="2"/>
        <v>-0.55380952380952309</v>
      </c>
      <c r="I13" s="72">
        <f t="shared" si="3"/>
        <v>-0.55380952380952309</v>
      </c>
      <c r="J13" s="147">
        <f t="shared" si="4"/>
        <v>-26.911428571428569</v>
      </c>
      <c r="K13" s="148">
        <f t="shared" si="5"/>
        <v>-44.030476190476179</v>
      </c>
      <c r="L13" s="197"/>
      <c r="M13" s="32" t="s">
        <v>46</v>
      </c>
      <c r="N13" s="32" t="s">
        <v>47</v>
      </c>
    </row>
    <row r="14" spans="1:21" s="32" customFormat="1" x14ac:dyDescent="0.2">
      <c r="A14" s="126" t="s">
        <v>13</v>
      </c>
      <c r="B14" s="186">
        <v>15</v>
      </c>
      <c r="C14" s="12"/>
      <c r="D14" s="68">
        <v>14</v>
      </c>
      <c r="E14" s="12"/>
      <c r="F14" s="69">
        <f t="shared" si="0"/>
        <v>14</v>
      </c>
      <c r="G14" s="63">
        <f t="shared" si="1"/>
        <v>0</v>
      </c>
      <c r="H14" s="187">
        <f t="shared" si="2"/>
        <v>-5.3809523809523085E-2</v>
      </c>
      <c r="I14" s="72">
        <f t="shared" si="3"/>
        <v>-5.3809523809523085E-2</v>
      </c>
      <c r="J14" s="147">
        <f t="shared" si="4"/>
        <v>-27.465238095238092</v>
      </c>
      <c r="K14" s="148">
        <f t="shared" si="5"/>
        <v>-44.584285714285699</v>
      </c>
      <c r="L14" s="197"/>
      <c r="M14" s="32" t="s">
        <v>48</v>
      </c>
    </row>
    <row r="15" spans="1:21" s="32" customFormat="1" x14ac:dyDescent="0.2">
      <c r="A15" s="29" t="s">
        <v>14</v>
      </c>
      <c r="B15" s="186">
        <v>18</v>
      </c>
      <c r="C15" s="18"/>
      <c r="D15" s="18">
        <v>20.66</v>
      </c>
      <c r="E15" s="18"/>
      <c r="F15" s="69">
        <f t="shared" si="0"/>
        <v>20.66</v>
      </c>
      <c r="G15" s="63">
        <f t="shared" si="1"/>
        <v>0</v>
      </c>
      <c r="H15" s="187">
        <f t="shared" si="2"/>
        <v>-6.7138095238095232</v>
      </c>
      <c r="I15" s="72">
        <f t="shared" si="3"/>
        <v>-6.7138095238095232</v>
      </c>
      <c r="J15" s="147">
        <f t="shared" si="4"/>
        <v>-27.519047619047615</v>
      </c>
      <c r="K15" s="148">
        <f t="shared" si="5"/>
        <v>-44.638095238095218</v>
      </c>
      <c r="L15" s="197"/>
      <c r="M15" s="32" t="s">
        <v>49</v>
      </c>
    </row>
    <row r="16" spans="1:21" s="32" customFormat="1" x14ac:dyDescent="0.2">
      <c r="A16" s="29" t="s">
        <v>15</v>
      </c>
      <c r="B16" s="186">
        <v>19</v>
      </c>
      <c r="C16" s="18"/>
      <c r="D16" s="18">
        <f>10+4</f>
        <v>14</v>
      </c>
      <c r="E16" s="18"/>
      <c r="F16" s="69">
        <f t="shared" si="0"/>
        <v>14</v>
      </c>
      <c r="G16" s="63">
        <f t="shared" si="1"/>
        <v>0</v>
      </c>
      <c r="H16" s="187">
        <f t="shared" si="2"/>
        <v>-5.3809523809523085E-2</v>
      </c>
      <c r="I16" s="72">
        <f t="shared" si="3"/>
        <v>-5.3809523809523085E-2</v>
      </c>
      <c r="J16" s="147">
        <f t="shared" si="4"/>
        <v>-34.232857142857142</v>
      </c>
      <c r="K16" s="148">
        <f t="shared" si="5"/>
        <v>-51.351904761904741</v>
      </c>
      <c r="L16" s="197"/>
      <c r="M16" s="32" t="s">
        <v>46</v>
      </c>
      <c r="N16" s="32" t="s">
        <v>47</v>
      </c>
    </row>
    <row r="17" spans="1:13" s="32" customFormat="1" x14ac:dyDescent="0.2">
      <c r="A17" s="29" t="s">
        <v>16</v>
      </c>
      <c r="B17" s="188">
        <v>20</v>
      </c>
      <c r="C17" s="18"/>
      <c r="D17" s="18">
        <v>9.5</v>
      </c>
      <c r="E17" s="18"/>
      <c r="F17" s="69">
        <f t="shared" si="0"/>
        <v>9.5</v>
      </c>
      <c r="G17" s="63">
        <f t="shared" si="1"/>
        <v>4.4461904761904769</v>
      </c>
      <c r="H17" s="187">
        <f t="shared" si="2"/>
        <v>0</v>
      </c>
      <c r="I17" s="72">
        <f t="shared" si="3"/>
        <v>4.4461904761904769</v>
      </c>
      <c r="J17" s="147">
        <f t="shared" si="4"/>
        <v>-34.286666666666662</v>
      </c>
      <c r="K17" s="148">
        <f t="shared" si="5"/>
        <v>-51.405714285714268</v>
      </c>
      <c r="L17" s="197"/>
      <c r="M17" s="32" t="s">
        <v>46</v>
      </c>
    </row>
    <row r="18" spans="1:13" s="32" customFormat="1" x14ac:dyDescent="0.2">
      <c r="A18" s="29" t="s">
        <v>17</v>
      </c>
      <c r="B18" s="188">
        <v>21</v>
      </c>
      <c r="C18" s="18"/>
      <c r="D18" s="18">
        <v>15.25</v>
      </c>
      <c r="E18" s="18"/>
      <c r="F18" s="69">
        <f t="shared" si="0"/>
        <v>15.25</v>
      </c>
      <c r="G18" s="63">
        <f t="shared" si="1"/>
        <v>0</v>
      </c>
      <c r="H18" s="187">
        <f t="shared" si="2"/>
        <v>-1.3038095238095231</v>
      </c>
      <c r="I18" s="72">
        <f t="shared" si="3"/>
        <v>-1.3038095238095231</v>
      </c>
      <c r="J18" s="147">
        <f t="shared" si="4"/>
        <v>-29.840476190476185</v>
      </c>
      <c r="K18" s="148">
        <f t="shared" si="5"/>
        <v>-46.959523809523787</v>
      </c>
      <c r="L18" s="197"/>
      <c r="M18" s="32" t="s">
        <v>50</v>
      </c>
    </row>
    <row r="19" spans="1:13" s="32" customFormat="1" x14ac:dyDescent="0.2">
      <c r="A19" s="126" t="s">
        <v>13</v>
      </c>
      <c r="B19" s="188">
        <v>22</v>
      </c>
      <c r="C19" s="18"/>
      <c r="D19" s="18"/>
      <c r="E19" s="18"/>
      <c r="F19" s="69">
        <f t="shared" si="0"/>
        <v>0</v>
      </c>
      <c r="G19" s="63">
        <f t="shared" si="1"/>
        <v>0</v>
      </c>
      <c r="H19" s="187">
        <f t="shared" si="2"/>
        <v>0</v>
      </c>
      <c r="I19" s="72">
        <f t="shared" si="3"/>
        <v>0</v>
      </c>
      <c r="J19" s="147">
        <f t="shared" si="4"/>
        <v>-31.144285714285708</v>
      </c>
      <c r="K19" s="148">
        <f t="shared" si="5"/>
        <v>-48.263333333333307</v>
      </c>
      <c r="L19" s="198"/>
    </row>
    <row r="20" spans="1:13" s="32" customFormat="1" x14ac:dyDescent="0.2">
      <c r="A20" s="29" t="s">
        <v>14</v>
      </c>
      <c r="B20" s="186">
        <v>25</v>
      </c>
      <c r="C20" s="18"/>
      <c r="D20" s="18"/>
      <c r="E20" s="18"/>
      <c r="F20" s="69">
        <f t="shared" si="0"/>
        <v>0</v>
      </c>
      <c r="G20" s="63">
        <f t="shared" si="1"/>
        <v>0</v>
      </c>
      <c r="H20" s="187">
        <f t="shared" si="2"/>
        <v>0</v>
      </c>
      <c r="I20" s="72">
        <f t="shared" si="3"/>
        <v>0</v>
      </c>
      <c r="J20" s="147">
        <f t="shared" si="4"/>
        <v>0</v>
      </c>
      <c r="K20" s="148">
        <f t="shared" si="5"/>
        <v>-48.263333333333307</v>
      </c>
      <c r="L20" s="198"/>
    </row>
    <row r="21" spans="1:13" s="32" customFormat="1" x14ac:dyDescent="0.2">
      <c r="A21" s="29" t="s">
        <v>15</v>
      </c>
      <c r="B21" s="186">
        <v>26</v>
      </c>
      <c r="C21" s="68"/>
      <c r="D21" s="68"/>
      <c r="E21" s="68"/>
      <c r="F21" s="69">
        <f t="shared" si="0"/>
        <v>0</v>
      </c>
      <c r="G21" s="63">
        <f t="shared" si="1"/>
        <v>0</v>
      </c>
      <c r="H21" s="187">
        <f t="shared" si="2"/>
        <v>0</v>
      </c>
      <c r="I21" s="72">
        <f t="shared" si="3"/>
        <v>0</v>
      </c>
      <c r="J21" s="147">
        <f t="shared" si="4"/>
        <v>0</v>
      </c>
      <c r="K21" s="148">
        <f t="shared" si="5"/>
        <v>-48.263333333333307</v>
      </c>
      <c r="L21" s="198"/>
    </row>
    <row r="22" spans="1:13" s="32" customFormat="1" x14ac:dyDescent="0.2">
      <c r="A22" s="29" t="s">
        <v>16</v>
      </c>
      <c r="B22" s="186">
        <v>27</v>
      </c>
      <c r="C22" s="18"/>
      <c r="D22" s="18"/>
      <c r="E22" s="18"/>
      <c r="F22" s="69">
        <f t="shared" si="0"/>
        <v>0</v>
      </c>
      <c r="G22" s="63">
        <f t="shared" si="1"/>
        <v>0</v>
      </c>
      <c r="H22" s="187">
        <f t="shared" si="2"/>
        <v>0</v>
      </c>
      <c r="I22" s="72">
        <f t="shared" si="3"/>
        <v>0</v>
      </c>
      <c r="J22" s="147">
        <f t="shared" si="4"/>
        <v>0</v>
      </c>
      <c r="K22" s="148">
        <f t="shared" si="5"/>
        <v>-48.263333333333307</v>
      </c>
      <c r="L22" s="198"/>
    </row>
    <row r="23" spans="1:13" s="32" customFormat="1" x14ac:dyDescent="0.2">
      <c r="A23" s="29" t="s">
        <v>17</v>
      </c>
      <c r="B23" s="186">
        <v>28</v>
      </c>
      <c r="C23" s="18"/>
      <c r="D23" s="18"/>
      <c r="E23" s="18"/>
      <c r="F23" s="69">
        <f t="shared" si="0"/>
        <v>0</v>
      </c>
      <c r="G23" s="63">
        <f t="shared" si="1"/>
        <v>0</v>
      </c>
      <c r="H23" s="187">
        <f t="shared" si="2"/>
        <v>0</v>
      </c>
      <c r="I23" s="72">
        <f t="shared" si="3"/>
        <v>0</v>
      </c>
      <c r="J23" s="147">
        <f t="shared" si="4"/>
        <v>0</v>
      </c>
      <c r="K23" s="148">
        <f t="shared" si="5"/>
        <v>-48.263333333333307</v>
      </c>
      <c r="L23" s="198"/>
    </row>
    <row r="24" spans="1:13" s="32" customFormat="1" x14ac:dyDescent="0.2">
      <c r="A24" s="126" t="s">
        <v>13</v>
      </c>
      <c r="B24" s="186">
        <v>29</v>
      </c>
      <c r="C24" s="18"/>
      <c r="D24" s="18"/>
      <c r="E24" s="18"/>
      <c r="F24" s="69">
        <f t="shared" si="0"/>
        <v>0</v>
      </c>
      <c r="G24" s="63">
        <f t="shared" si="1"/>
        <v>0</v>
      </c>
      <c r="H24" s="187">
        <f t="shared" si="2"/>
        <v>0</v>
      </c>
      <c r="I24" s="72">
        <f t="shared" si="3"/>
        <v>0</v>
      </c>
      <c r="J24" s="147">
        <f t="shared" si="4"/>
        <v>0</v>
      </c>
      <c r="K24" s="148">
        <f t="shared" si="5"/>
        <v>-48.263333333333307</v>
      </c>
      <c r="L24" s="198"/>
    </row>
    <row r="25" spans="1:13" s="32" customFormat="1" x14ac:dyDescent="0.2">
      <c r="A25" s="29"/>
      <c r="B25" s="186"/>
      <c r="C25" s="18"/>
      <c r="D25" s="18"/>
      <c r="E25" s="18"/>
      <c r="F25" s="69">
        <f t="shared" si="0"/>
        <v>0</v>
      </c>
      <c r="G25" s="63">
        <f t="shared" si="1"/>
        <v>0</v>
      </c>
      <c r="H25" s="187">
        <f t="shared" si="2"/>
        <v>0</v>
      </c>
      <c r="I25" s="72">
        <f t="shared" si="3"/>
        <v>0</v>
      </c>
      <c r="J25" s="147">
        <f t="shared" si="4"/>
        <v>0</v>
      </c>
      <c r="K25" s="148">
        <f t="shared" si="5"/>
        <v>-48.263333333333307</v>
      </c>
      <c r="L25" s="198"/>
    </row>
    <row r="26" spans="1:13" s="32" customFormat="1" x14ac:dyDescent="0.2">
      <c r="A26" s="29"/>
      <c r="B26" s="189"/>
      <c r="C26" s="190"/>
      <c r="D26" s="190"/>
      <c r="E26" s="190"/>
      <c r="F26" s="120">
        <f t="shared" si="0"/>
        <v>0</v>
      </c>
      <c r="G26" s="64">
        <f t="shared" si="1"/>
        <v>0</v>
      </c>
      <c r="H26" s="191">
        <f t="shared" si="2"/>
        <v>0</v>
      </c>
      <c r="I26" s="72">
        <f t="shared" si="3"/>
        <v>0</v>
      </c>
      <c r="J26" s="144">
        <f t="shared" si="4"/>
        <v>0</v>
      </c>
      <c r="K26" s="140">
        <f t="shared" si="5"/>
        <v>-48.263333333333307</v>
      </c>
      <c r="L26" s="198"/>
    </row>
    <row r="27" spans="1:13" s="32" customFormat="1" x14ac:dyDescent="0.2"/>
    <row r="28" spans="1:13" s="32" customFormat="1" x14ac:dyDescent="0.2"/>
  </sheetData>
  <mergeCells count="2">
    <mergeCell ref="B1:C1"/>
    <mergeCell ref="H1:J2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8"/>
  <sheetViews>
    <sheetView zoomScaleNormal="100" workbookViewId="0">
      <selection activeCell="D4" sqref="D4"/>
    </sheetView>
  </sheetViews>
  <sheetFormatPr defaultRowHeight="12.75" x14ac:dyDescent="0.2"/>
  <sheetData>
    <row r="1" spans="1:21" s="32" customFormat="1" ht="15" x14ac:dyDescent="0.2">
      <c r="A1"/>
      <c r="B1" s="201">
        <f>O2/U2</f>
        <v>13.312272727272727</v>
      </c>
      <c r="C1" s="201"/>
      <c r="D1" t="s">
        <v>0</v>
      </c>
      <c r="E1"/>
      <c r="F1" s="9"/>
      <c r="G1" s="99"/>
      <c r="H1" s="200" t="s">
        <v>23</v>
      </c>
      <c r="I1" s="200"/>
      <c r="J1" s="200"/>
      <c r="M1" s="50"/>
      <c r="N1" s="51" t="s">
        <v>1</v>
      </c>
      <c r="O1" s="52">
        <f>'2014-Ago2'!O3</f>
        <v>49.360000000000014</v>
      </c>
      <c r="P1" s="49"/>
      <c r="Q1" s="60" t="s">
        <v>2</v>
      </c>
      <c r="R1" s="94"/>
    </row>
    <row r="2" spans="1:21" s="32" customFormat="1" ht="13.5" thickBot="1" x14ac:dyDescent="0.25">
      <c r="A2"/>
      <c r="B2"/>
      <c r="C2"/>
      <c r="D2"/>
      <c r="E2"/>
      <c r="F2"/>
      <c r="H2" s="200"/>
      <c r="I2" s="200"/>
      <c r="J2" s="200"/>
      <c r="M2" s="53"/>
      <c r="N2" s="33" t="s">
        <v>3</v>
      </c>
      <c r="O2" s="54">
        <v>292.87</v>
      </c>
      <c r="P2" s="54"/>
      <c r="Q2" s="86"/>
      <c r="S2" s="32" t="s">
        <v>25</v>
      </c>
      <c r="U2" s="198">
        <f>COUNT(B4:B25)</f>
        <v>22</v>
      </c>
    </row>
    <row r="3" spans="1:21" s="32" customFormat="1" ht="13.5" thickBot="1" x14ac:dyDescent="0.25">
      <c r="A3" s="15"/>
      <c r="B3" s="15"/>
      <c r="C3" s="15" t="s">
        <v>4</v>
      </c>
      <c r="D3" s="202" t="s">
        <v>5</v>
      </c>
      <c r="E3" s="203" t="s">
        <v>6</v>
      </c>
      <c r="F3" s="204" t="s">
        <v>7</v>
      </c>
      <c r="G3" s="205" t="s">
        <v>8</v>
      </c>
      <c r="H3" s="206" t="s">
        <v>9</v>
      </c>
      <c r="I3" s="10" t="s">
        <v>10</v>
      </c>
      <c r="J3" s="143" t="s">
        <v>11</v>
      </c>
      <c r="K3" s="139" t="s">
        <v>11</v>
      </c>
      <c r="L3" s="25" t="s">
        <v>26</v>
      </c>
      <c r="M3" s="56"/>
      <c r="N3" s="57" t="s">
        <v>12</v>
      </c>
      <c r="O3" s="58">
        <f>(O1+O2:P2)-SUM(F4:F26)-SUM(Q2:Q9)</f>
        <v>342.23</v>
      </c>
      <c r="P3" s="85"/>
      <c r="Q3" s="8"/>
    </row>
    <row r="4" spans="1:21" s="32" customFormat="1" x14ac:dyDescent="0.2">
      <c r="A4" s="92" t="s">
        <v>14</v>
      </c>
      <c r="B4" s="40">
        <v>1</v>
      </c>
      <c r="C4" s="39"/>
      <c r="D4" s="48"/>
      <c r="E4" s="48"/>
      <c r="F4" s="124">
        <f t="shared" ref="F4:F26" si="0">SUM(C4:E4)</f>
        <v>0</v>
      </c>
      <c r="G4" s="62">
        <f>IF(F4&lt;&gt;0,IF(F4 &lt; ($B$1+O1), (($B$1+O1)-F4),  0),0)</f>
        <v>0</v>
      </c>
      <c r="H4" s="65">
        <f>IF(F4&lt;&gt;0,IF(F4 &gt; ($B$1+O1), (($B$1+O1)-F4),  0),0)</f>
        <v>0</v>
      </c>
      <c r="I4" s="11">
        <f>IF(O1&gt;=0,SUM(G4:H4)-O1,SUM(G4:H4)+O1)</f>
        <v>-49.360000000000014</v>
      </c>
      <c r="J4" s="144">
        <f>B1+O1</f>
        <v>62.672272727272741</v>
      </c>
      <c r="K4" s="140">
        <f>B1+O1</f>
        <v>62.672272727272741</v>
      </c>
      <c r="M4" s="196"/>
      <c r="P4" s="97"/>
      <c r="Q4" s="8"/>
      <c r="R4" s="95"/>
    </row>
    <row r="5" spans="1:21" s="32" customFormat="1" x14ac:dyDescent="0.2">
      <c r="A5" s="92" t="s">
        <v>15</v>
      </c>
      <c r="B5" s="41">
        <v>2</v>
      </c>
      <c r="C5" s="12"/>
      <c r="D5" s="12"/>
      <c r="E5" s="12"/>
      <c r="F5" s="69">
        <f t="shared" si="0"/>
        <v>0</v>
      </c>
      <c r="G5" s="63">
        <f t="shared" ref="G5:G26" si="1">IF(F5&lt;&gt;0,IF(F5 &lt; $B$1, ($B$1-F5),  0),0)</f>
        <v>0</v>
      </c>
      <c r="H5" s="66">
        <f t="shared" ref="H5:H26" si="2">IF(F5&lt;&gt;0,IF(F5 &gt; $B$1, ($B$1-F5),  0),0)</f>
        <v>0</v>
      </c>
      <c r="I5" s="11">
        <f t="shared" ref="I5:I26" si="3">SUM(G5:H5)</f>
        <v>0</v>
      </c>
      <c r="J5" s="144">
        <f t="shared" ref="J5:J26" si="4">IF(F4&lt;&gt;0,IF(F4 &gt;= $B$1, (J4+I4),  (J4+I4)),0)</f>
        <v>0</v>
      </c>
      <c r="K5" s="140">
        <f t="shared" ref="K5:K26" si="5">IF(F4&lt;&gt;"",IF(F4 &gt;= $B$1, (K4+I4),  (K4+I4)),0)</f>
        <v>13.312272727272727</v>
      </c>
      <c r="M5" s="197"/>
      <c r="Q5" s="8"/>
      <c r="R5" s="93"/>
    </row>
    <row r="6" spans="1:21" s="32" customFormat="1" x14ac:dyDescent="0.2">
      <c r="A6" s="92" t="s">
        <v>16</v>
      </c>
      <c r="B6" s="41">
        <v>3</v>
      </c>
      <c r="C6" s="12"/>
      <c r="D6" s="12"/>
      <c r="E6" s="12"/>
      <c r="F6" s="69">
        <f t="shared" si="0"/>
        <v>0</v>
      </c>
      <c r="G6" s="63">
        <f t="shared" si="1"/>
        <v>0</v>
      </c>
      <c r="H6" s="66">
        <f t="shared" si="2"/>
        <v>0</v>
      </c>
      <c r="I6" s="72">
        <f t="shared" si="3"/>
        <v>0</v>
      </c>
      <c r="J6" s="147">
        <f t="shared" si="4"/>
        <v>0</v>
      </c>
      <c r="K6" s="148">
        <f t="shared" si="5"/>
        <v>13.312272727272727</v>
      </c>
      <c r="M6" s="197"/>
      <c r="N6" s="98"/>
      <c r="O6" s="98"/>
      <c r="Q6" s="8"/>
      <c r="R6" s="93"/>
    </row>
    <row r="7" spans="1:21" s="32" customFormat="1" x14ac:dyDescent="0.2">
      <c r="A7" s="92" t="s">
        <v>17</v>
      </c>
      <c r="B7" s="41">
        <v>4</v>
      </c>
      <c r="C7" s="12"/>
      <c r="D7" s="12"/>
      <c r="E7" s="12"/>
      <c r="F7" s="69">
        <f t="shared" si="0"/>
        <v>0</v>
      </c>
      <c r="G7" s="63">
        <f t="shared" si="1"/>
        <v>0</v>
      </c>
      <c r="H7" s="66">
        <f t="shared" si="2"/>
        <v>0</v>
      </c>
      <c r="I7" s="72">
        <f t="shared" si="3"/>
        <v>0</v>
      </c>
      <c r="J7" s="147">
        <f t="shared" si="4"/>
        <v>0</v>
      </c>
      <c r="K7" s="148">
        <f t="shared" si="5"/>
        <v>13.312272727272727</v>
      </c>
      <c r="L7" s="197"/>
      <c r="M7" s="111"/>
      <c r="Q7" s="87"/>
      <c r="R7" s="93"/>
    </row>
    <row r="8" spans="1:21" s="32" customFormat="1" ht="13.5" thickBot="1" x14ac:dyDescent="0.25">
      <c r="A8" s="92" t="s">
        <v>13</v>
      </c>
      <c r="B8" s="41">
        <v>5</v>
      </c>
      <c r="C8" s="12"/>
      <c r="D8" s="12"/>
      <c r="E8" s="12"/>
      <c r="F8" s="69">
        <f t="shared" si="0"/>
        <v>0</v>
      </c>
      <c r="G8" s="63">
        <f t="shared" si="1"/>
        <v>0</v>
      </c>
      <c r="H8" s="66">
        <f t="shared" si="2"/>
        <v>0</v>
      </c>
      <c r="I8" s="72">
        <f t="shared" si="3"/>
        <v>0</v>
      </c>
      <c r="J8" s="147">
        <f t="shared" si="4"/>
        <v>0</v>
      </c>
      <c r="K8" s="148">
        <f t="shared" si="5"/>
        <v>13.312272727272727</v>
      </c>
      <c r="M8" s="197"/>
      <c r="N8" s="111"/>
      <c r="Q8" s="87"/>
      <c r="R8" s="93"/>
    </row>
    <row r="9" spans="1:21" s="32" customFormat="1" x14ac:dyDescent="0.2">
      <c r="A9" s="92" t="s">
        <v>14</v>
      </c>
      <c r="B9" s="40">
        <v>8</v>
      </c>
      <c r="C9" s="12"/>
      <c r="D9" s="12"/>
      <c r="E9" s="12"/>
      <c r="F9" s="69">
        <f t="shared" si="0"/>
        <v>0</v>
      </c>
      <c r="G9" s="63">
        <f t="shared" si="1"/>
        <v>0</v>
      </c>
      <c r="H9" s="66">
        <f t="shared" si="2"/>
        <v>0</v>
      </c>
      <c r="I9" s="72">
        <f t="shared" si="3"/>
        <v>0</v>
      </c>
      <c r="J9" s="147">
        <f t="shared" si="4"/>
        <v>0</v>
      </c>
      <c r="K9" s="148">
        <f t="shared" si="5"/>
        <v>13.312272727272727</v>
      </c>
      <c r="M9" s="197"/>
      <c r="Q9" s="88"/>
      <c r="R9" s="93"/>
    </row>
    <row r="10" spans="1:21" s="32" customFormat="1" x14ac:dyDescent="0.2">
      <c r="A10" s="92" t="s">
        <v>15</v>
      </c>
      <c r="B10" s="41">
        <v>9</v>
      </c>
      <c r="C10" s="12"/>
      <c r="D10" s="12"/>
      <c r="E10" s="12"/>
      <c r="F10" s="69">
        <f t="shared" si="0"/>
        <v>0</v>
      </c>
      <c r="G10" s="63">
        <f t="shared" si="1"/>
        <v>0</v>
      </c>
      <c r="H10" s="66">
        <f t="shared" si="2"/>
        <v>0</v>
      </c>
      <c r="I10" s="72">
        <f t="shared" si="3"/>
        <v>0</v>
      </c>
      <c r="J10" s="147">
        <f t="shared" si="4"/>
        <v>0</v>
      </c>
      <c r="K10" s="148">
        <f t="shared" si="5"/>
        <v>13.312272727272727</v>
      </c>
      <c r="M10" s="197"/>
    </row>
    <row r="11" spans="1:21" s="32" customFormat="1" x14ac:dyDescent="0.2">
      <c r="A11" s="92" t="s">
        <v>16</v>
      </c>
      <c r="B11" s="41">
        <v>10</v>
      </c>
      <c r="C11" s="12"/>
      <c r="D11" s="12"/>
      <c r="E11" s="12"/>
      <c r="F11" s="69">
        <f t="shared" si="0"/>
        <v>0</v>
      </c>
      <c r="G11" s="63">
        <f t="shared" si="1"/>
        <v>0</v>
      </c>
      <c r="H11" s="66">
        <f t="shared" si="2"/>
        <v>0</v>
      </c>
      <c r="I11" s="72">
        <f t="shared" si="3"/>
        <v>0</v>
      </c>
      <c r="J11" s="147">
        <f t="shared" si="4"/>
        <v>0</v>
      </c>
      <c r="K11" s="148">
        <f t="shared" si="5"/>
        <v>13.312272727272727</v>
      </c>
      <c r="M11" s="197"/>
    </row>
    <row r="12" spans="1:21" s="32" customFormat="1" x14ac:dyDescent="0.2">
      <c r="A12" s="92" t="s">
        <v>17</v>
      </c>
      <c r="B12" s="41">
        <v>11</v>
      </c>
      <c r="C12" s="12"/>
      <c r="D12" s="12"/>
      <c r="E12" s="12"/>
      <c r="F12" s="69">
        <f t="shared" si="0"/>
        <v>0</v>
      </c>
      <c r="G12" s="63">
        <f t="shared" si="1"/>
        <v>0</v>
      </c>
      <c r="H12" s="66">
        <f t="shared" si="2"/>
        <v>0</v>
      </c>
      <c r="I12" s="72">
        <f t="shared" si="3"/>
        <v>0</v>
      </c>
      <c r="J12" s="147">
        <f t="shared" si="4"/>
        <v>0</v>
      </c>
      <c r="K12" s="148">
        <f t="shared" si="5"/>
        <v>13.312272727272727</v>
      </c>
      <c r="L12" s="197"/>
    </row>
    <row r="13" spans="1:21" s="32" customFormat="1" ht="13.5" thickBot="1" x14ac:dyDescent="0.25">
      <c r="A13" s="92" t="s">
        <v>13</v>
      </c>
      <c r="B13" s="41">
        <v>12</v>
      </c>
      <c r="C13" s="12"/>
      <c r="D13" s="18"/>
      <c r="E13" s="12"/>
      <c r="F13" s="69">
        <f t="shared" si="0"/>
        <v>0</v>
      </c>
      <c r="G13" s="63">
        <f t="shared" si="1"/>
        <v>0</v>
      </c>
      <c r="H13" s="66">
        <f t="shared" si="2"/>
        <v>0</v>
      </c>
      <c r="I13" s="72">
        <f t="shared" si="3"/>
        <v>0</v>
      </c>
      <c r="J13" s="147">
        <f t="shared" si="4"/>
        <v>0</v>
      </c>
      <c r="K13" s="148">
        <f t="shared" si="5"/>
        <v>13.312272727272727</v>
      </c>
      <c r="L13" s="197"/>
    </row>
    <row r="14" spans="1:21" s="32" customFormat="1" x14ac:dyDescent="0.2">
      <c r="A14" s="92" t="s">
        <v>14</v>
      </c>
      <c r="B14" s="40">
        <v>15</v>
      </c>
      <c r="C14" s="12"/>
      <c r="D14" s="68"/>
      <c r="E14" s="12"/>
      <c r="F14" s="69">
        <f t="shared" si="0"/>
        <v>0</v>
      </c>
      <c r="G14" s="63">
        <f t="shared" si="1"/>
        <v>0</v>
      </c>
      <c r="H14" s="66">
        <f t="shared" si="2"/>
        <v>0</v>
      </c>
      <c r="I14" s="72">
        <f t="shared" si="3"/>
        <v>0</v>
      </c>
      <c r="J14" s="147">
        <f t="shared" si="4"/>
        <v>0</v>
      </c>
      <c r="K14" s="148">
        <f t="shared" si="5"/>
        <v>13.312272727272727</v>
      </c>
      <c r="L14" s="197"/>
    </row>
    <row r="15" spans="1:21" s="32" customFormat="1" x14ac:dyDescent="0.2">
      <c r="A15" s="92" t="s">
        <v>15</v>
      </c>
      <c r="B15" s="41">
        <v>16</v>
      </c>
      <c r="C15" s="18"/>
      <c r="D15" s="18"/>
      <c r="E15" s="18"/>
      <c r="F15" s="69">
        <f t="shared" si="0"/>
        <v>0</v>
      </c>
      <c r="G15" s="63">
        <f t="shared" si="1"/>
        <v>0</v>
      </c>
      <c r="H15" s="66">
        <f t="shared" si="2"/>
        <v>0</v>
      </c>
      <c r="I15" s="72">
        <f t="shared" si="3"/>
        <v>0</v>
      </c>
      <c r="J15" s="147">
        <f t="shared" si="4"/>
        <v>0</v>
      </c>
      <c r="K15" s="148">
        <f t="shared" si="5"/>
        <v>13.312272727272727</v>
      </c>
      <c r="L15" s="197"/>
    </row>
    <row r="16" spans="1:21" s="32" customFormat="1" x14ac:dyDescent="0.2">
      <c r="A16" s="92" t="s">
        <v>16</v>
      </c>
      <c r="B16" s="41">
        <v>17</v>
      </c>
      <c r="C16" s="18"/>
      <c r="D16" s="18"/>
      <c r="E16" s="18"/>
      <c r="F16" s="69">
        <f t="shared" si="0"/>
        <v>0</v>
      </c>
      <c r="G16" s="63">
        <f t="shared" si="1"/>
        <v>0</v>
      </c>
      <c r="H16" s="66">
        <f t="shared" si="2"/>
        <v>0</v>
      </c>
      <c r="I16" s="72">
        <f t="shared" si="3"/>
        <v>0</v>
      </c>
      <c r="J16" s="147">
        <f t="shared" si="4"/>
        <v>0</v>
      </c>
      <c r="K16" s="148">
        <f t="shared" si="5"/>
        <v>13.312272727272727</v>
      </c>
      <c r="L16" s="197"/>
    </row>
    <row r="17" spans="1:12" s="32" customFormat="1" x14ac:dyDescent="0.2">
      <c r="A17" s="92" t="s">
        <v>17</v>
      </c>
      <c r="B17" s="41">
        <v>18</v>
      </c>
      <c r="C17" s="18"/>
      <c r="D17" s="18"/>
      <c r="E17" s="18"/>
      <c r="F17" s="69">
        <f t="shared" si="0"/>
        <v>0</v>
      </c>
      <c r="G17" s="63">
        <f t="shared" si="1"/>
        <v>0</v>
      </c>
      <c r="H17" s="66">
        <f t="shared" si="2"/>
        <v>0</v>
      </c>
      <c r="I17" s="72">
        <f t="shared" si="3"/>
        <v>0</v>
      </c>
      <c r="J17" s="147">
        <f t="shared" si="4"/>
        <v>0</v>
      </c>
      <c r="K17" s="148">
        <f t="shared" si="5"/>
        <v>13.312272727272727</v>
      </c>
      <c r="L17" s="197"/>
    </row>
    <row r="18" spans="1:12" s="32" customFormat="1" ht="13.5" thickBot="1" x14ac:dyDescent="0.25">
      <c r="A18" s="92" t="s">
        <v>13</v>
      </c>
      <c r="B18" s="41">
        <v>19</v>
      </c>
      <c r="C18" s="18"/>
      <c r="D18" s="18"/>
      <c r="E18" s="18"/>
      <c r="F18" s="69">
        <f t="shared" si="0"/>
        <v>0</v>
      </c>
      <c r="G18" s="63">
        <f t="shared" si="1"/>
        <v>0</v>
      </c>
      <c r="H18" s="66">
        <f t="shared" si="2"/>
        <v>0</v>
      </c>
      <c r="I18" s="72">
        <f t="shared" si="3"/>
        <v>0</v>
      </c>
      <c r="J18" s="147">
        <f t="shared" si="4"/>
        <v>0</v>
      </c>
      <c r="K18" s="148">
        <f t="shared" si="5"/>
        <v>13.312272727272727</v>
      </c>
      <c r="L18" s="197"/>
    </row>
    <row r="19" spans="1:12" s="32" customFormat="1" x14ac:dyDescent="0.2">
      <c r="A19" s="92" t="s">
        <v>14</v>
      </c>
      <c r="B19" s="40">
        <v>22</v>
      </c>
      <c r="C19" s="18"/>
      <c r="D19" s="18"/>
      <c r="E19" s="18"/>
      <c r="F19" s="69">
        <f t="shared" si="0"/>
        <v>0</v>
      </c>
      <c r="G19" s="63">
        <f t="shared" si="1"/>
        <v>0</v>
      </c>
      <c r="H19" s="66">
        <f t="shared" si="2"/>
        <v>0</v>
      </c>
      <c r="I19" s="72">
        <f t="shared" si="3"/>
        <v>0</v>
      </c>
      <c r="J19" s="147">
        <f t="shared" si="4"/>
        <v>0</v>
      </c>
      <c r="K19" s="148">
        <f t="shared" si="5"/>
        <v>13.312272727272727</v>
      </c>
      <c r="L19" s="198"/>
    </row>
    <row r="20" spans="1:12" s="32" customFormat="1" x14ac:dyDescent="0.2">
      <c r="A20" s="92" t="s">
        <v>15</v>
      </c>
      <c r="B20" s="41">
        <v>23</v>
      </c>
      <c r="C20" s="18"/>
      <c r="D20" s="18"/>
      <c r="E20" s="18"/>
      <c r="F20" s="69">
        <f t="shared" si="0"/>
        <v>0</v>
      </c>
      <c r="G20" s="63">
        <f t="shared" si="1"/>
        <v>0</v>
      </c>
      <c r="H20" s="66">
        <f t="shared" si="2"/>
        <v>0</v>
      </c>
      <c r="I20" s="72">
        <f t="shared" si="3"/>
        <v>0</v>
      </c>
      <c r="J20" s="147">
        <f t="shared" si="4"/>
        <v>0</v>
      </c>
      <c r="K20" s="148">
        <f t="shared" si="5"/>
        <v>13.312272727272727</v>
      </c>
      <c r="L20" s="198"/>
    </row>
    <row r="21" spans="1:12" s="32" customFormat="1" x14ac:dyDescent="0.2">
      <c r="A21" s="92" t="s">
        <v>16</v>
      </c>
      <c r="B21" s="41">
        <v>24</v>
      </c>
      <c r="C21" s="68"/>
      <c r="D21" s="68"/>
      <c r="E21" s="68"/>
      <c r="F21" s="69">
        <f t="shared" si="0"/>
        <v>0</v>
      </c>
      <c r="G21" s="63">
        <f t="shared" si="1"/>
        <v>0</v>
      </c>
      <c r="H21" s="66">
        <f t="shared" si="2"/>
        <v>0</v>
      </c>
      <c r="I21" s="72">
        <f t="shared" si="3"/>
        <v>0</v>
      </c>
      <c r="J21" s="147">
        <f t="shared" si="4"/>
        <v>0</v>
      </c>
      <c r="K21" s="148">
        <f t="shared" si="5"/>
        <v>13.312272727272727</v>
      </c>
      <c r="L21" s="198"/>
    </row>
    <row r="22" spans="1:12" s="32" customFormat="1" x14ac:dyDescent="0.2">
      <c r="A22" s="92" t="s">
        <v>17</v>
      </c>
      <c r="B22" s="41">
        <v>25</v>
      </c>
      <c r="C22" s="18"/>
      <c r="D22" s="18"/>
      <c r="E22" s="18"/>
      <c r="F22" s="69">
        <f t="shared" si="0"/>
        <v>0</v>
      </c>
      <c r="G22" s="63">
        <f t="shared" si="1"/>
        <v>0</v>
      </c>
      <c r="H22" s="66">
        <f t="shared" si="2"/>
        <v>0</v>
      </c>
      <c r="I22" s="72">
        <f t="shared" si="3"/>
        <v>0</v>
      </c>
      <c r="J22" s="147">
        <f t="shared" si="4"/>
        <v>0</v>
      </c>
      <c r="K22" s="148">
        <f t="shared" si="5"/>
        <v>13.312272727272727</v>
      </c>
      <c r="L22" s="198"/>
    </row>
    <row r="23" spans="1:12" s="32" customFormat="1" ht="13.5" thickBot="1" x14ac:dyDescent="0.25">
      <c r="A23" s="92" t="s">
        <v>13</v>
      </c>
      <c r="B23" s="41">
        <v>26</v>
      </c>
      <c r="C23" s="18"/>
      <c r="D23" s="18"/>
      <c r="E23" s="18"/>
      <c r="F23" s="69">
        <f t="shared" si="0"/>
        <v>0</v>
      </c>
      <c r="G23" s="63">
        <f t="shared" si="1"/>
        <v>0</v>
      </c>
      <c r="H23" s="66">
        <f t="shared" si="2"/>
        <v>0</v>
      </c>
      <c r="I23" s="72">
        <f t="shared" si="3"/>
        <v>0</v>
      </c>
      <c r="J23" s="147">
        <f t="shared" si="4"/>
        <v>0</v>
      </c>
      <c r="K23" s="148">
        <f t="shared" si="5"/>
        <v>13.312272727272727</v>
      </c>
      <c r="L23" s="198"/>
    </row>
    <row r="24" spans="1:12" s="32" customFormat="1" x14ac:dyDescent="0.2">
      <c r="A24" s="92" t="s">
        <v>14</v>
      </c>
      <c r="B24" s="40">
        <v>29</v>
      </c>
      <c r="C24" s="18"/>
      <c r="D24" s="18"/>
      <c r="E24" s="18"/>
      <c r="F24" s="69">
        <f t="shared" si="0"/>
        <v>0</v>
      </c>
      <c r="G24" s="63">
        <f t="shared" si="1"/>
        <v>0</v>
      </c>
      <c r="H24" s="66">
        <f t="shared" si="2"/>
        <v>0</v>
      </c>
      <c r="I24" s="72">
        <f t="shared" si="3"/>
        <v>0</v>
      </c>
      <c r="J24" s="147">
        <f t="shared" si="4"/>
        <v>0</v>
      </c>
      <c r="K24" s="148">
        <f t="shared" si="5"/>
        <v>13.312272727272727</v>
      </c>
      <c r="L24" s="198"/>
    </row>
    <row r="25" spans="1:12" s="32" customFormat="1" x14ac:dyDescent="0.2">
      <c r="A25" s="92" t="s">
        <v>15</v>
      </c>
      <c r="B25" s="41">
        <v>30</v>
      </c>
      <c r="C25" s="18"/>
      <c r="D25" s="18"/>
      <c r="E25" s="18"/>
      <c r="F25" s="69">
        <f t="shared" si="0"/>
        <v>0</v>
      </c>
      <c r="G25" s="63">
        <f t="shared" si="1"/>
        <v>0</v>
      </c>
      <c r="H25" s="66">
        <f t="shared" si="2"/>
        <v>0</v>
      </c>
      <c r="I25" s="72">
        <f t="shared" si="3"/>
        <v>0</v>
      </c>
      <c r="J25" s="147">
        <f t="shared" si="4"/>
        <v>0</v>
      </c>
      <c r="K25" s="148">
        <f t="shared" si="5"/>
        <v>13.312272727272727</v>
      </c>
      <c r="L25" s="198"/>
    </row>
    <row r="26" spans="1:12" s="32" customFormat="1" ht="13.5" thickBot="1" x14ac:dyDescent="0.25">
      <c r="A26" s="92"/>
      <c r="B26" s="207"/>
      <c r="C26" s="47"/>
      <c r="D26" s="47"/>
      <c r="E26" s="47"/>
      <c r="F26" s="125">
        <f t="shared" si="0"/>
        <v>0</v>
      </c>
      <c r="G26" s="100">
        <f t="shared" si="1"/>
        <v>0</v>
      </c>
      <c r="H26" s="101">
        <f t="shared" si="2"/>
        <v>0</v>
      </c>
      <c r="I26" s="72">
        <f t="shared" si="3"/>
        <v>0</v>
      </c>
      <c r="J26" s="144">
        <f t="shared" si="4"/>
        <v>0</v>
      </c>
      <c r="K26" s="140">
        <f t="shared" si="5"/>
        <v>13.312272727272727</v>
      </c>
      <c r="L26" s="198"/>
    </row>
    <row r="27" spans="1:12" s="32" customFormat="1" x14ac:dyDescent="0.2">
      <c r="A27" s="92"/>
    </row>
    <row r="28" spans="1:12" s="32" customFormat="1" x14ac:dyDescent="0.2">
      <c r="A28" s="92"/>
    </row>
  </sheetData>
  <mergeCells count="2">
    <mergeCell ref="B1:C1"/>
    <mergeCell ref="H1:J2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G3" sqref="G3"/>
    </sheetView>
  </sheetViews>
  <sheetFormatPr defaultRowHeight="12.75" x14ac:dyDescent="0.2"/>
  <cols>
    <col min="3" max="3" width="1.85546875" customWidth="1"/>
    <col min="5" max="5" width="1.7109375" customWidth="1"/>
  </cols>
  <sheetData>
    <row r="1" spans="1:6" x14ac:dyDescent="0.2">
      <c r="A1" s="54">
        <v>253</v>
      </c>
      <c r="B1" s="1">
        <v>11.5</v>
      </c>
      <c r="C1" s="1"/>
      <c r="D1" s="1">
        <f>A1/B1</f>
        <v>22</v>
      </c>
      <c r="F1">
        <f>B1*20</f>
        <v>230</v>
      </c>
    </row>
    <row r="2" spans="1:6" ht="6.75" customHeight="1" x14ac:dyDescent="0.2">
      <c r="A2" s="54"/>
      <c r="B2" s="1"/>
      <c r="C2" s="1"/>
      <c r="D2" s="1"/>
    </row>
    <row r="3" spans="1:6" x14ac:dyDescent="0.2">
      <c r="A3" s="54">
        <v>341</v>
      </c>
      <c r="B3" s="1">
        <v>15.5</v>
      </c>
      <c r="C3" s="1"/>
      <c r="D3" s="1">
        <f>A3/B3</f>
        <v>22</v>
      </c>
      <c r="F3">
        <f>B3*21</f>
        <v>325.5</v>
      </c>
    </row>
    <row r="4" spans="1:6" x14ac:dyDescent="0.2">
      <c r="A4" s="54">
        <v>341</v>
      </c>
      <c r="B4" s="1">
        <v>13.5</v>
      </c>
      <c r="C4" s="1"/>
      <c r="D4" s="1">
        <f>A4/B4</f>
        <v>25.25925925925926</v>
      </c>
      <c r="F4">
        <f>B4*21</f>
        <v>283.5</v>
      </c>
    </row>
  </sheetData>
  <phoneticPr fontId="3" type="noConversion"/>
  <pageMargins left="0.75" right="0.75" top="1" bottom="1" header="0.49212598499999999" footer="0.49212598499999999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5"/>
  <sheetViews>
    <sheetView zoomScale="85" workbookViewId="0">
      <selection activeCell="D16" sqref="D16"/>
    </sheetView>
  </sheetViews>
  <sheetFormatPr defaultRowHeight="12.75" x14ac:dyDescent="0.2"/>
  <cols>
    <col min="1" max="2" width="3.28515625" style="32" customWidth="1"/>
    <col min="3" max="3" width="6.5703125" style="32" bestFit="1" customWidth="1"/>
    <col min="4" max="4" width="6.85546875" style="32" customWidth="1"/>
    <col min="5" max="5" width="7.140625" style="32" customWidth="1"/>
    <col min="6" max="6" width="9.5703125" style="32" customWidth="1"/>
    <col min="7" max="8" width="9.140625" style="32"/>
    <col min="9" max="9" width="9" style="32" customWidth="1"/>
    <col min="10" max="11" width="8.85546875" style="32" customWidth="1"/>
    <col min="12" max="12" width="5.42578125" style="32" customWidth="1"/>
    <col min="13" max="13" width="9.140625" style="32"/>
    <col min="14" max="14" width="11.28515625" style="32" customWidth="1"/>
    <col min="15" max="16" width="9.140625" style="32"/>
    <col min="17" max="17" width="10" style="32" customWidth="1"/>
    <col min="18" max="16384" width="9.140625" style="32"/>
  </cols>
  <sheetData>
    <row r="1" spans="1:18" x14ac:dyDescent="0.2">
      <c r="A1"/>
      <c r="B1" s="199">
        <v>11.5</v>
      </c>
      <c r="C1" s="199"/>
      <c r="D1" t="s">
        <v>0</v>
      </c>
      <c r="E1"/>
      <c r="F1" s="9"/>
      <c r="G1" s="99"/>
      <c r="H1" s="98"/>
      <c r="M1" s="50"/>
      <c r="N1" s="51" t="s">
        <v>1</v>
      </c>
      <c r="O1" s="52" t="e">
        <f>'2008_Abr'!O3</f>
        <v>#REF!</v>
      </c>
      <c r="P1" s="49"/>
      <c r="Q1" s="60" t="s">
        <v>2</v>
      </c>
      <c r="R1" s="94"/>
    </row>
    <row r="2" spans="1:18" ht="13.5" thickBot="1" x14ac:dyDescent="0.25">
      <c r="A2"/>
      <c r="B2"/>
      <c r="C2"/>
      <c r="D2"/>
      <c r="E2"/>
      <c r="F2"/>
      <c r="M2" s="53"/>
      <c r="N2" s="33" t="s">
        <v>3</v>
      </c>
      <c r="O2" s="54">
        <v>253</v>
      </c>
      <c r="P2" s="54"/>
      <c r="Q2" s="86">
        <v>-0.01</v>
      </c>
    </row>
    <row r="3" spans="1:18" ht="13.5" thickBot="1" x14ac:dyDescent="0.25">
      <c r="A3" s="15"/>
      <c r="B3" s="15"/>
      <c r="C3" s="2" t="s">
        <v>4</v>
      </c>
      <c r="D3" s="4" t="s">
        <v>5</v>
      </c>
      <c r="E3" s="5" t="s">
        <v>6</v>
      </c>
      <c r="F3" s="6" t="s">
        <v>7</v>
      </c>
      <c r="G3" s="3" t="s">
        <v>8</v>
      </c>
      <c r="H3" s="7" t="s">
        <v>9</v>
      </c>
      <c r="I3" s="10" t="s">
        <v>10</v>
      </c>
      <c r="J3" s="89" t="s">
        <v>11</v>
      </c>
      <c r="K3" s="84" t="s">
        <v>11</v>
      </c>
      <c r="L3" s="25"/>
      <c r="M3" s="56"/>
      <c r="N3" s="57" t="s">
        <v>12</v>
      </c>
      <c r="O3" s="58" t="e">
        <f>(O1+O2:P2)-SUM(F4:F23)-SUM(Q2:Q10)</f>
        <v>#REF!</v>
      </c>
      <c r="P3" s="85"/>
      <c r="Q3" s="8">
        <v>-0.01</v>
      </c>
    </row>
    <row r="4" spans="1:18" x14ac:dyDescent="0.2">
      <c r="A4" s="29" t="s">
        <v>18</v>
      </c>
      <c r="B4" s="79">
        <v>28</v>
      </c>
      <c r="C4" s="38"/>
      <c r="D4" s="48">
        <v>0</v>
      </c>
      <c r="E4" s="39"/>
      <c r="F4" s="124">
        <f>SUM(C4:E4)</f>
        <v>0</v>
      </c>
      <c r="G4" s="62">
        <f t="shared" ref="G4:G25" si="0">IF(F4&lt;&gt;0,IF(F4 &lt; $B$1, ($B$1-F4),  0),0)</f>
        <v>0</v>
      </c>
      <c r="H4" s="65">
        <f t="shared" ref="H4:H25" si="1">IF(F4&lt;&gt;0,IF(F4 &gt; $B$1, ($B$1-F4),  0),0)</f>
        <v>0</v>
      </c>
      <c r="I4" s="11">
        <f t="shared" ref="I4:I23" si="2">SUM(G4:H4)</f>
        <v>0</v>
      </c>
      <c r="J4" s="90">
        <f>11.5</f>
        <v>11.5</v>
      </c>
      <c r="K4" s="24" t="e">
        <f>B1+O1</f>
        <v>#REF!</v>
      </c>
      <c r="L4" s="96"/>
      <c r="N4" s="34"/>
      <c r="P4" s="97"/>
      <c r="Q4" s="8">
        <v>0.01</v>
      </c>
      <c r="R4" s="95"/>
    </row>
    <row r="5" spans="1:18" x14ac:dyDescent="0.2">
      <c r="A5" s="29" t="s">
        <v>19</v>
      </c>
      <c r="B5" s="16">
        <v>29</v>
      </c>
      <c r="C5" s="106"/>
      <c r="D5" s="107">
        <v>7.51</v>
      </c>
      <c r="E5" s="107">
        <v>31.45</v>
      </c>
      <c r="F5" s="69">
        <f>SUM(C5:E5)</f>
        <v>38.96</v>
      </c>
      <c r="G5" s="63">
        <f t="shared" si="0"/>
        <v>0</v>
      </c>
      <c r="H5" s="66">
        <f t="shared" si="1"/>
        <v>-27.46</v>
      </c>
      <c r="I5" s="11">
        <f t="shared" si="2"/>
        <v>-27.46</v>
      </c>
      <c r="J5" s="90">
        <f t="shared" ref="J5:J23" si="3">IF(F4&lt;&gt;0,IF(F4 &gt;= $B$1, (J4+I4),  (J4+I4)),0)</f>
        <v>0</v>
      </c>
      <c r="K5" s="24" t="e">
        <f>IF(F4&lt;&gt;"",IF(F4 &gt;= $B$1, (K4+I4),  (K4+I4)),0)</f>
        <v>#REF!</v>
      </c>
      <c r="L5" s="91"/>
      <c r="Q5" s="8">
        <v>-0.01</v>
      </c>
      <c r="R5" s="93"/>
    </row>
    <row r="6" spans="1:18" x14ac:dyDescent="0.2">
      <c r="A6" s="29" t="s">
        <v>20</v>
      </c>
      <c r="B6" s="16">
        <v>30</v>
      </c>
      <c r="C6" s="106"/>
      <c r="D6" s="110">
        <v>23</v>
      </c>
      <c r="E6" s="107">
        <v>2.5</v>
      </c>
      <c r="F6" s="69">
        <f>SUM(D6:E6)</f>
        <v>25.5</v>
      </c>
      <c r="G6" s="63">
        <f t="shared" si="0"/>
        <v>0</v>
      </c>
      <c r="H6" s="66">
        <f t="shared" si="1"/>
        <v>-14</v>
      </c>
      <c r="I6" s="11">
        <f t="shared" si="2"/>
        <v>-14</v>
      </c>
      <c r="J6" s="90">
        <f t="shared" si="3"/>
        <v>-27.46</v>
      </c>
      <c r="K6" s="24" t="e">
        <f t="shared" ref="K6:K13" si="4">IF(F5&lt;&gt;"",IF(F5 &gt;= $B$1, (K5+I5),  (K5+I5)),0)</f>
        <v>#REF!</v>
      </c>
      <c r="L6" s="91"/>
      <c r="M6" s="98"/>
      <c r="N6" s="98"/>
      <c r="O6" s="98"/>
      <c r="Q6" s="8">
        <v>7.9</v>
      </c>
      <c r="R6" s="93"/>
    </row>
    <row r="7" spans="1:18" x14ac:dyDescent="0.2">
      <c r="A7" s="29" t="s">
        <v>21</v>
      </c>
      <c r="B7" s="73">
        <v>1</v>
      </c>
      <c r="C7" s="121"/>
      <c r="D7" s="122">
        <v>0.01</v>
      </c>
      <c r="E7" s="122"/>
      <c r="F7" s="123">
        <f t="shared" ref="F7:F25" si="5">SUM(C7:E7)</f>
        <v>0.01</v>
      </c>
      <c r="G7" s="44">
        <f t="shared" si="0"/>
        <v>11.49</v>
      </c>
      <c r="H7" s="45">
        <f t="shared" si="1"/>
        <v>0</v>
      </c>
      <c r="I7" s="11">
        <f t="shared" si="2"/>
        <v>11.49</v>
      </c>
      <c r="J7" s="90">
        <f t="shared" si="3"/>
        <v>-41.46</v>
      </c>
      <c r="K7" s="24" t="e">
        <f t="shared" si="4"/>
        <v>#REF!</v>
      </c>
      <c r="L7" s="91"/>
      <c r="Q7" s="8">
        <v>23.65</v>
      </c>
      <c r="R7" s="93"/>
    </row>
    <row r="8" spans="1:18" x14ac:dyDescent="0.2">
      <c r="A8" s="29" t="s">
        <v>22</v>
      </c>
      <c r="B8" s="41">
        <v>2</v>
      </c>
      <c r="C8" s="116"/>
      <c r="D8" s="117"/>
      <c r="E8" s="117">
        <v>3.9</v>
      </c>
      <c r="F8" s="120">
        <f t="shared" si="5"/>
        <v>3.9</v>
      </c>
      <c r="G8" s="64">
        <f t="shared" si="0"/>
        <v>7.6</v>
      </c>
      <c r="H8" s="67">
        <f t="shared" si="1"/>
        <v>0</v>
      </c>
      <c r="I8" s="11">
        <f t="shared" si="2"/>
        <v>7.6</v>
      </c>
      <c r="J8" s="90">
        <f t="shared" si="3"/>
        <v>-29.97</v>
      </c>
      <c r="K8" s="24" t="e">
        <f t="shared" si="4"/>
        <v>#REF!</v>
      </c>
      <c r="L8" s="91"/>
      <c r="M8" s="111"/>
      <c r="N8" s="111"/>
      <c r="Q8" s="87">
        <v>-0.01</v>
      </c>
      <c r="R8" s="93"/>
    </row>
    <row r="9" spans="1:18" x14ac:dyDescent="0.2">
      <c r="A9" s="29" t="s">
        <v>18</v>
      </c>
      <c r="B9" s="41">
        <v>5</v>
      </c>
      <c r="C9" s="106"/>
      <c r="D9" s="107">
        <v>6.93</v>
      </c>
      <c r="E9" s="107"/>
      <c r="F9" s="69">
        <f t="shared" si="5"/>
        <v>6.93</v>
      </c>
      <c r="G9" s="63">
        <f t="shared" si="0"/>
        <v>4.57</v>
      </c>
      <c r="H9" s="66">
        <f t="shared" si="1"/>
        <v>0</v>
      </c>
      <c r="I9" s="11">
        <f t="shared" si="2"/>
        <v>4.57</v>
      </c>
      <c r="J9" s="90">
        <f t="shared" si="3"/>
        <v>-22.369999999999997</v>
      </c>
      <c r="K9" s="24" t="e">
        <f t="shared" si="4"/>
        <v>#REF!</v>
      </c>
      <c r="L9" s="91"/>
      <c r="M9" s="111"/>
      <c r="N9" s="111"/>
      <c r="Q9" s="87">
        <v>-0.02</v>
      </c>
      <c r="R9" s="93"/>
    </row>
    <row r="10" spans="1:18" x14ac:dyDescent="0.2">
      <c r="A10" s="29" t="s">
        <v>19</v>
      </c>
      <c r="B10" s="41">
        <v>6</v>
      </c>
      <c r="C10" s="106">
        <v>2.89</v>
      </c>
      <c r="D10" s="107">
        <v>8.94</v>
      </c>
      <c r="E10" s="107">
        <v>2.2000000000000002</v>
      </c>
      <c r="F10" s="69">
        <f t="shared" si="5"/>
        <v>14.030000000000001</v>
      </c>
      <c r="G10" s="63">
        <f t="shared" si="0"/>
        <v>0</v>
      </c>
      <c r="H10" s="66">
        <f t="shared" si="1"/>
        <v>-2.5300000000000011</v>
      </c>
      <c r="I10" s="11">
        <f t="shared" si="2"/>
        <v>-2.5300000000000011</v>
      </c>
      <c r="J10" s="90">
        <f t="shared" si="3"/>
        <v>-17.799999999999997</v>
      </c>
      <c r="K10" s="24" t="e">
        <f t="shared" si="4"/>
        <v>#REF!</v>
      </c>
      <c r="L10" s="91"/>
      <c r="Q10" s="88"/>
      <c r="R10" s="93"/>
    </row>
    <row r="11" spans="1:18" x14ac:dyDescent="0.2">
      <c r="A11" s="29" t="s">
        <v>20</v>
      </c>
      <c r="B11" s="41">
        <v>7</v>
      </c>
      <c r="C11" s="106"/>
      <c r="D11" s="107">
        <v>11.36</v>
      </c>
      <c r="E11" s="107"/>
      <c r="F11" s="69">
        <f t="shared" si="5"/>
        <v>11.36</v>
      </c>
      <c r="G11" s="63">
        <f t="shared" si="0"/>
        <v>0.14000000000000057</v>
      </c>
      <c r="H11" s="66">
        <f t="shared" si="1"/>
        <v>0</v>
      </c>
      <c r="I11" s="11">
        <f>SUM(G11:H11)</f>
        <v>0.14000000000000057</v>
      </c>
      <c r="J11" s="90">
        <f t="shared" si="3"/>
        <v>-20.329999999999998</v>
      </c>
      <c r="K11" s="24" t="e">
        <f t="shared" si="4"/>
        <v>#REF!</v>
      </c>
      <c r="L11" s="91"/>
    </row>
    <row r="12" spans="1:18" x14ac:dyDescent="0.2">
      <c r="A12" s="29" t="s">
        <v>21</v>
      </c>
      <c r="B12" s="41">
        <v>8</v>
      </c>
      <c r="C12" s="106"/>
      <c r="D12" s="107">
        <f>14.1*2</f>
        <v>28.2</v>
      </c>
      <c r="E12" s="107"/>
      <c r="F12" s="69">
        <f t="shared" si="5"/>
        <v>28.2</v>
      </c>
      <c r="G12" s="63">
        <f t="shared" si="0"/>
        <v>0</v>
      </c>
      <c r="H12" s="66">
        <f t="shared" si="1"/>
        <v>-16.7</v>
      </c>
      <c r="I12" s="11">
        <f t="shared" si="2"/>
        <v>-16.7</v>
      </c>
      <c r="J12" s="90">
        <f t="shared" si="3"/>
        <v>-20.189999999999998</v>
      </c>
      <c r="K12" s="24" t="e">
        <f t="shared" si="4"/>
        <v>#REF!</v>
      </c>
      <c r="L12" s="91"/>
    </row>
    <row r="13" spans="1:18" x14ac:dyDescent="0.2">
      <c r="A13" s="29" t="s">
        <v>22</v>
      </c>
      <c r="B13" s="41">
        <v>9</v>
      </c>
      <c r="C13" s="116"/>
      <c r="D13" s="117">
        <v>8.1</v>
      </c>
      <c r="E13" s="117"/>
      <c r="F13" s="120">
        <f t="shared" si="5"/>
        <v>8.1</v>
      </c>
      <c r="G13" s="64">
        <f t="shared" si="0"/>
        <v>3.4000000000000004</v>
      </c>
      <c r="H13" s="67">
        <f t="shared" si="1"/>
        <v>0</v>
      </c>
      <c r="I13" s="11">
        <f t="shared" si="2"/>
        <v>3.4000000000000004</v>
      </c>
      <c r="J13" s="90">
        <f t="shared" si="3"/>
        <v>-36.89</v>
      </c>
      <c r="K13" s="24" t="e">
        <f t="shared" si="4"/>
        <v>#REF!</v>
      </c>
      <c r="L13" s="91"/>
    </row>
    <row r="14" spans="1:18" x14ac:dyDescent="0.2">
      <c r="A14" s="29" t="s">
        <v>18</v>
      </c>
      <c r="B14" s="41">
        <v>12</v>
      </c>
      <c r="C14" s="106"/>
      <c r="D14" s="108">
        <v>13.85</v>
      </c>
      <c r="E14" s="107">
        <v>2.2000000000000002</v>
      </c>
      <c r="F14" s="69">
        <f t="shared" si="5"/>
        <v>16.05</v>
      </c>
      <c r="G14" s="63">
        <f t="shared" si="0"/>
        <v>0</v>
      </c>
      <c r="H14" s="66">
        <f t="shared" si="1"/>
        <v>-4.5500000000000007</v>
      </c>
      <c r="I14" s="11">
        <f t="shared" si="2"/>
        <v>-4.5500000000000007</v>
      </c>
      <c r="J14" s="90">
        <f t="shared" si="3"/>
        <v>-33.49</v>
      </c>
      <c r="K14" s="24" t="e">
        <f t="shared" ref="K14:K23" si="6">IF(F13&lt;&gt;0,IF(F13 &gt;= $B$1, (K13+I13),  (K13+I13)),0)</f>
        <v>#REF!</v>
      </c>
      <c r="L14" s="91"/>
    </row>
    <row r="15" spans="1:18" x14ac:dyDescent="0.2">
      <c r="A15" s="29" t="s">
        <v>19</v>
      </c>
      <c r="B15" s="41">
        <v>13</v>
      </c>
      <c r="C15" s="106"/>
      <c r="D15" s="109">
        <v>6.5</v>
      </c>
      <c r="E15" s="107">
        <v>4.76</v>
      </c>
      <c r="F15" s="69">
        <f t="shared" si="5"/>
        <v>11.26</v>
      </c>
      <c r="G15" s="63">
        <f t="shared" si="0"/>
        <v>0.24000000000000021</v>
      </c>
      <c r="H15" s="66">
        <f t="shared" si="1"/>
        <v>0</v>
      </c>
      <c r="I15" s="11">
        <f t="shared" si="2"/>
        <v>0.24000000000000021</v>
      </c>
      <c r="J15" s="90">
        <f t="shared" si="3"/>
        <v>-38.040000000000006</v>
      </c>
      <c r="K15" s="24" t="e">
        <f t="shared" si="6"/>
        <v>#REF!</v>
      </c>
      <c r="L15" s="91"/>
    </row>
    <row r="16" spans="1:18" x14ac:dyDescent="0.2">
      <c r="A16" s="29" t="s">
        <v>20</v>
      </c>
      <c r="B16" s="41">
        <v>14</v>
      </c>
      <c r="C16" s="112"/>
      <c r="D16" s="108">
        <v>9</v>
      </c>
      <c r="E16" s="108"/>
      <c r="F16" s="69">
        <f t="shared" si="5"/>
        <v>9</v>
      </c>
      <c r="G16" s="63">
        <f t="shared" si="0"/>
        <v>2.5</v>
      </c>
      <c r="H16" s="66">
        <f t="shared" si="1"/>
        <v>0</v>
      </c>
      <c r="I16" s="11">
        <f t="shared" si="2"/>
        <v>2.5</v>
      </c>
      <c r="J16" s="90">
        <f t="shared" si="3"/>
        <v>-37.800000000000004</v>
      </c>
      <c r="K16" s="24" t="e">
        <f t="shared" si="6"/>
        <v>#REF!</v>
      </c>
      <c r="L16" s="91"/>
    </row>
    <row r="17" spans="1:12" x14ac:dyDescent="0.2">
      <c r="A17" s="29" t="s">
        <v>21</v>
      </c>
      <c r="B17" s="41">
        <v>15</v>
      </c>
      <c r="C17" s="112"/>
      <c r="D17" s="108">
        <v>10.26</v>
      </c>
      <c r="E17" s="108">
        <v>2.2000000000000002</v>
      </c>
      <c r="F17" s="69">
        <f t="shared" si="5"/>
        <v>12.46</v>
      </c>
      <c r="G17" s="63">
        <f t="shared" si="0"/>
        <v>0</v>
      </c>
      <c r="H17" s="66">
        <f t="shared" si="1"/>
        <v>-0.96000000000000085</v>
      </c>
      <c r="I17" s="11">
        <f t="shared" si="2"/>
        <v>-0.96000000000000085</v>
      </c>
      <c r="J17" s="90">
        <f t="shared" si="3"/>
        <v>-35.300000000000004</v>
      </c>
      <c r="K17" s="24" t="e">
        <f t="shared" si="6"/>
        <v>#REF!</v>
      </c>
      <c r="L17" s="91"/>
    </row>
    <row r="18" spans="1:12" x14ac:dyDescent="0.2">
      <c r="A18" s="29" t="s">
        <v>22</v>
      </c>
      <c r="B18" s="41">
        <v>16</v>
      </c>
      <c r="C18" s="118"/>
      <c r="D18" s="119">
        <v>8.67</v>
      </c>
      <c r="E18" s="119"/>
      <c r="F18" s="120">
        <f t="shared" si="5"/>
        <v>8.67</v>
      </c>
      <c r="G18" s="64">
        <f t="shared" si="0"/>
        <v>2.83</v>
      </c>
      <c r="H18" s="67">
        <f t="shared" si="1"/>
        <v>0</v>
      </c>
      <c r="I18" s="11">
        <f t="shared" si="2"/>
        <v>2.83</v>
      </c>
      <c r="J18" s="90">
        <f t="shared" si="3"/>
        <v>-36.260000000000005</v>
      </c>
      <c r="K18" s="24" t="e">
        <f t="shared" si="6"/>
        <v>#REF!</v>
      </c>
      <c r="L18" s="91"/>
    </row>
    <row r="19" spans="1:12" x14ac:dyDescent="0.2">
      <c r="A19" s="29" t="s">
        <v>18</v>
      </c>
      <c r="B19" s="41">
        <v>19</v>
      </c>
      <c r="C19" s="112"/>
      <c r="D19" s="108">
        <v>7</v>
      </c>
      <c r="E19" s="108"/>
      <c r="F19" s="69">
        <f t="shared" si="5"/>
        <v>7</v>
      </c>
      <c r="G19" s="63">
        <f t="shared" si="0"/>
        <v>4.5</v>
      </c>
      <c r="H19" s="66">
        <f t="shared" si="1"/>
        <v>0</v>
      </c>
      <c r="I19" s="11">
        <f t="shared" si="2"/>
        <v>4.5</v>
      </c>
      <c r="J19" s="90">
        <f t="shared" si="3"/>
        <v>-33.430000000000007</v>
      </c>
      <c r="K19" s="24" t="e">
        <f t="shared" si="6"/>
        <v>#REF!</v>
      </c>
      <c r="L19" s="91"/>
    </row>
    <row r="20" spans="1:12" x14ac:dyDescent="0.2">
      <c r="A20" s="29" t="s">
        <v>19</v>
      </c>
      <c r="B20" s="41">
        <v>20</v>
      </c>
      <c r="C20" s="113"/>
      <c r="D20" s="108">
        <v>9.9</v>
      </c>
      <c r="E20" s="108"/>
      <c r="F20" s="69">
        <f t="shared" si="5"/>
        <v>9.9</v>
      </c>
      <c r="G20" s="63">
        <f t="shared" si="0"/>
        <v>1.5999999999999996</v>
      </c>
      <c r="H20" s="66">
        <f t="shared" si="1"/>
        <v>0</v>
      </c>
      <c r="I20" s="11">
        <f t="shared" si="2"/>
        <v>1.5999999999999996</v>
      </c>
      <c r="J20" s="90">
        <f t="shared" si="3"/>
        <v>-28.930000000000007</v>
      </c>
      <c r="K20" s="24" t="e">
        <f t="shared" si="6"/>
        <v>#REF!</v>
      </c>
    </row>
    <row r="21" spans="1:12" x14ac:dyDescent="0.2">
      <c r="A21" s="29" t="s">
        <v>20</v>
      </c>
      <c r="B21" s="41">
        <v>21</v>
      </c>
      <c r="C21" s="113"/>
      <c r="D21" s="108">
        <v>6.8</v>
      </c>
      <c r="E21" s="108"/>
      <c r="F21" s="69">
        <f t="shared" si="5"/>
        <v>6.8</v>
      </c>
      <c r="G21" s="63">
        <f t="shared" si="0"/>
        <v>4.7</v>
      </c>
      <c r="H21" s="66">
        <f t="shared" si="1"/>
        <v>0</v>
      </c>
      <c r="I21" s="11">
        <f t="shared" si="2"/>
        <v>4.7</v>
      </c>
      <c r="J21" s="90">
        <f t="shared" si="3"/>
        <v>-27.330000000000005</v>
      </c>
      <c r="K21" s="24" t="e">
        <f t="shared" si="6"/>
        <v>#REF!</v>
      </c>
    </row>
    <row r="22" spans="1:12" x14ac:dyDescent="0.2">
      <c r="A22" s="29" t="s">
        <v>21</v>
      </c>
      <c r="B22" s="73">
        <v>22</v>
      </c>
      <c r="C22" s="121"/>
      <c r="D22" s="122">
        <v>0.01</v>
      </c>
      <c r="E22" s="122"/>
      <c r="F22" s="123">
        <f t="shared" si="5"/>
        <v>0.01</v>
      </c>
      <c r="G22" s="44">
        <f t="shared" si="0"/>
        <v>11.49</v>
      </c>
      <c r="H22" s="45">
        <f t="shared" si="1"/>
        <v>0</v>
      </c>
      <c r="I22" s="72">
        <f t="shared" si="2"/>
        <v>11.49</v>
      </c>
      <c r="J22" s="90">
        <f t="shared" si="3"/>
        <v>-22.630000000000006</v>
      </c>
      <c r="K22" s="70" t="e">
        <f t="shared" si="6"/>
        <v>#REF!</v>
      </c>
    </row>
    <row r="23" spans="1:12" x14ac:dyDescent="0.2">
      <c r="A23" s="29" t="s">
        <v>22</v>
      </c>
      <c r="B23" s="104">
        <v>23</v>
      </c>
      <c r="C23" s="118"/>
      <c r="D23" s="119">
        <v>8.4</v>
      </c>
      <c r="E23" s="119">
        <v>1.26</v>
      </c>
      <c r="F23" s="120">
        <f t="shared" si="5"/>
        <v>9.66</v>
      </c>
      <c r="G23" s="64">
        <f t="shared" si="0"/>
        <v>1.8399999999999999</v>
      </c>
      <c r="H23" s="67">
        <f t="shared" si="1"/>
        <v>0</v>
      </c>
      <c r="I23" s="71">
        <f t="shared" si="2"/>
        <v>1.8399999999999999</v>
      </c>
      <c r="J23" s="90">
        <f t="shared" si="3"/>
        <v>-11.140000000000006</v>
      </c>
      <c r="K23" s="61" t="e">
        <f t="shared" si="6"/>
        <v>#REF!</v>
      </c>
    </row>
    <row r="24" spans="1:12" x14ac:dyDescent="0.2">
      <c r="A24" s="29" t="s">
        <v>18</v>
      </c>
      <c r="B24" s="105">
        <v>26</v>
      </c>
      <c r="C24" s="112"/>
      <c r="D24" s="108">
        <v>0.01</v>
      </c>
      <c r="E24" s="108"/>
      <c r="F24" s="69">
        <f t="shared" si="5"/>
        <v>0.01</v>
      </c>
      <c r="G24" s="63">
        <f t="shared" si="0"/>
        <v>11.49</v>
      </c>
      <c r="H24" s="66">
        <f t="shared" si="1"/>
        <v>0</v>
      </c>
    </row>
    <row r="25" spans="1:12" ht="13.5" thickBot="1" x14ac:dyDescent="0.25">
      <c r="A25" s="103" t="s">
        <v>19</v>
      </c>
      <c r="B25" s="103">
        <v>27</v>
      </c>
      <c r="C25" s="114"/>
      <c r="D25" s="115">
        <v>0.01</v>
      </c>
      <c r="E25" s="115"/>
      <c r="F25" s="125">
        <f t="shared" si="5"/>
        <v>0.01</v>
      </c>
      <c r="G25" s="100">
        <f t="shared" si="0"/>
        <v>11.49</v>
      </c>
      <c r="H25" s="101">
        <f t="shared" si="1"/>
        <v>0</v>
      </c>
    </row>
  </sheetData>
  <mergeCells count="1">
    <mergeCell ref="B1:C1"/>
  </mergeCells>
  <phoneticPr fontId="3" type="noConversion"/>
  <pageMargins left="0.75" right="0.75" top="1" bottom="1" header="0.49212598499999999" footer="0.49212598499999999"/>
  <pageSetup paperSize="9" orientation="portrait" r:id="rId1"/>
  <headerFooter alignWithMargins="0"/>
  <ignoredErrors>
    <ignoredError sqref="F22 F19:F21 F23 F4:F18" formulaRange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6"/>
  <sheetViews>
    <sheetView zoomScale="85" workbookViewId="0">
      <selection activeCell="D20" sqref="D20"/>
    </sheetView>
  </sheetViews>
  <sheetFormatPr defaultRowHeight="12.75" x14ac:dyDescent="0.2"/>
  <cols>
    <col min="1" max="2" width="3.28515625" style="32" customWidth="1"/>
    <col min="3" max="3" width="6.5703125" style="32" bestFit="1" customWidth="1"/>
    <col min="4" max="4" width="6.85546875" style="32" customWidth="1"/>
    <col min="5" max="5" width="7.140625" style="32" customWidth="1"/>
    <col min="6" max="6" width="9.5703125" style="32" customWidth="1"/>
    <col min="7" max="8" width="9.140625" style="32"/>
    <col min="9" max="9" width="9" style="32" customWidth="1"/>
    <col min="10" max="11" width="8.85546875" style="32" customWidth="1"/>
    <col min="12" max="12" width="5.42578125" style="32" customWidth="1"/>
    <col min="13" max="13" width="9.140625" style="32"/>
    <col min="14" max="14" width="11.28515625" style="32" customWidth="1"/>
    <col min="15" max="16" width="9.140625" style="32"/>
    <col min="17" max="17" width="10" style="32" customWidth="1"/>
    <col min="18" max="16384" width="9.140625" style="32"/>
  </cols>
  <sheetData>
    <row r="1" spans="1:18" x14ac:dyDescent="0.2">
      <c r="A1"/>
      <c r="B1" s="199">
        <v>13.5</v>
      </c>
      <c r="C1" s="199"/>
      <c r="D1" t="s">
        <v>0</v>
      </c>
      <c r="E1"/>
      <c r="F1" s="9"/>
      <c r="G1" s="99"/>
      <c r="H1" s="200" t="s">
        <v>23</v>
      </c>
      <c r="I1" s="200"/>
      <c r="J1" s="200"/>
      <c r="M1" s="50"/>
      <c r="N1" s="51" t="s">
        <v>1</v>
      </c>
      <c r="O1" s="52" t="e">
        <f>'2008_Mai'!O3</f>
        <v>#REF!</v>
      </c>
      <c r="P1" s="49"/>
      <c r="Q1" s="60" t="s">
        <v>2</v>
      </c>
      <c r="R1" s="94"/>
    </row>
    <row r="2" spans="1:18" ht="13.5" thickBot="1" x14ac:dyDescent="0.25">
      <c r="A2"/>
      <c r="B2"/>
      <c r="C2"/>
      <c r="D2"/>
      <c r="E2"/>
      <c r="F2"/>
      <c r="H2" s="200"/>
      <c r="I2" s="200"/>
      <c r="J2" s="200"/>
      <c r="M2" s="53"/>
      <c r="N2" s="33" t="s">
        <v>3</v>
      </c>
      <c r="O2" s="54">
        <v>341</v>
      </c>
      <c r="P2" s="54"/>
      <c r="Q2" s="86">
        <v>0.02</v>
      </c>
    </row>
    <row r="3" spans="1:18" ht="13.5" thickBot="1" x14ac:dyDescent="0.25">
      <c r="A3" s="15"/>
      <c r="B3" s="15"/>
      <c r="C3" s="2" t="s">
        <v>4</v>
      </c>
      <c r="D3" s="4" t="s">
        <v>5</v>
      </c>
      <c r="E3" s="5" t="s">
        <v>6</v>
      </c>
      <c r="F3" s="6" t="s">
        <v>7</v>
      </c>
      <c r="G3" s="3" t="s">
        <v>8</v>
      </c>
      <c r="H3" s="7" t="s">
        <v>9</v>
      </c>
      <c r="I3" s="10" t="s">
        <v>10</v>
      </c>
      <c r="J3" s="143" t="s">
        <v>11</v>
      </c>
      <c r="K3" s="139" t="s">
        <v>11</v>
      </c>
      <c r="L3" s="25"/>
      <c r="M3" s="56"/>
      <c r="N3" s="57" t="s">
        <v>12</v>
      </c>
      <c r="O3" s="58" t="e">
        <f>(O1+O2:P2)-SUM(F4:F26)-SUM(Q2:Q9)</f>
        <v>#REF!</v>
      </c>
      <c r="P3" s="85"/>
      <c r="Q3" s="8"/>
    </row>
    <row r="4" spans="1:18" x14ac:dyDescent="0.2">
      <c r="A4" s="37" t="s">
        <v>17</v>
      </c>
      <c r="B4" s="128">
        <v>29</v>
      </c>
      <c r="C4" s="127"/>
      <c r="D4" s="12">
        <v>11.7</v>
      </c>
      <c r="E4" s="12">
        <f>3.83+1.5</f>
        <v>5.33</v>
      </c>
      <c r="F4" s="124">
        <f>SUM(C4:E4)</f>
        <v>17.03</v>
      </c>
      <c r="G4" s="62" t="e">
        <f>IF(F4&lt;&gt;0,IF(F4 &lt; ($B$1+O1), (($B$1+O1)-F4),  0),0)</f>
        <v>#REF!</v>
      </c>
      <c r="H4" s="65" t="e">
        <f>IF(F4&lt;&gt;0,IF(F4 &gt; ($B$1+O1), (($B$1+O1)-F4),  0),0)</f>
        <v>#REF!</v>
      </c>
      <c r="I4" s="11" t="e">
        <f>IF(O1&gt;=0,SUM(G4:H4)-O1,SUM(G4:H4)+O1)</f>
        <v>#REF!</v>
      </c>
      <c r="J4" s="144" t="e">
        <f>B1+O1</f>
        <v>#REF!</v>
      </c>
      <c r="K4" s="140" t="e">
        <f>B1+O1</f>
        <v>#REF!</v>
      </c>
      <c r="L4" s="96"/>
      <c r="N4" s="34"/>
      <c r="P4" s="97"/>
      <c r="Q4" s="8"/>
      <c r="R4" s="95"/>
    </row>
    <row r="5" spans="1:18" x14ac:dyDescent="0.2">
      <c r="A5" s="126" t="s">
        <v>13</v>
      </c>
      <c r="B5" s="129">
        <v>30</v>
      </c>
      <c r="C5" s="21">
        <v>2</v>
      </c>
      <c r="D5" s="137">
        <v>10.65</v>
      </c>
      <c r="E5" s="12">
        <v>4.01</v>
      </c>
      <c r="F5" s="69">
        <f>SUM(C5:E5)</f>
        <v>16.66</v>
      </c>
      <c r="G5" s="63">
        <f t="shared" ref="G5:G25" si="0">IF(F5&lt;&gt;0,IF(F5 &lt; $B$1, ($B$1-F5),  0),0)</f>
        <v>0</v>
      </c>
      <c r="H5" s="66">
        <f t="shared" ref="H5:H25" si="1">IF(F5&lt;&gt;0,IF(F5 &gt; $B$1, ($B$1-F5),  0),0)</f>
        <v>-3.16</v>
      </c>
      <c r="I5" s="11">
        <f t="shared" ref="I5:I25" si="2">SUM(G5:H5)</f>
        <v>-3.16</v>
      </c>
      <c r="J5" s="144" t="e">
        <f t="shared" ref="J5:J26" si="3">IF(F4&lt;&gt;0,IF(F4 &gt;= $B$1, (J4+I4),  (J4+I4)),0)</f>
        <v>#REF!</v>
      </c>
      <c r="K5" s="140" t="e">
        <f t="shared" ref="K5:K26" si="4">IF(F4&lt;&gt;"",IF(F4 &gt;= $B$1, (K4+I4),  (K4+I4)),0)</f>
        <v>#REF!</v>
      </c>
      <c r="L5" s="91"/>
      <c r="Q5" s="8"/>
      <c r="R5" s="93"/>
    </row>
    <row r="6" spans="1:18" x14ac:dyDescent="0.2">
      <c r="A6" s="29" t="s">
        <v>14</v>
      </c>
      <c r="B6" s="41">
        <v>2</v>
      </c>
      <c r="C6" s="138"/>
      <c r="D6" s="138">
        <v>7.45</v>
      </c>
      <c r="E6" s="27">
        <v>2.2999999999999998</v>
      </c>
      <c r="F6" s="133">
        <f t="shared" ref="F6:F25" si="5">SUM(C6:E6)</f>
        <v>9.75</v>
      </c>
      <c r="G6" s="134">
        <f t="shared" si="0"/>
        <v>3.75</v>
      </c>
      <c r="H6" s="135">
        <f t="shared" si="1"/>
        <v>0</v>
      </c>
      <c r="I6" s="136">
        <f t="shared" si="2"/>
        <v>3.75</v>
      </c>
      <c r="J6" s="145" t="e">
        <f t="shared" si="3"/>
        <v>#REF!</v>
      </c>
      <c r="K6" s="141" t="e">
        <f t="shared" si="4"/>
        <v>#REF!</v>
      </c>
      <c r="L6" s="91"/>
      <c r="M6" s="98"/>
      <c r="N6" s="98"/>
      <c r="O6" s="98"/>
      <c r="Q6" s="8"/>
      <c r="R6" s="93"/>
    </row>
    <row r="7" spans="1:18" x14ac:dyDescent="0.2">
      <c r="A7" s="29" t="s">
        <v>15</v>
      </c>
      <c r="B7" s="41">
        <v>3</v>
      </c>
      <c r="C7" s="12"/>
      <c r="D7" s="12">
        <v>8.9</v>
      </c>
      <c r="E7" s="12">
        <v>2.9</v>
      </c>
      <c r="F7" s="69">
        <f t="shared" si="5"/>
        <v>11.8</v>
      </c>
      <c r="G7" s="63">
        <f t="shared" si="0"/>
        <v>1.6999999999999993</v>
      </c>
      <c r="H7" s="66">
        <f t="shared" si="1"/>
        <v>0</v>
      </c>
      <c r="I7" s="11">
        <f t="shared" si="2"/>
        <v>1.6999999999999993</v>
      </c>
      <c r="J7" s="144" t="e">
        <f t="shared" si="3"/>
        <v>#REF!</v>
      </c>
      <c r="K7" s="140" t="e">
        <f t="shared" si="4"/>
        <v>#REF!</v>
      </c>
      <c r="L7" s="91"/>
      <c r="M7" s="111"/>
      <c r="N7" s="111"/>
      <c r="Q7" s="87"/>
      <c r="R7" s="93"/>
    </row>
    <row r="8" spans="1:18" x14ac:dyDescent="0.2">
      <c r="A8" s="29" t="s">
        <v>16</v>
      </c>
      <c r="B8" s="41">
        <v>4</v>
      </c>
      <c r="C8" s="12"/>
      <c r="D8" s="12" t="s">
        <v>24</v>
      </c>
      <c r="E8" s="12">
        <v>2.2999999999999998</v>
      </c>
      <c r="F8" s="69">
        <f t="shared" si="5"/>
        <v>2.2999999999999998</v>
      </c>
      <c r="G8" s="63">
        <f t="shared" si="0"/>
        <v>11.2</v>
      </c>
      <c r="H8" s="66">
        <f t="shared" si="1"/>
        <v>0</v>
      </c>
      <c r="I8" s="11">
        <f t="shared" si="2"/>
        <v>11.2</v>
      </c>
      <c r="J8" s="144" t="e">
        <f t="shared" si="3"/>
        <v>#REF!</v>
      </c>
      <c r="K8" s="140" t="e">
        <f t="shared" si="4"/>
        <v>#REF!</v>
      </c>
      <c r="L8" s="91"/>
      <c r="M8" s="111"/>
      <c r="N8" s="111"/>
      <c r="Q8" s="87"/>
      <c r="R8" s="93"/>
    </row>
    <row r="9" spans="1:18" x14ac:dyDescent="0.2">
      <c r="A9" s="29" t="s">
        <v>17</v>
      </c>
      <c r="B9" s="41">
        <v>5</v>
      </c>
      <c r="C9" s="12"/>
      <c r="D9" s="12">
        <v>17.2</v>
      </c>
      <c r="E9" s="12"/>
      <c r="F9" s="69">
        <f t="shared" si="5"/>
        <v>17.2</v>
      </c>
      <c r="G9" s="63">
        <f t="shared" si="0"/>
        <v>0</v>
      </c>
      <c r="H9" s="66">
        <f t="shared" si="1"/>
        <v>-3.6999999999999993</v>
      </c>
      <c r="I9" s="11">
        <f t="shared" si="2"/>
        <v>-3.6999999999999993</v>
      </c>
      <c r="J9" s="144" t="e">
        <f t="shared" si="3"/>
        <v>#REF!</v>
      </c>
      <c r="K9" s="140" t="e">
        <f t="shared" si="4"/>
        <v>#REF!</v>
      </c>
      <c r="L9" s="91"/>
      <c r="Q9" s="88"/>
      <c r="R9" s="93"/>
    </row>
    <row r="10" spans="1:18" x14ac:dyDescent="0.2">
      <c r="A10" s="126" t="s">
        <v>13</v>
      </c>
      <c r="B10" s="130">
        <v>6</v>
      </c>
      <c r="C10" s="21"/>
      <c r="D10" s="21">
        <v>12</v>
      </c>
      <c r="E10" s="21">
        <f>4.3+2</f>
        <v>6.3</v>
      </c>
      <c r="F10" s="120">
        <f t="shared" si="5"/>
        <v>18.3</v>
      </c>
      <c r="G10" s="64">
        <f t="shared" si="0"/>
        <v>0</v>
      </c>
      <c r="H10" s="67">
        <f t="shared" si="1"/>
        <v>-4.8000000000000007</v>
      </c>
      <c r="I10" s="71">
        <f t="shared" si="2"/>
        <v>-4.8000000000000007</v>
      </c>
      <c r="J10" s="146" t="e">
        <f t="shared" si="3"/>
        <v>#REF!</v>
      </c>
      <c r="K10" s="142" t="e">
        <f t="shared" si="4"/>
        <v>#REF!</v>
      </c>
      <c r="L10" s="91"/>
    </row>
    <row r="11" spans="1:18" x14ac:dyDescent="0.2">
      <c r="A11" s="29" t="s">
        <v>14</v>
      </c>
      <c r="B11" s="41">
        <v>9</v>
      </c>
      <c r="C11" s="12"/>
      <c r="D11" s="12">
        <v>11.2</v>
      </c>
      <c r="E11" s="12">
        <v>2.2999999999999998</v>
      </c>
      <c r="F11" s="69">
        <f t="shared" si="5"/>
        <v>13.5</v>
      </c>
      <c r="G11" s="63">
        <f t="shared" si="0"/>
        <v>0</v>
      </c>
      <c r="H11" s="66">
        <f t="shared" si="1"/>
        <v>0</v>
      </c>
      <c r="I11" s="72">
        <f t="shared" si="2"/>
        <v>0</v>
      </c>
      <c r="J11" s="147" t="e">
        <f t="shared" si="3"/>
        <v>#REF!</v>
      </c>
      <c r="K11" s="148" t="e">
        <f t="shared" si="4"/>
        <v>#REF!</v>
      </c>
      <c r="L11" s="91"/>
    </row>
    <row r="12" spans="1:18" x14ac:dyDescent="0.2">
      <c r="A12" s="29" t="s">
        <v>15</v>
      </c>
      <c r="B12" s="41">
        <v>10</v>
      </c>
      <c r="C12" s="13"/>
      <c r="D12" s="12">
        <v>22</v>
      </c>
      <c r="E12" s="12"/>
      <c r="F12" s="69">
        <f t="shared" si="5"/>
        <v>22</v>
      </c>
      <c r="G12" s="63">
        <f t="shared" si="0"/>
        <v>0</v>
      </c>
      <c r="H12" s="66">
        <f t="shared" si="1"/>
        <v>-8.5</v>
      </c>
      <c r="I12" s="72">
        <f t="shared" si="2"/>
        <v>-8.5</v>
      </c>
      <c r="J12" s="147" t="e">
        <f t="shared" si="3"/>
        <v>#REF!</v>
      </c>
      <c r="K12" s="148" t="e">
        <f t="shared" si="4"/>
        <v>#REF!</v>
      </c>
      <c r="L12" s="91"/>
    </row>
    <row r="13" spans="1:18" x14ac:dyDescent="0.2">
      <c r="A13" s="29" t="s">
        <v>16</v>
      </c>
      <c r="B13" s="41">
        <v>11</v>
      </c>
      <c r="C13" s="13"/>
      <c r="D13" s="18">
        <v>13</v>
      </c>
      <c r="E13" s="12">
        <v>16.649999999999999</v>
      </c>
      <c r="F13" s="69">
        <f t="shared" si="5"/>
        <v>29.65</v>
      </c>
      <c r="G13" s="63">
        <f t="shared" si="0"/>
        <v>0</v>
      </c>
      <c r="H13" s="66">
        <f t="shared" si="1"/>
        <v>-16.149999999999999</v>
      </c>
      <c r="I13" s="72">
        <f t="shared" si="2"/>
        <v>-16.149999999999999</v>
      </c>
      <c r="J13" s="147" t="e">
        <f t="shared" si="3"/>
        <v>#REF!</v>
      </c>
      <c r="K13" s="148" t="e">
        <f t="shared" si="4"/>
        <v>#REF!</v>
      </c>
      <c r="L13" s="91"/>
    </row>
    <row r="14" spans="1:18" x14ac:dyDescent="0.2">
      <c r="A14" s="29" t="s">
        <v>17</v>
      </c>
      <c r="B14" s="41">
        <v>12</v>
      </c>
      <c r="C14" s="13"/>
      <c r="D14" s="68">
        <v>0.01</v>
      </c>
      <c r="E14" s="12"/>
      <c r="F14" s="69">
        <f t="shared" si="5"/>
        <v>0.01</v>
      </c>
      <c r="G14" s="63">
        <f t="shared" si="0"/>
        <v>13.49</v>
      </c>
      <c r="H14" s="66">
        <f t="shared" si="1"/>
        <v>0</v>
      </c>
      <c r="I14" s="72">
        <f t="shared" si="2"/>
        <v>13.49</v>
      </c>
      <c r="J14" s="147" t="e">
        <f t="shared" si="3"/>
        <v>#REF!</v>
      </c>
      <c r="K14" s="148" t="e">
        <f t="shared" si="4"/>
        <v>#REF!</v>
      </c>
      <c r="L14" s="91"/>
    </row>
    <row r="15" spans="1:18" x14ac:dyDescent="0.2">
      <c r="A15" s="126" t="s">
        <v>13</v>
      </c>
      <c r="B15" s="130">
        <v>13</v>
      </c>
      <c r="C15" s="150"/>
      <c r="D15" s="22">
        <v>0.01</v>
      </c>
      <c r="E15" s="22"/>
      <c r="F15" s="120">
        <f t="shared" si="5"/>
        <v>0.01</v>
      </c>
      <c r="G15" s="64">
        <f t="shared" si="0"/>
        <v>13.49</v>
      </c>
      <c r="H15" s="67">
        <f t="shared" si="1"/>
        <v>0</v>
      </c>
      <c r="I15" s="71">
        <f t="shared" si="2"/>
        <v>13.49</v>
      </c>
      <c r="J15" s="146" t="e">
        <f t="shared" si="3"/>
        <v>#REF!</v>
      </c>
      <c r="K15" s="142" t="e">
        <f t="shared" si="4"/>
        <v>#REF!</v>
      </c>
      <c r="L15" s="91"/>
    </row>
    <row r="16" spans="1:18" x14ac:dyDescent="0.2">
      <c r="A16" s="29" t="s">
        <v>14</v>
      </c>
      <c r="B16" s="41">
        <v>16</v>
      </c>
      <c r="C16" s="149"/>
      <c r="D16" s="18">
        <v>0.01</v>
      </c>
      <c r="E16" s="18"/>
      <c r="F16" s="69">
        <f t="shared" si="5"/>
        <v>0.01</v>
      </c>
      <c r="G16" s="63">
        <f t="shared" si="0"/>
        <v>13.49</v>
      </c>
      <c r="H16" s="66">
        <f t="shared" si="1"/>
        <v>0</v>
      </c>
      <c r="I16" s="72">
        <f t="shared" si="2"/>
        <v>13.49</v>
      </c>
      <c r="J16" s="147" t="e">
        <f t="shared" si="3"/>
        <v>#REF!</v>
      </c>
      <c r="K16" s="148" t="e">
        <f t="shared" si="4"/>
        <v>#REF!</v>
      </c>
      <c r="L16" s="91"/>
    </row>
    <row r="17" spans="1:12" x14ac:dyDescent="0.2">
      <c r="A17" s="29" t="s">
        <v>15</v>
      </c>
      <c r="B17" s="41">
        <v>17</v>
      </c>
      <c r="C17" s="18"/>
      <c r="D17" s="18">
        <v>0.01</v>
      </c>
      <c r="E17" s="18"/>
      <c r="F17" s="69">
        <f t="shared" si="5"/>
        <v>0.01</v>
      </c>
      <c r="G17" s="63">
        <f t="shared" si="0"/>
        <v>13.49</v>
      </c>
      <c r="H17" s="66">
        <f t="shared" si="1"/>
        <v>0</v>
      </c>
      <c r="I17" s="11">
        <f t="shared" si="2"/>
        <v>13.49</v>
      </c>
      <c r="J17" s="144" t="e">
        <f t="shared" si="3"/>
        <v>#REF!</v>
      </c>
      <c r="K17" s="140" t="e">
        <f t="shared" si="4"/>
        <v>#REF!</v>
      </c>
      <c r="L17" s="91"/>
    </row>
    <row r="18" spans="1:12" x14ac:dyDescent="0.2">
      <c r="A18" s="29" t="s">
        <v>16</v>
      </c>
      <c r="B18" s="41">
        <v>18</v>
      </c>
      <c r="C18" s="18"/>
      <c r="D18" s="18">
        <v>0.01</v>
      </c>
      <c r="E18" s="18"/>
      <c r="F18" s="69">
        <f t="shared" si="5"/>
        <v>0.01</v>
      </c>
      <c r="G18" s="63">
        <f t="shared" si="0"/>
        <v>13.49</v>
      </c>
      <c r="H18" s="66">
        <f t="shared" si="1"/>
        <v>0</v>
      </c>
      <c r="I18" s="72">
        <f t="shared" si="2"/>
        <v>13.49</v>
      </c>
      <c r="J18" s="144" t="e">
        <f t="shared" si="3"/>
        <v>#REF!</v>
      </c>
      <c r="K18" s="140" t="e">
        <f t="shared" si="4"/>
        <v>#REF!</v>
      </c>
      <c r="L18" s="91"/>
    </row>
    <row r="19" spans="1:12" x14ac:dyDescent="0.2">
      <c r="A19" s="29" t="s">
        <v>17</v>
      </c>
      <c r="B19" s="104">
        <v>19</v>
      </c>
      <c r="C19" s="17"/>
      <c r="D19" s="18">
        <v>0.01</v>
      </c>
      <c r="E19" s="18"/>
      <c r="F19" s="69">
        <f t="shared" si="5"/>
        <v>0.01</v>
      </c>
      <c r="G19" s="63">
        <f t="shared" si="0"/>
        <v>13.49</v>
      </c>
      <c r="H19" s="66">
        <f t="shared" si="1"/>
        <v>0</v>
      </c>
      <c r="I19" s="72">
        <f t="shared" si="2"/>
        <v>13.49</v>
      </c>
      <c r="J19" s="144" t="e">
        <f t="shared" si="3"/>
        <v>#REF!</v>
      </c>
      <c r="K19" s="140" t="e">
        <f t="shared" si="4"/>
        <v>#REF!</v>
      </c>
    </row>
    <row r="20" spans="1:12" x14ac:dyDescent="0.2">
      <c r="A20" s="126" t="s">
        <v>13</v>
      </c>
      <c r="B20" s="131">
        <v>20</v>
      </c>
      <c r="C20" s="151"/>
      <c r="D20" s="22">
        <v>8.1</v>
      </c>
      <c r="E20" s="22">
        <v>11.95</v>
      </c>
      <c r="F20" s="120">
        <f t="shared" si="5"/>
        <v>20.049999999999997</v>
      </c>
      <c r="G20" s="64">
        <f t="shared" si="0"/>
        <v>0</v>
      </c>
      <c r="H20" s="67">
        <f t="shared" si="1"/>
        <v>-6.5499999999999972</v>
      </c>
      <c r="I20" s="71">
        <f t="shared" si="2"/>
        <v>-6.5499999999999972</v>
      </c>
      <c r="J20" s="146" t="e">
        <f t="shared" si="3"/>
        <v>#REF!</v>
      </c>
      <c r="K20" s="142" t="e">
        <f t="shared" si="4"/>
        <v>#REF!</v>
      </c>
    </row>
    <row r="21" spans="1:12" x14ac:dyDescent="0.2">
      <c r="A21" s="29" t="s">
        <v>14</v>
      </c>
      <c r="B21" s="104">
        <v>23</v>
      </c>
      <c r="C21" s="68"/>
      <c r="D21" s="68">
        <v>36.299999999999997</v>
      </c>
      <c r="E21" s="68">
        <v>2.2999999999999998</v>
      </c>
      <c r="F21" s="69">
        <f t="shared" si="5"/>
        <v>38.599999999999994</v>
      </c>
      <c r="G21" s="63">
        <f t="shared" si="0"/>
        <v>0</v>
      </c>
      <c r="H21" s="66">
        <f t="shared" si="1"/>
        <v>-25.099999999999994</v>
      </c>
      <c r="I21" s="72">
        <f t="shared" si="2"/>
        <v>-25.099999999999994</v>
      </c>
      <c r="J21" s="147" t="e">
        <f t="shared" si="3"/>
        <v>#REF!</v>
      </c>
      <c r="K21" s="148" t="e">
        <f t="shared" si="4"/>
        <v>#REF!</v>
      </c>
    </row>
    <row r="22" spans="1:12" x14ac:dyDescent="0.2">
      <c r="A22" s="29" t="s">
        <v>15</v>
      </c>
      <c r="B22" s="105">
        <v>24</v>
      </c>
      <c r="C22" s="149"/>
      <c r="D22" s="18">
        <v>12</v>
      </c>
      <c r="E22" s="18">
        <v>3.2</v>
      </c>
      <c r="F22" s="69">
        <f t="shared" si="5"/>
        <v>15.2</v>
      </c>
      <c r="G22" s="63">
        <f t="shared" si="0"/>
        <v>0</v>
      </c>
      <c r="H22" s="66">
        <f t="shared" si="1"/>
        <v>-1.6999999999999993</v>
      </c>
      <c r="I22" s="72">
        <f t="shared" si="2"/>
        <v>-1.6999999999999993</v>
      </c>
      <c r="J22" s="147" t="e">
        <f t="shared" si="3"/>
        <v>#REF!</v>
      </c>
      <c r="K22" s="148" t="e">
        <f t="shared" si="4"/>
        <v>#REF!</v>
      </c>
    </row>
    <row r="23" spans="1:12" x14ac:dyDescent="0.2">
      <c r="A23" s="29" t="s">
        <v>16</v>
      </c>
      <c r="B23" s="105">
        <v>25</v>
      </c>
      <c r="C23" s="18"/>
      <c r="D23" s="18"/>
      <c r="E23" s="18">
        <v>4.5999999999999996</v>
      </c>
      <c r="F23" s="69">
        <f t="shared" si="5"/>
        <v>4.5999999999999996</v>
      </c>
      <c r="G23" s="63">
        <f t="shared" si="0"/>
        <v>8.9</v>
      </c>
      <c r="H23" s="66">
        <f t="shared" si="1"/>
        <v>0</v>
      </c>
      <c r="I23" s="72">
        <f t="shared" si="2"/>
        <v>8.9</v>
      </c>
      <c r="J23" s="144" t="e">
        <f t="shared" si="3"/>
        <v>#REF!</v>
      </c>
      <c r="K23" s="140" t="e">
        <f t="shared" si="4"/>
        <v>#REF!</v>
      </c>
    </row>
    <row r="24" spans="1:12" x14ac:dyDescent="0.2">
      <c r="A24" s="29" t="s">
        <v>17</v>
      </c>
      <c r="B24" s="105">
        <v>26</v>
      </c>
      <c r="C24" s="18"/>
      <c r="D24" s="18"/>
      <c r="E24" s="18">
        <v>2.7</v>
      </c>
      <c r="F24" s="69">
        <f t="shared" si="5"/>
        <v>2.7</v>
      </c>
      <c r="G24" s="63">
        <f t="shared" si="0"/>
        <v>10.8</v>
      </c>
      <c r="H24" s="66">
        <f t="shared" si="1"/>
        <v>0</v>
      </c>
      <c r="I24" s="72">
        <f t="shared" si="2"/>
        <v>10.8</v>
      </c>
      <c r="J24" s="144" t="e">
        <f t="shared" si="3"/>
        <v>#REF!</v>
      </c>
      <c r="K24" s="140" t="e">
        <f t="shared" si="4"/>
        <v>#REF!</v>
      </c>
    </row>
    <row r="25" spans="1:12" x14ac:dyDescent="0.2">
      <c r="A25" s="126" t="s">
        <v>13</v>
      </c>
      <c r="B25" s="132">
        <v>27</v>
      </c>
      <c r="C25" s="22"/>
      <c r="D25" s="22"/>
      <c r="E25" s="22">
        <v>26.84</v>
      </c>
      <c r="F25" s="120">
        <f t="shared" si="5"/>
        <v>26.84</v>
      </c>
      <c r="G25" s="64">
        <f t="shared" si="0"/>
        <v>0</v>
      </c>
      <c r="H25" s="67">
        <f t="shared" si="1"/>
        <v>-13.34</v>
      </c>
      <c r="I25" s="71">
        <f t="shared" si="2"/>
        <v>-13.34</v>
      </c>
      <c r="J25" s="146" t="e">
        <f t="shared" si="3"/>
        <v>#REF!</v>
      </c>
      <c r="K25" s="142" t="e">
        <f t="shared" si="4"/>
        <v>#REF!</v>
      </c>
    </row>
    <row r="26" spans="1:12" ht="13.5" thickBot="1" x14ac:dyDescent="0.25">
      <c r="A26" s="103"/>
      <c r="B26" s="103"/>
      <c r="C26" s="23"/>
      <c r="D26" s="23"/>
      <c r="E26" s="23"/>
      <c r="F26" s="125">
        <f>SUM(C26:E26)</f>
        <v>0</v>
      </c>
      <c r="G26" s="100">
        <f>IF(F26&lt;&gt;0,IF(F26 &lt; $B$1, ($B$1-F26),  0),0)</f>
        <v>0</v>
      </c>
      <c r="H26" s="101">
        <f>IF(F26&lt;&gt;0,IF(F26 &gt; $B$1, ($B$1-F26),  0),0)</f>
        <v>0</v>
      </c>
      <c r="I26" s="72">
        <f>SUM(G26:H26)</f>
        <v>0</v>
      </c>
      <c r="J26" s="144" t="e">
        <f t="shared" si="3"/>
        <v>#REF!</v>
      </c>
      <c r="K26" s="140" t="e">
        <f t="shared" si="4"/>
        <v>#REF!</v>
      </c>
    </row>
  </sheetData>
  <mergeCells count="2">
    <mergeCell ref="B1:C1"/>
    <mergeCell ref="H1:J2"/>
  </mergeCells>
  <phoneticPr fontId="3" type="noConversion"/>
  <pageMargins left="0.75" right="0.75" top="1" bottom="1" header="0.49212598499999999" footer="0.49212598499999999"/>
  <pageSetup paperSize="9"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6"/>
  <sheetViews>
    <sheetView zoomScale="85" workbookViewId="0">
      <selection activeCell="O1" sqref="O1"/>
    </sheetView>
  </sheetViews>
  <sheetFormatPr defaultRowHeight="12.75" x14ac:dyDescent="0.2"/>
  <cols>
    <col min="1" max="2" width="3.28515625" style="32" customWidth="1"/>
    <col min="3" max="3" width="6.5703125" style="32" bestFit="1" customWidth="1"/>
    <col min="4" max="4" width="6.85546875" style="32" customWidth="1"/>
    <col min="5" max="5" width="7.140625" style="32" customWidth="1"/>
    <col min="6" max="6" width="9.5703125" style="32" customWidth="1"/>
    <col min="7" max="8" width="9.140625" style="32"/>
    <col min="9" max="9" width="9" style="32" customWidth="1"/>
    <col min="10" max="11" width="8.85546875" style="32" customWidth="1"/>
    <col min="12" max="12" width="5.42578125" style="32" customWidth="1"/>
    <col min="13" max="13" width="9.140625" style="32"/>
    <col min="14" max="14" width="11.28515625" style="32" customWidth="1"/>
    <col min="15" max="16" width="9.140625" style="32"/>
    <col min="17" max="17" width="10" style="32" customWidth="1"/>
    <col min="18" max="16384" width="9.140625" style="32"/>
  </cols>
  <sheetData>
    <row r="1" spans="1:18" x14ac:dyDescent="0.2">
      <c r="A1"/>
      <c r="B1" s="199">
        <v>13.5</v>
      </c>
      <c r="C1" s="199"/>
      <c r="D1" t="s">
        <v>0</v>
      </c>
      <c r="E1"/>
      <c r="F1" s="9"/>
      <c r="G1" s="99"/>
      <c r="H1" s="200" t="s">
        <v>23</v>
      </c>
      <c r="I1" s="200"/>
      <c r="J1" s="200"/>
      <c r="M1" s="50"/>
      <c r="N1" s="51" t="s">
        <v>1</v>
      </c>
      <c r="O1" s="52" t="e">
        <f>'2008_Mai'!O3</f>
        <v>#REF!</v>
      </c>
      <c r="P1" s="49"/>
      <c r="Q1" s="60" t="s">
        <v>2</v>
      </c>
      <c r="R1" s="94"/>
    </row>
    <row r="2" spans="1:18" ht="13.5" thickBot="1" x14ac:dyDescent="0.25">
      <c r="A2"/>
      <c r="B2"/>
      <c r="C2"/>
      <c r="D2"/>
      <c r="E2"/>
      <c r="F2"/>
      <c r="H2" s="200"/>
      <c r="I2" s="200"/>
      <c r="J2" s="200"/>
      <c r="M2" s="53"/>
      <c r="N2" s="33" t="s">
        <v>3</v>
      </c>
      <c r="O2" s="54">
        <v>341</v>
      </c>
      <c r="P2" s="54"/>
      <c r="Q2" s="86">
        <v>0.03</v>
      </c>
    </row>
    <row r="3" spans="1:18" ht="13.5" thickBot="1" x14ac:dyDescent="0.25">
      <c r="A3" s="15"/>
      <c r="B3" s="15"/>
      <c r="C3" s="2" t="s">
        <v>4</v>
      </c>
      <c r="D3" s="4" t="s">
        <v>5</v>
      </c>
      <c r="E3" s="5" t="s">
        <v>6</v>
      </c>
      <c r="F3" s="6" t="s">
        <v>7</v>
      </c>
      <c r="G3" s="3" t="s">
        <v>8</v>
      </c>
      <c r="H3" s="7" t="s">
        <v>9</v>
      </c>
      <c r="I3" s="10" t="s">
        <v>10</v>
      </c>
      <c r="J3" s="143" t="s">
        <v>11</v>
      </c>
      <c r="K3" s="139" t="s">
        <v>11</v>
      </c>
      <c r="L3" s="25"/>
      <c r="M3" s="56"/>
      <c r="N3" s="57" t="s">
        <v>12</v>
      </c>
      <c r="O3" s="58" t="e">
        <f>(O1+O2:P2)-SUM(F4:F26)-SUM(Q2:Q9)</f>
        <v>#REF!</v>
      </c>
      <c r="P3" s="85"/>
      <c r="Q3" s="8">
        <v>25.24</v>
      </c>
    </row>
    <row r="4" spans="1:18" x14ac:dyDescent="0.2">
      <c r="A4" s="155" t="s">
        <v>14</v>
      </c>
      <c r="B4" s="40">
        <v>30</v>
      </c>
      <c r="C4" s="38"/>
      <c r="D4" s="48">
        <v>6.2</v>
      </c>
      <c r="E4" s="48"/>
      <c r="F4" s="124">
        <f t="shared" ref="F4:F26" si="0">SUM(C4:E4)</f>
        <v>6.2</v>
      </c>
      <c r="G4" s="62" t="e">
        <f>IF(F4&lt;&gt;0,IF(F4 &lt; ($B$1+O1), (($B$1+O1)-F4),  0),0)</f>
        <v>#REF!</v>
      </c>
      <c r="H4" s="65" t="e">
        <f>IF(F4&lt;&gt;0,IF(F4 &gt; ($B$1+O1), (($B$1+O1)-F4),  0),0)</f>
        <v>#REF!</v>
      </c>
      <c r="I4" s="11" t="e">
        <f>IF(O1&gt;=0,SUM(G4:H4)-O1,SUM(G4:H4)+O1)</f>
        <v>#REF!</v>
      </c>
      <c r="J4" s="144" t="e">
        <f>B1+O1</f>
        <v>#REF!</v>
      </c>
      <c r="K4" s="140" t="e">
        <f>B1+O1</f>
        <v>#REF!</v>
      </c>
      <c r="L4" s="96"/>
      <c r="N4" s="34"/>
      <c r="P4" s="97"/>
      <c r="Q4" s="8"/>
      <c r="R4" s="95"/>
    </row>
    <row r="5" spans="1:18" x14ac:dyDescent="0.2">
      <c r="A5" s="156" t="s">
        <v>15</v>
      </c>
      <c r="B5" s="41">
        <v>1</v>
      </c>
      <c r="C5" s="13"/>
      <c r="D5" s="152"/>
      <c r="E5" s="12">
        <v>6.9</v>
      </c>
      <c r="F5" s="69">
        <f t="shared" si="0"/>
        <v>6.9</v>
      </c>
      <c r="G5" s="63">
        <f t="shared" ref="G5:G26" si="1">IF(F5&lt;&gt;0,IF(F5 &lt; $B$1, ($B$1-F5),  0),0)</f>
        <v>6.6</v>
      </c>
      <c r="H5" s="66">
        <f t="shared" ref="H5:H26" si="2">IF(F5&lt;&gt;0,IF(F5 &gt; $B$1, ($B$1-F5),  0),0)</f>
        <v>0</v>
      </c>
      <c r="I5" s="11">
        <f t="shared" ref="I5:I26" si="3">SUM(G5:H5)</f>
        <v>6.6</v>
      </c>
      <c r="J5" s="144" t="e">
        <f t="shared" ref="J5:J26" si="4">IF(F4&lt;&gt;0,IF(F4 &gt;= $B$1, (J4+I4),  (J4+I4)),0)</f>
        <v>#REF!</v>
      </c>
      <c r="K5" s="140" t="e">
        <f t="shared" ref="K5:K26" si="5">IF(F4&lt;&gt;"",IF(F4 &gt;= $B$1, (K4+I4),  (K4+I4)),0)</f>
        <v>#REF!</v>
      </c>
      <c r="L5" s="91"/>
      <c r="Q5" s="8"/>
      <c r="R5" s="93"/>
    </row>
    <row r="6" spans="1:18" x14ac:dyDescent="0.2">
      <c r="A6" s="92" t="s">
        <v>16</v>
      </c>
      <c r="B6" s="41">
        <v>2</v>
      </c>
      <c r="C6" s="13"/>
      <c r="D6" s="12">
        <v>12</v>
      </c>
      <c r="E6" s="12"/>
      <c r="F6" s="69">
        <f t="shared" si="0"/>
        <v>12</v>
      </c>
      <c r="G6" s="63">
        <f t="shared" si="1"/>
        <v>1.5</v>
      </c>
      <c r="H6" s="66">
        <f t="shared" si="2"/>
        <v>0</v>
      </c>
      <c r="I6" s="72">
        <f t="shared" si="3"/>
        <v>1.5</v>
      </c>
      <c r="J6" s="147" t="e">
        <f t="shared" si="4"/>
        <v>#REF!</v>
      </c>
      <c r="K6" s="148" t="e">
        <f t="shared" si="5"/>
        <v>#REF!</v>
      </c>
      <c r="L6" s="91"/>
      <c r="M6" s="98"/>
      <c r="N6" s="98"/>
      <c r="O6" s="98"/>
      <c r="Q6" s="8"/>
      <c r="R6" s="93"/>
    </row>
    <row r="7" spans="1:18" x14ac:dyDescent="0.2">
      <c r="A7" s="92" t="s">
        <v>17</v>
      </c>
      <c r="B7" s="41">
        <v>3</v>
      </c>
      <c r="C7" s="13"/>
      <c r="D7" s="12"/>
      <c r="E7" s="12">
        <f>4.8+8+5.7</f>
        <v>18.5</v>
      </c>
      <c r="F7" s="69">
        <f t="shared" si="0"/>
        <v>18.5</v>
      </c>
      <c r="G7" s="63">
        <f t="shared" si="1"/>
        <v>0</v>
      </c>
      <c r="H7" s="66">
        <f t="shared" si="2"/>
        <v>-5</v>
      </c>
      <c r="I7" s="72">
        <f t="shared" si="3"/>
        <v>-5</v>
      </c>
      <c r="J7" s="147" t="e">
        <f t="shared" si="4"/>
        <v>#REF!</v>
      </c>
      <c r="K7" s="148" t="e">
        <f t="shared" si="5"/>
        <v>#REF!</v>
      </c>
      <c r="L7" s="91"/>
      <c r="M7" s="111"/>
      <c r="N7" s="111"/>
      <c r="Q7" s="87"/>
      <c r="R7" s="93"/>
    </row>
    <row r="8" spans="1:18" ht="13.5" thickBot="1" x14ac:dyDescent="0.25">
      <c r="A8" s="92" t="s">
        <v>13</v>
      </c>
      <c r="B8" s="41">
        <v>4</v>
      </c>
      <c r="C8" s="13"/>
      <c r="D8" s="12">
        <v>7.1</v>
      </c>
      <c r="E8" s="12"/>
      <c r="F8" s="69">
        <f t="shared" si="0"/>
        <v>7.1</v>
      </c>
      <c r="G8" s="63">
        <f t="shared" si="1"/>
        <v>6.4</v>
      </c>
      <c r="H8" s="66">
        <f t="shared" si="2"/>
        <v>0</v>
      </c>
      <c r="I8" s="72">
        <f t="shared" si="3"/>
        <v>6.4</v>
      </c>
      <c r="J8" s="147" t="e">
        <f t="shared" si="4"/>
        <v>#REF!</v>
      </c>
      <c r="K8" s="148" t="e">
        <f t="shared" si="5"/>
        <v>#REF!</v>
      </c>
      <c r="L8" s="91"/>
      <c r="M8" s="111"/>
      <c r="N8" s="111"/>
      <c r="Q8" s="87"/>
      <c r="R8" s="93"/>
    </row>
    <row r="9" spans="1:18" x14ac:dyDescent="0.2">
      <c r="A9" s="155" t="s">
        <v>14</v>
      </c>
      <c r="B9" s="157">
        <v>7</v>
      </c>
      <c r="C9" s="26"/>
      <c r="D9" s="27">
        <v>10.199999999999999</v>
      </c>
      <c r="E9" s="27"/>
      <c r="F9" s="133">
        <f t="shared" si="0"/>
        <v>10.199999999999999</v>
      </c>
      <c r="G9" s="134">
        <f t="shared" si="1"/>
        <v>3.3000000000000007</v>
      </c>
      <c r="H9" s="135">
        <f t="shared" si="2"/>
        <v>0</v>
      </c>
      <c r="I9" s="136">
        <f t="shared" si="3"/>
        <v>3.3000000000000007</v>
      </c>
      <c r="J9" s="145" t="e">
        <f t="shared" si="4"/>
        <v>#REF!</v>
      </c>
      <c r="K9" s="141" t="e">
        <f t="shared" si="5"/>
        <v>#REF!</v>
      </c>
      <c r="L9" s="91"/>
      <c r="Q9" s="88"/>
      <c r="R9" s="93"/>
    </row>
    <row r="10" spans="1:18" x14ac:dyDescent="0.2">
      <c r="A10" s="156" t="s">
        <v>15</v>
      </c>
      <c r="B10" s="41">
        <v>8</v>
      </c>
      <c r="C10" s="13"/>
      <c r="D10" s="12">
        <v>14</v>
      </c>
      <c r="E10" s="12">
        <v>2</v>
      </c>
      <c r="F10" s="69">
        <f t="shared" si="0"/>
        <v>16</v>
      </c>
      <c r="G10" s="63">
        <f t="shared" si="1"/>
        <v>0</v>
      </c>
      <c r="H10" s="66">
        <f t="shared" si="2"/>
        <v>-2.5</v>
      </c>
      <c r="I10" s="72">
        <f t="shared" si="3"/>
        <v>-2.5</v>
      </c>
      <c r="J10" s="147" t="e">
        <f t="shared" si="4"/>
        <v>#REF!</v>
      </c>
      <c r="K10" s="148" t="e">
        <f t="shared" si="5"/>
        <v>#REF!</v>
      </c>
      <c r="L10" s="91"/>
    </row>
    <row r="11" spans="1:18" x14ac:dyDescent="0.2">
      <c r="A11" s="92" t="s">
        <v>16</v>
      </c>
      <c r="B11" s="41">
        <v>9</v>
      </c>
      <c r="C11" s="13"/>
      <c r="D11" s="12">
        <v>29.04</v>
      </c>
      <c r="E11" s="12">
        <v>19.690000000000001</v>
      </c>
      <c r="F11" s="69">
        <f t="shared" si="0"/>
        <v>48.730000000000004</v>
      </c>
      <c r="G11" s="63">
        <f t="shared" si="1"/>
        <v>0</v>
      </c>
      <c r="H11" s="66">
        <f t="shared" si="2"/>
        <v>-35.230000000000004</v>
      </c>
      <c r="I11" s="72">
        <f t="shared" si="3"/>
        <v>-35.230000000000004</v>
      </c>
      <c r="J11" s="147" t="e">
        <f t="shared" si="4"/>
        <v>#REF!</v>
      </c>
      <c r="K11" s="148" t="e">
        <f t="shared" si="5"/>
        <v>#REF!</v>
      </c>
      <c r="L11" s="91"/>
    </row>
    <row r="12" spans="1:18" x14ac:dyDescent="0.2">
      <c r="A12" s="92" t="s">
        <v>17</v>
      </c>
      <c r="B12" s="41">
        <v>10</v>
      </c>
      <c r="C12" s="13"/>
      <c r="D12" s="12">
        <v>6.5</v>
      </c>
      <c r="E12" s="12">
        <v>11.18</v>
      </c>
      <c r="F12" s="69">
        <f t="shared" si="0"/>
        <v>17.68</v>
      </c>
      <c r="G12" s="63">
        <f t="shared" si="1"/>
        <v>0</v>
      </c>
      <c r="H12" s="66">
        <f t="shared" si="2"/>
        <v>-4.18</v>
      </c>
      <c r="I12" s="72">
        <f t="shared" si="3"/>
        <v>-4.18</v>
      </c>
      <c r="J12" s="147" t="e">
        <f t="shared" si="4"/>
        <v>#REF!</v>
      </c>
      <c r="K12" s="148" t="e">
        <f t="shared" si="5"/>
        <v>#REF!</v>
      </c>
      <c r="L12" s="91"/>
    </row>
    <row r="13" spans="1:18" ht="13.5" thickBot="1" x14ac:dyDescent="0.25">
      <c r="A13" s="92" t="s">
        <v>13</v>
      </c>
      <c r="B13" s="130">
        <v>11</v>
      </c>
      <c r="C13" s="20"/>
      <c r="D13" s="22">
        <v>9.01</v>
      </c>
      <c r="E13" s="21">
        <v>17.7</v>
      </c>
      <c r="F13" s="120">
        <f t="shared" si="0"/>
        <v>26.71</v>
      </c>
      <c r="G13" s="64">
        <f t="shared" si="1"/>
        <v>0</v>
      </c>
      <c r="H13" s="67">
        <f t="shared" si="2"/>
        <v>-13.21</v>
      </c>
      <c r="I13" s="71">
        <f t="shared" si="3"/>
        <v>-13.21</v>
      </c>
      <c r="J13" s="146" t="e">
        <f t="shared" si="4"/>
        <v>#REF!</v>
      </c>
      <c r="K13" s="142" t="e">
        <f t="shared" si="5"/>
        <v>#REF!</v>
      </c>
      <c r="L13" s="91"/>
    </row>
    <row r="14" spans="1:18" x14ac:dyDescent="0.2">
      <c r="A14" s="155" t="s">
        <v>14</v>
      </c>
      <c r="B14" s="157">
        <v>14</v>
      </c>
      <c r="C14" s="160"/>
      <c r="D14" s="161">
        <v>0.01</v>
      </c>
      <c r="E14" s="162"/>
      <c r="F14" s="133">
        <f t="shared" si="0"/>
        <v>0.01</v>
      </c>
      <c r="G14" s="134">
        <f t="shared" si="1"/>
        <v>13.49</v>
      </c>
      <c r="H14" s="135">
        <f t="shared" si="2"/>
        <v>0</v>
      </c>
      <c r="I14" s="136">
        <f t="shared" si="3"/>
        <v>13.49</v>
      </c>
      <c r="J14" s="145" t="e">
        <f t="shared" si="4"/>
        <v>#REF!</v>
      </c>
      <c r="K14" s="141" t="e">
        <f t="shared" si="5"/>
        <v>#REF!</v>
      </c>
      <c r="L14" s="91"/>
    </row>
    <row r="15" spans="1:18" x14ac:dyDescent="0.2">
      <c r="A15" s="156" t="s">
        <v>15</v>
      </c>
      <c r="B15" s="41">
        <v>15</v>
      </c>
      <c r="C15" s="163"/>
      <c r="D15" s="164">
        <v>14.45</v>
      </c>
      <c r="E15" s="164"/>
      <c r="F15" s="69">
        <f t="shared" si="0"/>
        <v>14.45</v>
      </c>
      <c r="G15" s="63">
        <f t="shared" si="1"/>
        <v>0</v>
      </c>
      <c r="H15" s="66">
        <f t="shared" si="2"/>
        <v>-0.94999999999999929</v>
      </c>
      <c r="I15" s="72">
        <f t="shared" si="3"/>
        <v>-0.94999999999999929</v>
      </c>
      <c r="J15" s="147" t="e">
        <f t="shared" si="4"/>
        <v>#REF!</v>
      </c>
      <c r="K15" s="148" t="e">
        <f t="shared" si="5"/>
        <v>#REF!</v>
      </c>
      <c r="L15" s="91"/>
    </row>
    <row r="16" spans="1:18" x14ac:dyDescent="0.2">
      <c r="A16" s="92" t="s">
        <v>16</v>
      </c>
      <c r="B16" s="41">
        <v>16</v>
      </c>
      <c r="C16" s="163"/>
      <c r="D16" s="164">
        <v>8.44</v>
      </c>
      <c r="E16" s="164"/>
      <c r="F16" s="69">
        <f t="shared" si="0"/>
        <v>8.44</v>
      </c>
      <c r="G16" s="63">
        <f t="shared" si="1"/>
        <v>5.0600000000000005</v>
      </c>
      <c r="H16" s="66">
        <f t="shared" si="2"/>
        <v>0</v>
      </c>
      <c r="I16" s="72">
        <f t="shared" si="3"/>
        <v>5.0600000000000005</v>
      </c>
      <c r="J16" s="147" t="e">
        <f t="shared" si="4"/>
        <v>#REF!</v>
      </c>
      <c r="K16" s="148" t="e">
        <f t="shared" si="5"/>
        <v>#REF!</v>
      </c>
      <c r="L16" s="91"/>
    </row>
    <row r="17" spans="1:12" x14ac:dyDescent="0.2">
      <c r="A17" s="92" t="s">
        <v>17</v>
      </c>
      <c r="B17" s="104">
        <v>17</v>
      </c>
      <c r="C17" s="163"/>
      <c r="D17" s="164">
        <v>10.67</v>
      </c>
      <c r="E17" s="164"/>
      <c r="F17" s="69">
        <f t="shared" si="0"/>
        <v>10.67</v>
      </c>
      <c r="G17" s="63">
        <f t="shared" si="1"/>
        <v>2.83</v>
      </c>
      <c r="H17" s="66">
        <f t="shared" si="2"/>
        <v>0</v>
      </c>
      <c r="I17" s="72">
        <f t="shared" si="3"/>
        <v>2.83</v>
      </c>
      <c r="J17" s="147" t="e">
        <f t="shared" si="4"/>
        <v>#REF!</v>
      </c>
      <c r="K17" s="148" t="e">
        <f t="shared" si="5"/>
        <v>#REF!</v>
      </c>
      <c r="L17" s="91"/>
    </row>
    <row r="18" spans="1:12" ht="13.5" thickBot="1" x14ac:dyDescent="0.25">
      <c r="A18" s="92" t="s">
        <v>13</v>
      </c>
      <c r="B18" s="131">
        <v>18</v>
      </c>
      <c r="C18" s="165"/>
      <c r="D18" s="166">
        <v>7.23</v>
      </c>
      <c r="E18" s="166"/>
      <c r="F18" s="120">
        <f t="shared" si="0"/>
        <v>7.23</v>
      </c>
      <c r="G18" s="64">
        <f t="shared" si="1"/>
        <v>6.27</v>
      </c>
      <c r="H18" s="67">
        <f t="shared" si="2"/>
        <v>0</v>
      </c>
      <c r="I18" s="71">
        <f t="shared" si="3"/>
        <v>6.27</v>
      </c>
      <c r="J18" s="146" t="e">
        <f t="shared" si="4"/>
        <v>#REF!</v>
      </c>
      <c r="K18" s="142" t="e">
        <f t="shared" si="5"/>
        <v>#REF!</v>
      </c>
      <c r="L18" s="91"/>
    </row>
    <row r="19" spans="1:12" x14ac:dyDescent="0.2">
      <c r="A19" s="155" t="s">
        <v>14</v>
      </c>
      <c r="B19" s="158">
        <v>21</v>
      </c>
      <c r="C19" s="167"/>
      <c r="D19" s="168">
        <v>10.1</v>
      </c>
      <c r="E19" s="168"/>
      <c r="F19" s="133">
        <f t="shared" si="0"/>
        <v>10.1</v>
      </c>
      <c r="G19" s="134">
        <f t="shared" si="1"/>
        <v>3.4000000000000004</v>
      </c>
      <c r="H19" s="135">
        <f t="shared" si="2"/>
        <v>0</v>
      </c>
      <c r="I19" s="136">
        <f t="shared" si="3"/>
        <v>3.4000000000000004</v>
      </c>
      <c r="J19" s="145" t="e">
        <f t="shared" si="4"/>
        <v>#REF!</v>
      </c>
      <c r="K19" s="141" t="e">
        <f t="shared" si="5"/>
        <v>#REF!</v>
      </c>
    </row>
    <row r="20" spans="1:12" x14ac:dyDescent="0.2">
      <c r="A20" s="156" t="s">
        <v>15</v>
      </c>
      <c r="B20" s="105">
        <v>22</v>
      </c>
      <c r="C20" s="163"/>
      <c r="D20" s="164">
        <v>7.57</v>
      </c>
      <c r="E20" s="164"/>
      <c r="F20" s="69">
        <f t="shared" si="0"/>
        <v>7.57</v>
      </c>
      <c r="G20" s="63">
        <f t="shared" si="1"/>
        <v>5.93</v>
      </c>
      <c r="H20" s="66">
        <f t="shared" si="2"/>
        <v>0</v>
      </c>
      <c r="I20" s="72">
        <f t="shared" si="3"/>
        <v>5.93</v>
      </c>
      <c r="J20" s="147" t="e">
        <f t="shared" si="4"/>
        <v>#REF!</v>
      </c>
      <c r="K20" s="148" t="e">
        <f t="shared" si="5"/>
        <v>#REF!</v>
      </c>
    </row>
    <row r="21" spans="1:12" x14ac:dyDescent="0.2">
      <c r="A21" s="92" t="s">
        <v>16</v>
      </c>
      <c r="B21" s="105">
        <v>23</v>
      </c>
      <c r="C21" s="169"/>
      <c r="D21" s="170">
        <v>9.81</v>
      </c>
      <c r="E21" s="170"/>
      <c r="F21" s="69">
        <f t="shared" si="0"/>
        <v>9.81</v>
      </c>
      <c r="G21" s="63">
        <f t="shared" si="1"/>
        <v>3.6899999999999995</v>
      </c>
      <c r="H21" s="66">
        <f t="shared" si="2"/>
        <v>0</v>
      </c>
      <c r="I21" s="72">
        <f t="shared" si="3"/>
        <v>3.6899999999999995</v>
      </c>
      <c r="J21" s="147" t="e">
        <f t="shared" si="4"/>
        <v>#REF!</v>
      </c>
      <c r="K21" s="148" t="e">
        <f t="shared" si="5"/>
        <v>#REF!</v>
      </c>
    </row>
    <row r="22" spans="1:12" x14ac:dyDescent="0.2">
      <c r="A22" s="92" t="s">
        <v>17</v>
      </c>
      <c r="B22" s="105">
        <v>24</v>
      </c>
      <c r="C22" s="163"/>
      <c r="D22" s="164">
        <v>8.33</v>
      </c>
      <c r="E22" s="164"/>
      <c r="F22" s="69">
        <f t="shared" si="0"/>
        <v>8.33</v>
      </c>
      <c r="G22" s="63">
        <f t="shared" si="1"/>
        <v>5.17</v>
      </c>
      <c r="H22" s="66">
        <f t="shared" si="2"/>
        <v>0</v>
      </c>
      <c r="I22" s="72">
        <f t="shared" si="3"/>
        <v>5.17</v>
      </c>
      <c r="J22" s="147" t="e">
        <f t="shared" si="4"/>
        <v>#REF!</v>
      </c>
      <c r="K22" s="148" t="e">
        <f t="shared" si="5"/>
        <v>#REF!</v>
      </c>
    </row>
    <row r="23" spans="1:12" ht="13.5" thickBot="1" x14ac:dyDescent="0.25">
      <c r="A23" s="159" t="s">
        <v>13</v>
      </c>
      <c r="B23" s="132">
        <v>25</v>
      </c>
      <c r="C23" s="165"/>
      <c r="D23" s="166">
        <v>8.84</v>
      </c>
      <c r="E23" s="166"/>
      <c r="F23" s="120">
        <f t="shared" si="0"/>
        <v>8.84</v>
      </c>
      <c r="G23" s="64">
        <f t="shared" si="1"/>
        <v>4.66</v>
      </c>
      <c r="H23" s="67">
        <f t="shared" si="2"/>
        <v>0</v>
      </c>
      <c r="I23" s="71">
        <f t="shared" si="3"/>
        <v>4.66</v>
      </c>
      <c r="J23" s="146" t="e">
        <f t="shared" si="4"/>
        <v>#REF!</v>
      </c>
      <c r="K23" s="142" t="e">
        <f t="shared" si="5"/>
        <v>#REF!</v>
      </c>
    </row>
    <row r="24" spans="1:12" x14ac:dyDescent="0.2">
      <c r="A24" s="92" t="s">
        <v>14</v>
      </c>
      <c r="B24" s="105">
        <v>28</v>
      </c>
      <c r="C24" s="149"/>
      <c r="D24" s="18">
        <v>30.27</v>
      </c>
      <c r="E24" s="18"/>
      <c r="F24" s="69">
        <f t="shared" si="0"/>
        <v>30.27</v>
      </c>
      <c r="G24" s="63">
        <f t="shared" si="1"/>
        <v>0</v>
      </c>
      <c r="H24" s="66">
        <f t="shared" si="2"/>
        <v>-16.77</v>
      </c>
      <c r="I24" s="72">
        <f t="shared" si="3"/>
        <v>-16.77</v>
      </c>
      <c r="J24" s="147" t="e">
        <f t="shared" si="4"/>
        <v>#REF!</v>
      </c>
      <c r="K24" s="148" t="e">
        <f t="shared" si="5"/>
        <v>#REF!</v>
      </c>
    </row>
    <row r="25" spans="1:12" x14ac:dyDescent="0.2">
      <c r="A25" s="92" t="s">
        <v>15</v>
      </c>
      <c r="B25" s="105"/>
      <c r="C25" s="149"/>
      <c r="D25" s="18">
        <v>0.01</v>
      </c>
      <c r="E25" s="18"/>
      <c r="F25" s="69">
        <f t="shared" si="0"/>
        <v>0.01</v>
      </c>
      <c r="G25" s="63">
        <f t="shared" si="1"/>
        <v>13.49</v>
      </c>
      <c r="H25" s="66">
        <f t="shared" si="2"/>
        <v>0</v>
      </c>
      <c r="I25" s="72">
        <f t="shared" si="3"/>
        <v>13.49</v>
      </c>
      <c r="J25" s="147" t="e">
        <f t="shared" si="4"/>
        <v>#REF!</v>
      </c>
      <c r="K25" s="148" t="e">
        <f t="shared" si="5"/>
        <v>#REF!</v>
      </c>
    </row>
    <row r="26" spans="1:12" ht="13.5" thickBot="1" x14ac:dyDescent="0.25">
      <c r="A26" s="153"/>
      <c r="B26" s="103"/>
      <c r="C26" s="154"/>
      <c r="D26" s="23">
        <v>0.01</v>
      </c>
      <c r="E26" s="23"/>
      <c r="F26" s="125">
        <f t="shared" si="0"/>
        <v>0.01</v>
      </c>
      <c r="G26" s="100">
        <f t="shared" si="1"/>
        <v>13.49</v>
      </c>
      <c r="H26" s="101">
        <f t="shared" si="2"/>
        <v>0</v>
      </c>
      <c r="I26" s="72">
        <f t="shared" si="3"/>
        <v>13.49</v>
      </c>
      <c r="J26" s="144" t="e">
        <f t="shared" si="4"/>
        <v>#REF!</v>
      </c>
      <c r="K26" s="140" t="e">
        <f t="shared" si="5"/>
        <v>#REF!</v>
      </c>
    </row>
  </sheetData>
  <mergeCells count="2">
    <mergeCell ref="B1:C1"/>
    <mergeCell ref="H1:J2"/>
  </mergeCells>
  <phoneticPr fontId="3" type="noConversion"/>
  <pageMargins left="0.75" right="0.75" top="1" bottom="1" header="0.49212598499999999" footer="0.49212598499999999"/>
  <pageSetup paperSize="9"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6"/>
  <sheetViews>
    <sheetView zoomScale="85" workbookViewId="0">
      <selection activeCell="D25" sqref="D25"/>
    </sheetView>
  </sheetViews>
  <sheetFormatPr defaultRowHeight="12.75" x14ac:dyDescent="0.2"/>
  <cols>
    <col min="1" max="2" width="3.28515625" style="32" customWidth="1"/>
    <col min="3" max="3" width="6.5703125" style="32" bestFit="1" customWidth="1"/>
    <col min="4" max="4" width="6.85546875" style="32" customWidth="1"/>
    <col min="5" max="5" width="7.140625" style="32" customWidth="1"/>
    <col min="6" max="6" width="9.5703125" style="32" customWidth="1"/>
    <col min="7" max="8" width="9.140625" style="32"/>
    <col min="9" max="9" width="9" style="32" customWidth="1"/>
    <col min="10" max="11" width="8.85546875" style="32" customWidth="1"/>
    <col min="12" max="12" width="5.42578125" style="32" customWidth="1"/>
    <col min="13" max="13" width="9.140625" style="32"/>
    <col min="14" max="14" width="11.28515625" style="32" customWidth="1"/>
    <col min="15" max="16" width="9.140625" style="32"/>
    <col min="17" max="17" width="10" style="32" customWidth="1"/>
    <col min="18" max="16384" width="9.140625" style="32"/>
  </cols>
  <sheetData>
    <row r="1" spans="1:18" x14ac:dyDescent="0.2">
      <c r="A1"/>
      <c r="B1" s="199">
        <v>13.5</v>
      </c>
      <c r="C1" s="199"/>
      <c r="D1" t="s">
        <v>0</v>
      </c>
      <c r="E1"/>
      <c r="F1" s="9"/>
      <c r="G1" s="99"/>
      <c r="H1" s="200" t="s">
        <v>23</v>
      </c>
      <c r="I1" s="200"/>
      <c r="J1" s="200"/>
      <c r="M1" s="50"/>
      <c r="N1" s="51" t="s">
        <v>1</v>
      </c>
      <c r="O1" s="52">
        <v>0.08</v>
      </c>
      <c r="P1" s="49"/>
      <c r="Q1" s="60" t="s">
        <v>2</v>
      </c>
      <c r="R1" s="94"/>
    </row>
    <row r="2" spans="1:18" ht="13.5" thickBot="1" x14ac:dyDescent="0.25">
      <c r="A2"/>
      <c r="B2"/>
      <c r="C2"/>
      <c r="D2"/>
      <c r="E2"/>
      <c r="F2"/>
      <c r="H2" s="200"/>
      <c r="I2" s="200"/>
      <c r="J2" s="200"/>
      <c r="M2" s="53"/>
      <c r="N2" s="33" t="s">
        <v>3</v>
      </c>
      <c r="O2" s="54">
        <v>297</v>
      </c>
      <c r="P2" s="54"/>
      <c r="Q2" s="86">
        <v>0.04</v>
      </c>
    </row>
    <row r="3" spans="1:18" ht="13.5" thickBot="1" x14ac:dyDescent="0.25">
      <c r="A3" s="15"/>
      <c r="B3" s="15"/>
      <c r="C3" s="2" t="s">
        <v>4</v>
      </c>
      <c r="D3" s="4" t="s">
        <v>5</v>
      </c>
      <c r="E3" s="5" t="s">
        <v>6</v>
      </c>
      <c r="F3" s="6" t="s">
        <v>7</v>
      </c>
      <c r="G3" s="3" t="s">
        <v>8</v>
      </c>
      <c r="H3" s="7" t="s">
        <v>9</v>
      </c>
      <c r="I3" s="10" t="s">
        <v>10</v>
      </c>
      <c r="J3" s="143" t="s">
        <v>11</v>
      </c>
      <c r="K3" s="139" t="s">
        <v>11</v>
      </c>
      <c r="L3" s="25"/>
      <c r="M3" s="56"/>
      <c r="N3" s="57" t="s">
        <v>12</v>
      </c>
      <c r="O3" s="58">
        <f>(O1+O2:P2)-SUM(F4:F26)-SUM(Q2:Q9)</f>
        <v>-28.210000000000015</v>
      </c>
      <c r="P3" s="85"/>
      <c r="Q3" s="8">
        <v>15.2</v>
      </c>
    </row>
    <row r="4" spans="1:18" x14ac:dyDescent="0.2">
      <c r="A4" s="37" t="s">
        <v>16</v>
      </c>
      <c r="B4" s="40">
        <v>30</v>
      </c>
      <c r="C4" s="171"/>
      <c r="D4" s="48">
        <v>0.01</v>
      </c>
      <c r="E4" s="48"/>
      <c r="F4" s="124">
        <f t="shared" ref="F4:F26" si="0">SUM(C4:E4)</f>
        <v>0.01</v>
      </c>
      <c r="G4" s="62">
        <f>IF(F4&lt;&gt;0,IF(F4 &lt; ($B$1+O1), (($B$1+O1)-F4),  0),0)</f>
        <v>13.57</v>
      </c>
      <c r="H4" s="65">
        <f>IF(F4&lt;&gt;0,IF(F4 &gt; ($B$1+O1), (($B$1+O1)-F4),  0),0)</f>
        <v>0</v>
      </c>
      <c r="I4" s="11">
        <f>IF(O1&gt;=0,SUM(G4:H4)-O1,SUM(G4:H4)+O1)</f>
        <v>13.49</v>
      </c>
      <c r="J4" s="144">
        <f>B1+O1</f>
        <v>13.58</v>
      </c>
      <c r="K4" s="140">
        <f>B1+O1</f>
        <v>13.58</v>
      </c>
      <c r="L4" s="96"/>
      <c r="N4" s="34"/>
      <c r="P4" s="97"/>
      <c r="Q4" s="8">
        <v>2.2999999999999998</v>
      </c>
      <c r="R4" s="95"/>
    </row>
    <row r="5" spans="1:18" x14ac:dyDescent="0.2">
      <c r="A5" s="29" t="s">
        <v>17</v>
      </c>
      <c r="B5" s="41">
        <v>31</v>
      </c>
      <c r="C5" s="13"/>
      <c r="D5" s="12">
        <v>0.01</v>
      </c>
      <c r="E5" s="12"/>
      <c r="F5" s="69">
        <f t="shared" si="0"/>
        <v>0.01</v>
      </c>
      <c r="G5" s="63">
        <f t="shared" ref="G5:G26" si="1">IF(F5&lt;&gt;0,IF(F5 &lt; $B$1, ($B$1-F5),  0),0)</f>
        <v>13.49</v>
      </c>
      <c r="H5" s="66">
        <f t="shared" ref="H5:H26" si="2">IF(F5&lt;&gt;0,IF(F5 &gt; $B$1, ($B$1-F5),  0),0)</f>
        <v>0</v>
      </c>
      <c r="I5" s="11">
        <f t="shared" ref="I5:I26" si="3">SUM(G5:H5)</f>
        <v>13.49</v>
      </c>
      <c r="J5" s="144">
        <f t="shared" ref="J5:J26" si="4">IF(F4&lt;&gt;0,IF(F4 &gt;= $B$1, (J4+I4),  (J4+I4)),0)</f>
        <v>27.07</v>
      </c>
      <c r="K5" s="140">
        <f t="shared" ref="K5:K26" si="5">IF(F4&lt;&gt;"",IF(F4 &gt;= $B$1, (K4+I4),  (K4+I4)),0)</f>
        <v>27.07</v>
      </c>
      <c r="L5" s="91"/>
      <c r="Q5" s="8"/>
      <c r="R5" s="93"/>
    </row>
    <row r="6" spans="1:18" x14ac:dyDescent="0.2">
      <c r="A6" s="29" t="s">
        <v>13</v>
      </c>
      <c r="B6" s="41">
        <v>1</v>
      </c>
      <c r="C6" s="20"/>
      <c r="D6" s="21">
        <v>0.01</v>
      </c>
      <c r="E6" s="21"/>
      <c r="F6" s="120">
        <f t="shared" si="0"/>
        <v>0.01</v>
      </c>
      <c r="G6" s="64">
        <f t="shared" si="1"/>
        <v>13.49</v>
      </c>
      <c r="H6" s="67">
        <f t="shared" si="2"/>
        <v>0</v>
      </c>
      <c r="I6" s="72">
        <f t="shared" si="3"/>
        <v>13.49</v>
      </c>
      <c r="J6" s="147">
        <f t="shared" si="4"/>
        <v>40.56</v>
      </c>
      <c r="K6" s="148">
        <f t="shared" si="5"/>
        <v>40.56</v>
      </c>
      <c r="L6" s="91"/>
      <c r="M6" s="98"/>
      <c r="N6" s="98"/>
      <c r="O6" s="98"/>
      <c r="Q6" s="8"/>
      <c r="R6" s="93"/>
    </row>
    <row r="7" spans="1:18" x14ac:dyDescent="0.2">
      <c r="A7" s="29" t="s">
        <v>14</v>
      </c>
      <c r="B7" s="41">
        <v>4</v>
      </c>
      <c r="C7" s="13"/>
      <c r="D7" s="12">
        <v>11.4</v>
      </c>
      <c r="E7" s="12">
        <v>5</v>
      </c>
      <c r="F7" s="69">
        <f t="shared" si="0"/>
        <v>16.399999999999999</v>
      </c>
      <c r="G7" s="63">
        <f t="shared" si="1"/>
        <v>0</v>
      </c>
      <c r="H7" s="66">
        <f t="shared" si="2"/>
        <v>-2.8999999999999986</v>
      </c>
      <c r="I7" s="72">
        <f t="shared" si="3"/>
        <v>-2.8999999999999986</v>
      </c>
      <c r="J7" s="147">
        <f t="shared" si="4"/>
        <v>54.050000000000004</v>
      </c>
      <c r="K7" s="148">
        <f t="shared" si="5"/>
        <v>54.050000000000004</v>
      </c>
      <c r="L7" s="91"/>
      <c r="M7" s="111"/>
      <c r="N7" s="111"/>
      <c r="Q7" s="87"/>
      <c r="R7" s="93"/>
    </row>
    <row r="8" spans="1:18" x14ac:dyDescent="0.2">
      <c r="A8" s="29" t="s">
        <v>15</v>
      </c>
      <c r="B8" s="41">
        <v>5</v>
      </c>
      <c r="C8" s="13"/>
      <c r="D8" s="12">
        <v>11.9</v>
      </c>
      <c r="E8" s="12"/>
      <c r="F8" s="69">
        <f t="shared" si="0"/>
        <v>11.9</v>
      </c>
      <c r="G8" s="63">
        <f t="shared" si="1"/>
        <v>1.5999999999999996</v>
      </c>
      <c r="H8" s="66">
        <f t="shared" si="2"/>
        <v>0</v>
      </c>
      <c r="I8" s="72">
        <f t="shared" si="3"/>
        <v>1.5999999999999996</v>
      </c>
      <c r="J8" s="147">
        <f t="shared" si="4"/>
        <v>51.150000000000006</v>
      </c>
      <c r="K8" s="148">
        <f t="shared" si="5"/>
        <v>51.150000000000006</v>
      </c>
      <c r="L8" s="91"/>
      <c r="M8" s="111"/>
      <c r="N8" s="111"/>
      <c r="Q8" s="87"/>
      <c r="R8" s="93"/>
    </row>
    <row r="9" spans="1:18" x14ac:dyDescent="0.2">
      <c r="A9" s="29" t="s">
        <v>16</v>
      </c>
      <c r="B9" s="41">
        <v>6</v>
      </c>
      <c r="C9" s="13"/>
      <c r="D9" s="12">
        <v>0.01</v>
      </c>
      <c r="E9" s="12"/>
      <c r="F9" s="69">
        <f t="shared" si="0"/>
        <v>0.01</v>
      </c>
      <c r="G9" s="63">
        <f t="shared" si="1"/>
        <v>13.49</v>
      </c>
      <c r="H9" s="66">
        <f t="shared" si="2"/>
        <v>0</v>
      </c>
      <c r="I9" s="72">
        <f t="shared" si="3"/>
        <v>13.49</v>
      </c>
      <c r="J9" s="147">
        <f t="shared" si="4"/>
        <v>52.750000000000007</v>
      </c>
      <c r="K9" s="148">
        <f t="shared" si="5"/>
        <v>52.750000000000007</v>
      </c>
      <c r="L9" s="91"/>
      <c r="Q9" s="88"/>
      <c r="R9" s="93"/>
    </row>
    <row r="10" spans="1:18" x14ac:dyDescent="0.2">
      <c r="A10" s="29" t="s">
        <v>17</v>
      </c>
      <c r="B10" s="41">
        <v>7</v>
      </c>
      <c r="C10" s="13"/>
      <c r="D10" s="12">
        <v>6.5</v>
      </c>
      <c r="E10" s="12">
        <v>5</v>
      </c>
      <c r="F10" s="69">
        <f t="shared" si="0"/>
        <v>11.5</v>
      </c>
      <c r="G10" s="63">
        <f t="shared" si="1"/>
        <v>2</v>
      </c>
      <c r="H10" s="66">
        <f t="shared" si="2"/>
        <v>0</v>
      </c>
      <c r="I10" s="72">
        <f t="shared" si="3"/>
        <v>2</v>
      </c>
      <c r="J10" s="147">
        <f t="shared" si="4"/>
        <v>66.240000000000009</v>
      </c>
      <c r="K10" s="148">
        <f t="shared" si="5"/>
        <v>66.240000000000009</v>
      </c>
      <c r="L10" s="91"/>
    </row>
    <row r="11" spans="1:18" x14ac:dyDescent="0.2">
      <c r="A11" s="29" t="s">
        <v>13</v>
      </c>
      <c r="B11" s="41">
        <v>8</v>
      </c>
      <c r="C11" s="20"/>
      <c r="D11" s="21">
        <v>10.37</v>
      </c>
      <c r="E11" s="21"/>
      <c r="F11" s="120">
        <f t="shared" si="0"/>
        <v>10.37</v>
      </c>
      <c r="G11" s="64">
        <f t="shared" si="1"/>
        <v>3.1300000000000008</v>
      </c>
      <c r="H11" s="67">
        <f t="shared" si="2"/>
        <v>0</v>
      </c>
      <c r="I11" s="72">
        <f t="shared" si="3"/>
        <v>3.1300000000000008</v>
      </c>
      <c r="J11" s="147">
        <f t="shared" si="4"/>
        <v>68.240000000000009</v>
      </c>
      <c r="K11" s="148">
        <f t="shared" si="5"/>
        <v>68.240000000000009</v>
      </c>
      <c r="L11" s="91"/>
    </row>
    <row r="12" spans="1:18" x14ac:dyDescent="0.2">
      <c r="A12" s="29" t="s">
        <v>14</v>
      </c>
      <c r="B12" s="41">
        <v>11</v>
      </c>
      <c r="C12" s="13"/>
      <c r="D12" s="12">
        <v>9.35</v>
      </c>
      <c r="E12" s="12"/>
      <c r="F12" s="69">
        <f t="shared" si="0"/>
        <v>9.35</v>
      </c>
      <c r="G12" s="63">
        <f t="shared" si="1"/>
        <v>4.1500000000000004</v>
      </c>
      <c r="H12" s="66">
        <f t="shared" si="2"/>
        <v>0</v>
      </c>
      <c r="I12" s="72">
        <f t="shared" si="3"/>
        <v>4.1500000000000004</v>
      </c>
      <c r="J12" s="147">
        <f t="shared" si="4"/>
        <v>71.37</v>
      </c>
      <c r="K12" s="148">
        <f t="shared" si="5"/>
        <v>71.37</v>
      </c>
      <c r="L12" s="91"/>
    </row>
    <row r="13" spans="1:18" x14ac:dyDescent="0.2">
      <c r="A13" s="29" t="s">
        <v>15</v>
      </c>
      <c r="B13" s="41">
        <v>12</v>
      </c>
      <c r="C13" s="13"/>
      <c r="D13" s="18">
        <v>18.97</v>
      </c>
      <c r="E13" s="12"/>
      <c r="F13" s="69">
        <f t="shared" si="0"/>
        <v>18.97</v>
      </c>
      <c r="G13" s="63">
        <f t="shared" si="1"/>
        <v>0</v>
      </c>
      <c r="H13" s="66">
        <f t="shared" si="2"/>
        <v>-5.4699999999999989</v>
      </c>
      <c r="I13" s="72">
        <f t="shared" si="3"/>
        <v>-5.4699999999999989</v>
      </c>
      <c r="J13" s="147">
        <f t="shared" si="4"/>
        <v>75.52000000000001</v>
      </c>
      <c r="K13" s="148">
        <f t="shared" si="5"/>
        <v>75.52000000000001</v>
      </c>
      <c r="L13" s="91"/>
    </row>
    <row r="14" spans="1:18" x14ac:dyDescent="0.2">
      <c r="A14" s="29" t="s">
        <v>16</v>
      </c>
      <c r="B14" s="41">
        <v>13</v>
      </c>
      <c r="C14" s="13"/>
      <c r="D14" s="68">
        <v>15.1</v>
      </c>
      <c r="E14" s="12">
        <v>2.5</v>
      </c>
      <c r="F14" s="69">
        <f t="shared" si="0"/>
        <v>17.600000000000001</v>
      </c>
      <c r="G14" s="63">
        <f t="shared" si="1"/>
        <v>0</v>
      </c>
      <c r="H14" s="66">
        <f t="shared" si="2"/>
        <v>-4.1000000000000014</v>
      </c>
      <c r="I14" s="72">
        <f t="shared" si="3"/>
        <v>-4.1000000000000014</v>
      </c>
      <c r="J14" s="147">
        <f t="shared" si="4"/>
        <v>70.050000000000011</v>
      </c>
      <c r="K14" s="148">
        <f t="shared" si="5"/>
        <v>70.050000000000011</v>
      </c>
      <c r="L14" s="91"/>
    </row>
    <row r="15" spans="1:18" x14ac:dyDescent="0.2">
      <c r="A15" s="29" t="s">
        <v>17</v>
      </c>
      <c r="B15" s="41">
        <v>14</v>
      </c>
      <c r="C15" s="149"/>
      <c r="D15" s="18">
        <v>11.22</v>
      </c>
      <c r="E15" s="174">
        <f>13+5</f>
        <v>18</v>
      </c>
      <c r="F15" s="69">
        <f t="shared" si="0"/>
        <v>29.22</v>
      </c>
      <c r="G15" s="63">
        <f t="shared" si="1"/>
        <v>0</v>
      </c>
      <c r="H15" s="66">
        <f t="shared" si="2"/>
        <v>-15.719999999999999</v>
      </c>
      <c r="I15" s="72">
        <f t="shared" si="3"/>
        <v>-15.719999999999999</v>
      </c>
      <c r="J15" s="147">
        <f t="shared" si="4"/>
        <v>65.950000000000017</v>
      </c>
      <c r="K15" s="148">
        <f t="shared" si="5"/>
        <v>65.950000000000017</v>
      </c>
      <c r="L15" s="91"/>
    </row>
    <row r="16" spans="1:18" x14ac:dyDescent="0.2">
      <c r="A16" s="29" t="s">
        <v>13</v>
      </c>
      <c r="B16" s="41">
        <v>15</v>
      </c>
      <c r="C16" s="149"/>
      <c r="D16" s="18">
        <v>6.4</v>
      </c>
      <c r="E16" s="18">
        <f>3.25+3.5</f>
        <v>6.75</v>
      </c>
      <c r="F16" s="69">
        <f t="shared" si="0"/>
        <v>13.15</v>
      </c>
      <c r="G16" s="63">
        <f t="shared" si="1"/>
        <v>0.34999999999999964</v>
      </c>
      <c r="H16" s="66">
        <f t="shared" si="2"/>
        <v>0</v>
      </c>
      <c r="I16" s="72">
        <f t="shared" si="3"/>
        <v>0.34999999999999964</v>
      </c>
      <c r="J16" s="147">
        <f t="shared" si="4"/>
        <v>50.230000000000018</v>
      </c>
      <c r="K16" s="148">
        <f t="shared" si="5"/>
        <v>50.230000000000018</v>
      </c>
      <c r="L16" s="91"/>
    </row>
    <row r="17" spans="1:12" x14ac:dyDescent="0.2">
      <c r="A17" s="29" t="s">
        <v>14</v>
      </c>
      <c r="B17" s="104">
        <v>18</v>
      </c>
      <c r="C17" s="173"/>
      <c r="D17" s="28">
        <v>35.42</v>
      </c>
      <c r="E17" s="28"/>
      <c r="F17" s="133">
        <f t="shared" si="0"/>
        <v>35.42</v>
      </c>
      <c r="G17" s="134">
        <f t="shared" si="1"/>
        <v>0</v>
      </c>
      <c r="H17" s="135">
        <f t="shared" si="2"/>
        <v>-21.92</v>
      </c>
      <c r="I17" s="72">
        <f t="shared" si="3"/>
        <v>-21.92</v>
      </c>
      <c r="J17" s="147">
        <f t="shared" si="4"/>
        <v>50.58000000000002</v>
      </c>
      <c r="K17" s="148">
        <f t="shared" si="5"/>
        <v>50.58000000000002</v>
      </c>
      <c r="L17" s="91"/>
    </row>
    <row r="18" spans="1:12" x14ac:dyDescent="0.2">
      <c r="A18" s="29" t="s">
        <v>15</v>
      </c>
      <c r="B18" s="104">
        <v>19</v>
      </c>
      <c r="C18" s="149"/>
      <c r="D18" s="18">
        <v>10.18</v>
      </c>
      <c r="E18" s="18">
        <v>2.8</v>
      </c>
      <c r="F18" s="69">
        <f t="shared" si="0"/>
        <v>12.98</v>
      </c>
      <c r="G18" s="63">
        <f t="shared" si="1"/>
        <v>0.51999999999999957</v>
      </c>
      <c r="H18" s="66">
        <f t="shared" si="2"/>
        <v>0</v>
      </c>
      <c r="I18" s="72">
        <f t="shared" si="3"/>
        <v>0.51999999999999957</v>
      </c>
      <c r="J18" s="147">
        <f t="shared" si="4"/>
        <v>28.660000000000018</v>
      </c>
      <c r="K18" s="148">
        <f t="shared" si="5"/>
        <v>28.660000000000018</v>
      </c>
      <c r="L18" s="91"/>
    </row>
    <row r="19" spans="1:12" x14ac:dyDescent="0.2">
      <c r="A19" s="29" t="s">
        <v>16</v>
      </c>
      <c r="B19" s="104">
        <v>20</v>
      </c>
      <c r="C19" s="149"/>
      <c r="D19" s="18">
        <v>9.35</v>
      </c>
      <c r="E19" s="18">
        <v>7.23</v>
      </c>
      <c r="F19" s="69">
        <f t="shared" si="0"/>
        <v>16.579999999999998</v>
      </c>
      <c r="G19" s="63">
        <f t="shared" si="1"/>
        <v>0</v>
      </c>
      <c r="H19" s="66">
        <f t="shared" si="2"/>
        <v>-3.0799999999999983</v>
      </c>
      <c r="I19" s="72">
        <f t="shared" si="3"/>
        <v>-3.0799999999999983</v>
      </c>
      <c r="J19" s="147">
        <f t="shared" si="4"/>
        <v>29.180000000000017</v>
      </c>
      <c r="K19" s="148">
        <f t="shared" si="5"/>
        <v>29.180000000000017</v>
      </c>
    </row>
    <row r="20" spans="1:12" x14ac:dyDescent="0.2">
      <c r="A20" s="29" t="s">
        <v>17</v>
      </c>
      <c r="B20" s="105">
        <v>21</v>
      </c>
      <c r="C20" s="149"/>
      <c r="D20" s="18">
        <v>21.2</v>
      </c>
      <c r="E20" s="18">
        <v>3.2</v>
      </c>
      <c r="F20" s="69">
        <f t="shared" si="0"/>
        <v>24.4</v>
      </c>
      <c r="G20" s="63">
        <f t="shared" si="1"/>
        <v>0</v>
      </c>
      <c r="H20" s="66">
        <f t="shared" si="2"/>
        <v>-10.899999999999999</v>
      </c>
      <c r="I20" s="72">
        <f t="shared" si="3"/>
        <v>-10.899999999999999</v>
      </c>
      <c r="J20" s="147">
        <f t="shared" si="4"/>
        <v>26.100000000000019</v>
      </c>
      <c r="K20" s="148">
        <f t="shared" si="5"/>
        <v>26.100000000000019</v>
      </c>
    </row>
    <row r="21" spans="1:12" x14ac:dyDescent="0.2">
      <c r="A21" s="29" t="s">
        <v>13</v>
      </c>
      <c r="B21" s="105">
        <v>22</v>
      </c>
      <c r="C21" s="172"/>
      <c r="D21" s="76">
        <v>9.58</v>
      </c>
      <c r="E21" s="76"/>
      <c r="F21" s="120">
        <f t="shared" si="0"/>
        <v>9.58</v>
      </c>
      <c r="G21" s="64">
        <f t="shared" si="1"/>
        <v>3.92</v>
      </c>
      <c r="H21" s="67">
        <f t="shared" si="2"/>
        <v>0</v>
      </c>
      <c r="I21" s="72">
        <f t="shared" si="3"/>
        <v>3.92</v>
      </c>
      <c r="J21" s="147">
        <f t="shared" si="4"/>
        <v>15.200000000000021</v>
      </c>
      <c r="K21" s="148">
        <f t="shared" si="5"/>
        <v>15.200000000000021</v>
      </c>
    </row>
    <row r="22" spans="1:12" x14ac:dyDescent="0.2">
      <c r="A22" s="29" t="s">
        <v>14</v>
      </c>
      <c r="B22" s="105">
        <v>25</v>
      </c>
      <c r="C22" s="149"/>
      <c r="D22" s="18">
        <v>10</v>
      </c>
      <c r="E22" s="18"/>
      <c r="F22" s="69">
        <f t="shared" si="0"/>
        <v>10</v>
      </c>
      <c r="G22" s="63">
        <f t="shared" si="1"/>
        <v>3.5</v>
      </c>
      <c r="H22" s="66">
        <f t="shared" si="2"/>
        <v>0</v>
      </c>
      <c r="I22" s="72">
        <f t="shared" si="3"/>
        <v>3.5</v>
      </c>
      <c r="J22" s="147">
        <f t="shared" si="4"/>
        <v>19.120000000000019</v>
      </c>
      <c r="K22" s="148">
        <f t="shared" si="5"/>
        <v>19.120000000000019</v>
      </c>
    </row>
    <row r="23" spans="1:12" x14ac:dyDescent="0.2">
      <c r="A23" s="29" t="s">
        <v>15</v>
      </c>
      <c r="B23" s="105">
        <v>26</v>
      </c>
      <c r="C23" s="149"/>
      <c r="D23" s="18">
        <v>32</v>
      </c>
      <c r="E23" s="18">
        <v>16.78</v>
      </c>
      <c r="F23" s="69">
        <f t="shared" si="0"/>
        <v>48.78</v>
      </c>
      <c r="G23" s="63">
        <f t="shared" si="1"/>
        <v>0</v>
      </c>
      <c r="H23" s="66">
        <f t="shared" si="2"/>
        <v>-35.28</v>
      </c>
      <c r="I23" s="72">
        <f t="shared" si="3"/>
        <v>-35.28</v>
      </c>
      <c r="J23" s="147">
        <f t="shared" si="4"/>
        <v>22.620000000000019</v>
      </c>
      <c r="K23" s="148">
        <f t="shared" si="5"/>
        <v>22.620000000000019</v>
      </c>
    </row>
    <row r="24" spans="1:12" x14ac:dyDescent="0.2">
      <c r="A24" s="29" t="s">
        <v>16</v>
      </c>
      <c r="B24" s="105">
        <v>27</v>
      </c>
      <c r="C24" s="149"/>
      <c r="D24" s="18">
        <v>0.01</v>
      </c>
      <c r="E24" s="18"/>
      <c r="F24" s="69">
        <f t="shared" si="0"/>
        <v>0.01</v>
      </c>
      <c r="G24" s="63">
        <f t="shared" si="1"/>
        <v>13.49</v>
      </c>
      <c r="H24" s="66">
        <f t="shared" si="2"/>
        <v>0</v>
      </c>
      <c r="I24" s="72">
        <f t="shared" si="3"/>
        <v>13.49</v>
      </c>
      <c r="J24" s="147">
        <f t="shared" si="4"/>
        <v>-12.659999999999982</v>
      </c>
      <c r="K24" s="148">
        <f t="shared" si="5"/>
        <v>-12.659999999999982</v>
      </c>
    </row>
    <row r="25" spans="1:12" x14ac:dyDescent="0.2">
      <c r="A25" s="29" t="s">
        <v>17</v>
      </c>
      <c r="B25" s="105">
        <v>28</v>
      </c>
      <c r="C25" s="149"/>
      <c r="D25" s="18">
        <v>11.5</v>
      </c>
      <c r="E25" s="18"/>
      <c r="F25" s="69">
        <f t="shared" si="0"/>
        <v>11.5</v>
      </c>
      <c r="G25" s="63">
        <f t="shared" si="1"/>
        <v>2</v>
      </c>
      <c r="H25" s="66">
        <f t="shared" si="2"/>
        <v>0</v>
      </c>
      <c r="I25" s="72">
        <f t="shared" si="3"/>
        <v>2</v>
      </c>
      <c r="J25" s="147">
        <f t="shared" si="4"/>
        <v>0.83000000000001783</v>
      </c>
      <c r="K25" s="148">
        <f t="shared" si="5"/>
        <v>0.83000000000001783</v>
      </c>
    </row>
    <row r="26" spans="1:12" ht="13.5" thickBot="1" x14ac:dyDescent="0.25">
      <c r="A26" s="30"/>
      <c r="B26" s="103"/>
      <c r="C26" s="154"/>
      <c r="D26" s="23"/>
      <c r="E26" s="23"/>
      <c r="F26" s="125">
        <f t="shared" si="0"/>
        <v>0</v>
      </c>
      <c r="G26" s="100">
        <f t="shared" si="1"/>
        <v>0</v>
      </c>
      <c r="H26" s="101">
        <f t="shared" si="2"/>
        <v>0</v>
      </c>
      <c r="I26" s="72">
        <f t="shared" si="3"/>
        <v>0</v>
      </c>
      <c r="J26" s="144">
        <f t="shared" si="4"/>
        <v>2.8300000000000178</v>
      </c>
      <c r="K26" s="140">
        <f t="shared" si="5"/>
        <v>2.8300000000000178</v>
      </c>
    </row>
  </sheetData>
  <mergeCells count="2">
    <mergeCell ref="B1:C1"/>
    <mergeCell ref="H1:J2"/>
  </mergeCells>
  <phoneticPr fontId="3" type="noConversion"/>
  <pageMargins left="0.75" right="0.75" top="1" bottom="1" header="0.49212598499999999" footer="0.49212598499999999"/>
  <pageSetup paperSize="9" orientation="portrait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4"/>
  <sheetViews>
    <sheetView zoomScale="85" workbookViewId="0">
      <selection activeCell="E23" sqref="E23"/>
    </sheetView>
  </sheetViews>
  <sheetFormatPr defaultRowHeight="12.75" x14ac:dyDescent="0.2"/>
  <cols>
    <col min="1" max="2" width="3.28515625" style="32" customWidth="1"/>
    <col min="3" max="3" width="6.5703125" style="32" bestFit="1" customWidth="1"/>
    <col min="4" max="4" width="6.85546875" style="32" customWidth="1"/>
    <col min="5" max="5" width="7.140625" style="32" customWidth="1"/>
    <col min="6" max="6" width="9.5703125" style="32" customWidth="1"/>
    <col min="7" max="8" width="9.140625" style="32"/>
    <col min="9" max="9" width="9" style="32" customWidth="1"/>
    <col min="10" max="11" width="8.85546875" style="32" customWidth="1"/>
    <col min="12" max="12" width="5.42578125" style="32" customWidth="1"/>
    <col min="13" max="13" width="9.140625" style="32"/>
    <col min="14" max="14" width="11.28515625" style="32" customWidth="1"/>
    <col min="15" max="16" width="9.140625" style="32"/>
    <col min="17" max="17" width="10" style="32" customWidth="1"/>
    <col min="18" max="16384" width="9.140625" style="32"/>
  </cols>
  <sheetData>
    <row r="1" spans="1:18" x14ac:dyDescent="0.2">
      <c r="A1"/>
      <c r="B1" s="199">
        <v>13.5</v>
      </c>
      <c r="C1" s="199"/>
      <c r="D1" t="s">
        <v>0</v>
      </c>
      <c r="E1"/>
      <c r="F1" s="9"/>
      <c r="G1" s="99"/>
      <c r="H1" s="200" t="s">
        <v>23</v>
      </c>
      <c r="I1" s="200"/>
      <c r="J1" s="200"/>
      <c r="M1" s="50"/>
      <c r="N1" s="51" t="s">
        <v>1</v>
      </c>
      <c r="O1" s="52">
        <f>'2008_Ago'!O3</f>
        <v>-28.210000000000015</v>
      </c>
      <c r="P1" s="49"/>
      <c r="Q1" s="60" t="s">
        <v>2</v>
      </c>
      <c r="R1" s="94"/>
    </row>
    <row r="2" spans="1:18" ht="13.5" thickBot="1" x14ac:dyDescent="0.25">
      <c r="A2"/>
      <c r="B2"/>
      <c r="C2"/>
      <c r="D2"/>
      <c r="E2"/>
      <c r="F2"/>
      <c r="H2" s="200"/>
      <c r="I2" s="200"/>
      <c r="J2" s="200"/>
      <c r="M2" s="53"/>
      <c r="N2" s="33" t="s">
        <v>3</v>
      </c>
      <c r="O2" s="54">
        <v>297</v>
      </c>
      <c r="P2" s="54"/>
      <c r="Q2" s="86">
        <v>2.5</v>
      </c>
    </row>
    <row r="3" spans="1:18" ht="13.5" thickBot="1" x14ac:dyDescent="0.25">
      <c r="A3" s="15"/>
      <c r="B3" s="15"/>
      <c r="C3" s="2" t="s">
        <v>4</v>
      </c>
      <c r="D3" s="4" t="s">
        <v>5</v>
      </c>
      <c r="E3" s="5" t="s">
        <v>6</v>
      </c>
      <c r="F3" s="6" t="s">
        <v>7</v>
      </c>
      <c r="G3" s="3" t="s">
        <v>8</v>
      </c>
      <c r="H3" s="7" t="s">
        <v>9</v>
      </c>
      <c r="I3" s="10" t="s">
        <v>10</v>
      </c>
      <c r="J3" s="143" t="s">
        <v>11</v>
      </c>
      <c r="K3" s="139" t="s">
        <v>11</v>
      </c>
      <c r="L3" s="25"/>
      <c r="M3" s="56"/>
      <c r="N3" s="57" t="s">
        <v>12</v>
      </c>
      <c r="O3" s="58">
        <f>(O1+O2:P2)-SUM(F4:F24)-SUM(Q2:Q9)</f>
        <v>1.8207657603852567E-14</v>
      </c>
      <c r="P3" s="85"/>
      <c r="Q3" s="8">
        <v>-0.02</v>
      </c>
    </row>
    <row r="4" spans="1:18" x14ac:dyDescent="0.2">
      <c r="A4" s="37" t="s">
        <v>13</v>
      </c>
      <c r="B4" s="74">
        <v>29</v>
      </c>
      <c r="C4" s="176"/>
      <c r="D4" s="80">
        <v>15.5</v>
      </c>
      <c r="E4" s="80">
        <v>2.9</v>
      </c>
      <c r="F4" s="177">
        <f t="shared" ref="F4:F24" si="0">SUM(C4:E4)</f>
        <v>18.399999999999999</v>
      </c>
      <c r="G4" s="81">
        <f>IF(F4&lt;&gt;0,IF(F4 &lt; ($B$1+O1), (($B$1+O1)-F4),  0),0)</f>
        <v>0</v>
      </c>
      <c r="H4" s="82">
        <f>IF(F4&lt;&gt;0,IF(F4 &gt; ($B$1+O1), (($B$1+O1)-F4),  0),0)</f>
        <v>-33.110000000000014</v>
      </c>
      <c r="I4" s="11">
        <f>IF(O1&gt;=0,SUM(G4:H4)-O1,SUM(G4:H4)+O1)</f>
        <v>-61.320000000000029</v>
      </c>
      <c r="J4" s="144">
        <f>B1+O1</f>
        <v>-14.710000000000015</v>
      </c>
      <c r="K4" s="140">
        <f>B1+O1</f>
        <v>-14.710000000000015</v>
      </c>
      <c r="L4" s="96"/>
      <c r="N4" s="34"/>
      <c r="P4" s="97"/>
      <c r="Q4" s="8"/>
      <c r="R4" s="95"/>
    </row>
    <row r="5" spans="1:18" x14ac:dyDescent="0.2">
      <c r="A5" s="29" t="s">
        <v>14</v>
      </c>
      <c r="B5" s="14">
        <v>1</v>
      </c>
      <c r="C5" s="13"/>
      <c r="D5" s="12">
        <v>10.23</v>
      </c>
      <c r="E5" s="12">
        <v>5</v>
      </c>
      <c r="F5" s="69">
        <f t="shared" si="0"/>
        <v>15.23</v>
      </c>
      <c r="G5" s="63">
        <f t="shared" ref="G5:G24" si="1">IF(F5&lt;&gt;0,IF(F5 &lt; $B$1, ($B$1-F5),  0),0)</f>
        <v>0</v>
      </c>
      <c r="H5" s="66">
        <f t="shared" ref="H5:H24" si="2">IF(F5&lt;&gt;0,IF(F5 &gt; $B$1, ($B$1-F5),  0),0)</f>
        <v>-1.7300000000000004</v>
      </c>
      <c r="I5" s="11">
        <f t="shared" ref="I5:I24" si="3">SUM(G5:H5)</f>
        <v>-1.7300000000000004</v>
      </c>
      <c r="J5" s="144">
        <f t="shared" ref="J5:J24" si="4">IF(F4&lt;&gt;0,IF(F4 &gt;= $B$1, (J4+I4),  (J4+I4)),0)</f>
        <v>-76.030000000000044</v>
      </c>
      <c r="K5" s="140">
        <f t="shared" ref="K5:K24" si="5">IF(F4&lt;&gt;"",IF(F4 &gt;= $B$1, (K4+I4),  (K4+I4)),0)</f>
        <v>-76.030000000000044</v>
      </c>
      <c r="L5" s="91"/>
      <c r="Q5" s="8"/>
      <c r="R5" s="93"/>
    </row>
    <row r="6" spans="1:18" x14ac:dyDescent="0.2">
      <c r="A6" s="29" t="s">
        <v>15</v>
      </c>
      <c r="B6" s="14">
        <v>2</v>
      </c>
      <c r="C6" s="13"/>
      <c r="D6" s="12">
        <v>13</v>
      </c>
      <c r="E6" s="12">
        <v>1.5</v>
      </c>
      <c r="F6" s="69">
        <f t="shared" si="0"/>
        <v>14.5</v>
      </c>
      <c r="G6" s="63">
        <f t="shared" si="1"/>
        <v>0</v>
      </c>
      <c r="H6" s="66">
        <f t="shared" si="2"/>
        <v>-1</v>
      </c>
      <c r="I6" s="72">
        <f t="shared" si="3"/>
        <v>-1</v>
      </c>
      <c r="J6" s="147">
        <f t="shared" si="4"/>
        <v>-77.760000000000048</v>
      </c>
      <c r="K6" s="148">
        <f t="shared" si="5"/>
        <v>-77.760000000000048</v>
      </c>
      <c r="L6" s="91"/>
      <c r="M6" s="98"/>
      <c r="N6" s="98"/>
      <c r="O6" s="98"/>
      <c r="Q6" s="8"/>
      <c r="R6" s="93"/>
    </row>
    <row r="7" spans="1:18" x14ac:dyDescent="0.2">
      <c r="A7" s="29" t="s">
        <v>16</v>
      </c>
      <c r="B7" s="14">
        <v>3</v>
      </c>
      <c r="C7" s="13"/>
      <c r="D7" s="12">
        <v>9.35</v>
      </c>
      <c r="E7" s="12"/>
      <c r="F7" s="69">
        <f t="shared" si="0"/>
        <v>9.35</v>
      </c>
      <c r="G7" s="63">
        <f t="shared" si="1"/>
        <v>4.1500000000000004</v>
      </c>
      <c r="H7" s="66">
        <f t="shared" si="2"/>
        <v>0</v>
      </c>
      <c r="I7" s="72">
        <f t="shared" si="3"/>
        <v>4.1500000000000004</v>
      </c>
      <c r="J7" s="147">
        <f t="shared" si="4"/>
        <v>-78.760000000000048</v>
      </c>
      <c r="K7" s="148">
        <f t="shared" si="5"/>
        <v>-78.760000000000048</v>
      </c>
      <c r="L7" s="91"/>
      <c r="M7" s="111"/>
      <c r="N7" s="111"/>
      <c r="Q7" s="87"/>
      <c r="R7" s="93"/>
    </row>
    <row r="8" spans="1:18" x14ac:dyDescent="0.2">
      <c r="A8" s="29" t="s">
        <v>17</v>
      </c>
      <c r="B8" s="14">
        <v>4</v>
      </c>
      <c r="C8" s="13"/>
      <c r="D8" s="12">
        <v>13</v>
      </c>
      <c r="E8" s="12"/>
      <c r="F8" s="69">
        <f t="shared" si="0"/>
        <v>13</v>
      </c>
      <c r="G8" s="63">
        <f t="shared" si="1"/>
        <v>0.5</v>
      </c>
      <c r="H8" s="66">
        <f t="shared" si="2"/>
        <v>0</v>
      </c>
      <c r="I8" s="72">
        <f t="shared" si="3"/>
        <v>0.5</v>
      </c>
      <c r="J8" s="147">
        <f t="shared" si="4"/>
        <v>-74.610000000000042</v>
      </c>
      <c r="K8" s="148">
        <f t="shared" si="5"/>
        <v>-74.610000000000042</v>
      </c>
      <c r="L8" s="91"/>
      <c r="M8" s="111"/>
      <c r="N8" s="111"/>
      <c r="Q8" s="87"/>
      <c r="R8" s="93"/>
    </row>
    <row r="9" spans="1:18" x14ac:dyDescent="0.2">
      <c r="A9" s="29" t="s">
        <v>13</v>
      </c>
      <c r="B9" s="14">
        <v>5</v>
      </c>
      <c r="C9" s="20"/>
      <c r="D9" s="21">
        <v>11</v>
      </c>
      <c r="E9" s="21">
        <v>8.89</v>
      </c>
      <c r="F9" s="120">
        <f t="shared" si="0"/>
        <v>19.89</v>
      </c>
      <c r="G9" s="64">
        <f t="shared" si="1"/>
        <v>0</v>
      </c>
      <c r="H9" s="67">
        <f t="shared" si="2"/>
        <v>-6.3900000000000006</v>
      </c>
      <c r="I9" s="72">
        <f t="shared" si="3"/>
        <v>-6.3900000000000006</v>
      </c>
      <c r="J9" s="147">
        <f t="shared" si="4"/>
        <v>-74.110000000000042</v>
      </c>
      <c r="K9" s="148">
        <f t="shared" si="5"/>
        <v>-74.110000000000042</v>
      </c>
      <c r="L9" s="91"/>
      <c r="Q9" s="88"/>
      <c r="R9" s="93"/>
    </row>
    <row r="10" spans="1:18" x14ac:dyDescent="0.2">
      <c r="A10" s="29" t="s">
        <v>14</v>
      </c>
      <c r="B10" s="14">
        <v>8</v>
      </c>
      <c r="C10" s="13"/>
      <c r="D10" s="12">
        <v>0.01</v>
      </c>
      <c r="E10" s="12"/>
      <c r="F10" s="69">
        <f t="shared" si="0"/>
        <v>0.01</v>
      </c>
      <c r="G10" s="63">
        <f t="shared" si="1"/>
        <v>13.49</v>
      </c>
      <c r="H10" s="66">
        <f t="shared" si="2"/>
        <v>0</v>
      </c>
      <c r="I10" s="72">
        <f t="shared" si="3"/>
        <v>13.49</v>
      </c>
      <c r="J10" s="147">
        <f t="shared" si="4"/>
        <v>-80.500000000000043</v>
      </c>
      <c r="K10" s="148">
        <f t="shared" si="5"/>
        <v>-80.500000000000043</v>
      </c>
      <c r="L10" s="91"/>
    </row>
    <row r="11" spans="1:18" x14ac:dyDescent="0.2">
      <c r="A11" s="29" t="s">
        <v>15</v>
      </c>
      <c r="B11" s="14">
        <v>9</v>
      </c>
      <c r="C11" s="13"/>
      <c r="D11" s="12">
        <v>9.9700000000000006</v>
      </c>
      <c r="E11" s="12">
        <v>2.5</v>
      </c>
      <c r="F11" s="69">
        <f t="shared" si="0"/>
        <v>12.47</v>
      </c>
      <c r="G11" s="63">
        <f t="shared" si="1"/>
        <v>1.0299999999999994</v>
      </c>
      <c r="H11" s="66">
        <f t="shared" si="2"/>
        <v>0</v>
      </c>
      <c r="I11" s="72">
        <f t="shared" si="3"/>
        <v>1.0299999999999994</v>
      </c>
      <c r="J11" s="147">
        <f t="shared" si="4"/>
        <v>-67.010000000000048</v>
      </c>
      <c r="K11" s="148">
        <f t="shared" si="5"/>
        <v>-67.010000000000048</v>
      </c>
      <c r="L11" s="91"/>
    </row>
    <row r="12" spans="1:18" x14ac:dyDescent="0.2">
      <c r="A12" s="29" t="s">
        <v>16</v>
      </c>
      <c r="B12" s="14">
        <v>10</v>
      </c>
      <c r="C12" s="13"/>
      <c r="D12" s="12">
        <v>11.7</v>
      </c>
      <c r="E12" s="12"/>
      <c r="F12" s="69">
        <f t="shared" si="0"/>
        <v>11.7</v>
      </c>
      <c r="G12" s="63">
        <f t="shared" si="1"/>
        <v>1.8000000000000007</v>
      </c>
      <c r="H12" s="66">
        <f t="shared" si="2"/>
        <v>0</v>
      </c>
      <c r="I12" s="72">
        <f t="shared" si="3"/>
        <v>1.8000000000000007</v>
      </c>
      <c r="J12" s="147">
        <f t="shared" si="4"/>
        <v>-65.980000000000047</v>
      </c>
      <c r="K12" s="148">
        <f t="shared" si="5"/>
        <v>-65.980000000000047</v>
      </c>
      <c r="L12" s="91"/>
    </row>
    <row r="13" spans="1:18" x14ac:dyDescent="0.2">
      <c r="A13" s="29" t="s">
        <v>17</v>
      </c>
      <c r="B13" s="14">
        <v>11</v>
      </c>
      <c r="C13" s="13"/>
      <c r="D13" s="18">
        <v>10.48</v>
      </c>
      <c r="E13" s="12">
        <v>5</v>
      </c>
      <c r="F13" s="69">
        <f t="shared" si="0"/>
        <v>15.48</v>
      </c>
      <c r="G13" s="63">
        <f t="shared" si="1"/>
        <v>0</v>
      </c>
      <c r="H13" s="66">
        <f t="shared" si="2"/>
        <v>-1.9800000000000004</v>
      </c>
      <c r="I13" s="72">
        <f t="shared" si="3"/>
        <v>-1.9800000000000004</v>
      </c>
      <c r="J13" s="147">
        <f t="shared" si="4"/>
        <v>-64.180000000000049</v>
      </c>
      <c r="K13" s="148">
        <f t="shared" si="5"/>
        <v>-64.180000000000049</v>
      </c>
      <c r="L13" s="91"/>
    </row>
    <row r="14" spans="1:18" x14ac:dyDescent="0.2">
      <c r="A14" s="29" t="s">
        <v>13</v>
      </c>
      <c r="B14" s="14">
        <v>12</v>
      </c>
      <c r="C14" s="20"/>
      <c r="D14" s="76">
        <v>16.28</v>
      </c>
      <c r="E14" s="21"/>
      <c r="F14" s="120">
        <f t="shared" si="0"/>
        <v>16.28</v>
      </c>
      <c r="G14" s="64">
        <f t="shared" si="1"/>
        <v>0</v>
      </c>
      <c r="H14" s="67">
        <f t="shared" si="2"/>
        <v>-2.7800000000000011</v>
      </c>
      <c r="I14" s="72">
        <f t="shared" si="3"/>
        <v>-2.7800000000000011</v>
      </c>
      <c r="J14" s="147">
        <f t="shared" si="4"/>
        <v>-66.160000000000053</v>
      </c>
      <c r="K14" s="148">
        <f t="shared" si="5"/>
        <v>-66.160000000000053</v>
      </c>
      <c r="L14" s="91"/>
    </row>
    <row r="15" spans="1:18" x14ac:dyDescent="0.2">
      <c r="A15" s="29" t="s">
        <v>14</v>
      </c>
      <c r="B15" s="14">
        <v>15</v>
      </c>
      <c r="C15" s="149"/>
      <c r="D15" s="18">
        <v>21.48</v>
      </c>
      <c r="E15" s="18"/>
      <c r="F15" s="69">
        <f t="shared" si="0"/>
        <v>21.48</v>
      </c>
      <c r="G15" s="63">
        <f t="shared" si="1"/>
        <v>0</v>
      </c>
      <c r="H15" s="66">
        <f t="shared" si="2"/>
        <v>-7.98</v>
      </c>
      <c r="I15" s="72">
        <f t="shared" si="3"/>
        <v>-7.98</v>
      </c>
      <c r="J15" s="147">
        <f t="shared" si="4"/>
        <v>-68.940000000000055</v>
      </c>
      <c r="K15" s="148">
        <f t="shared" si="5"/>
        <v>-68.940000000000055</v>
      </c>
      <c r="L15" s="91"/>
    </row>
    <row r="16" spans="1:18" x14ac:dyDescent="0.2">
      <c r="A16" s="29" t="s">
        <v>15</v>
      </c>
      <c r="B16" s="14">
        <v>16</v>
      </c>
      <c r="C16" s="149"/>
      <c r="D16" s="18">
        <f>11.9+4.55</f>
        <v>16.45</v>
      </c>
      <c r="E16" s="18">
        <v>2.5</v>
      </c>
      <c r="F16" s="69">
        <f t="shared" si="0"/>
        <v>18.95</v>
      </c>
      <c r="G16" s="63">
        <f t="shared" si="1"/>
        <v>0</v>
      </c>
      <c r="H16" s="66">
        <f t="shared" si="2"/>
        <v>-5.4499999999999993</v>
      </c>
      <c r="I16" s="72">
        <f t="shared" si="3"/>
        <v>-5.4499999999999993</v>
      </c>
      <c r="J16" s="147">
        <f t="shared" si="4"/>
        <v>-76.920000000000059</v>
      </c>
      <c r="K16" s="148">
        <f t="shared" si="5"/>
        <v>-76.920000000000059</v>
      </c>
      <c r="L16" s="91"/>
    </row>
    <row r="17" spans="1:12" x14ac:dyDescent="0.2">
      <c r="A17" s="29" t="s">
        <v>16</v>
      </c>
      <c r="B17" s="77">
        <v>17</v>
      </c>
      <c r="C17" s="149"/>
      <c r="D17" s="18">
        <v>11.86</v>
      </c>
      <c r="E17" s="18">
        <v>4.5</v>
      </c>
      <c r="F17" s="69">
        <f t="shared" si="0"/>
        <v>16.36</v>
      </c>
      <c r="G17" s="63">
        <f t="shared" si="1"/>
        <v>0</v>
      </c>
      <c r="H17" s="66">
        <f t="shared" si="2"/>
        <v>-2.8599999999999994</v>
      </c>
      <c r="I17" s="72">
        <f t="shared" si="3"/>
        <v>-2.8599999999999994</v>
      </c>
      <c r="J17" s="147">
        <f t="shared" si="4"/>
        <v>-82.370000000000061</v>
      </c>
      <c r="K17" s="148">
        <f t="shared" si="5"/>
        <v>-82.370000000000061</v>
      </c>
      <c r="L17" s="91"/>
    </row>
    <row r="18" spans="1:12" x14ac:dyDescent="0.2">
      <c r="A18" s="29" t="s">
        <v>17</v>
      </c>
      <c r="B18" s="77">
        <v>18</v>
      </c>
      <c r="C18" s="149"/>
      <c r="D18" s="18">
        <v>5.2</v>
      </c>
      <c r="E18" s="18"/>
      <c r="F18" s="69">
        <f t="shared" si="0"/>
        <v>5.2</v>
      </c>
      <c r="G18" s="63">
        <f t="shared" si="1"/>
        <v>8.3000000000000007</v>
      </c>
      <c r="H18" s="66">
        <f t="shared" si="2"/>
        <v>0</v>
      </c>
      <c r="I18" s="72">
        <f t="shared" si="3"/>
        <v>8.3000000000000007</v>
      </c>
      <c r="J18" s="147">
        <f t="shared" si="4"/>
        <v>-85.230000000000061</v>
      </c>
      <c r="K18" s="148">
        <f t="shared" si="5"/>
        <v>-85.230000000000061</v>
      </c>
      <c r="L18" s="91"/>
    </row>
    <row r="19" spans="1:12" x14ac:dyDescent="0.2">
      <c r="A19" s="29" t="s">
        <v>13</v>
      </c>
      <c r="B19" s="77">
        <v>19</v>
      </c>
      <c r="C19" s="150"/>
      <c r="D19" s="22">
        <v>9.39</v>
      </c>
      <c r="E19" s="22"/>
      <c r="F19" s="120">
        <f t="shared" si="0"/>
        <v>9.39</v>
      </c>
      <c r="G19" s="64">
        <f t="shared" si="1"/>
        <v>4.1099999999999994</v>
      </c>
      <c r="H19" s="67">
        <f t="shared" si="2"/>
        <v>0</v>
      </c>
      <c r="I19" s="72">
        <f t="shared" si="3"/>
        <v>4.1099999999999994</v>
      </c>
      <c r="J19" s="147">
        <f t="shared" si="4"/>
        <v>-76.930000000000064</v>
      </c>
      <c r="K19" s="148">
        <f t="shared" si="5"/>
        <v>-76.930000000000064</v>
      </c>
    </row>
    <row r="20" spans="1:12" x14ac:dyDescent="0.2">
      <c r="A20" s="29" t="s">
        <v>14</v>
      </c>
      <c r="B20" s="175">
        <v>22</v>
      </c>
      <c r="C20" s="149"/>
      <c r="D20" s="18">
        <v>27.51</v>
      </c>
      <c r="E20" s="18"/>
      <c r="F20" s="69">
        <f t="shared" si="0"/>
        <v>27.51</v>
      </c>
      <c r="G20" s="63">
        <f t="shared" si="1"/>
        <v>0</v>
      </c>
      <c r="H20" s="66">
        <f t="shared" si="2"/>
        <v>-14.010000000000002</v>
      </c>
      <c r="I20" s="72">
        <f t="shared" si="3"/>
        <v>-14.010000000000002</v>
      </c>
      <c r="J20" s="147">
        <f t="shared" si="4"/>
        <v>-72.820000000000064</v>
      </c>
      <c r="K20" s="148">
        <f t="shared" si="5"/>
        <v>-72.820000000000064</v>
      </c>
    </row>
    <row r="21" spans="1:12" x14ac:dyDescent="0.2">
      <c r="A21" s="29" t="s">
        <v>15</v>
      </c>
      <c r="B21" s="175">
        <v>23</v>
      </c>
      <c r="C21" s="78"/>
      <c r="D21" s="68">
        <v>5.16</v>
      </c>
      <c r="E21" s="68"/>
      <c r="F21" s="69">
        <f t="shared" si="0"/>
        <v>5.16</v>
      </c>
      <c r="G21" s="63">
        <f t="shared" si="1"/>
        <v>8.34</v>
      </c>
      <c r="H21" s="66">
        <f t="shared" si="2"/>
        <v>0</v>
      </c>
      <c r="I21" s="72">
        <f t="shared" si="3"/>
        <v>8.34</v>
      </c>
      <c r="J21" s="147">
        <f t="shared" si="4"/>
        <v>-86.830000000000069</v>
      </c>
      <c r="K21" s="148">
        <f t="shared" si="5"/>
        <v>-86.830000000000069</v>
      </c>
    </row>
    <row r="22" spans="1:12" x14ac:dyDescent="0.2">
      <c r="A22" s="29" t="s">
        <v>16</v>
      </c>
      <c r="B22" s="175">
        <v>24</v>
      </c>
      <c r="C22" s="149"/>
      <c r="D22" s="18">
        <v>5</v>
      </c>
      <c r="E22" s="18"/>
      <c r="F22" s="69">
        <f t="shared" si="0"/>
        <v>5</v>
      </c>
      <c r="G22" s="63">
        <f t="shared" si="1"/>
        <v>8.5</v>
      </c>
      <c r="H22" s="66">
        <f t="shared" si="2"/>
        <v>0</v>
      </c>
      <c r="I22" s="72">
        <f t="shared" si="3"/>
        <v>8.5</v>
      </c>
      <c r="J22" s="147">
        <f t="shared" si="4"/>
        <v>-78.490000000000066</v>
      </c>
      <c r="K22" s="148">
        <f t="shared" si="5"/>
        <v>-78.490000000000066</v>
      </c>
    </row>
    <row r="23" spans="1:12" x14ac:dyDescent="0.2">
      <c r="A23" s="29" t="s">
        <v>17</v>
      </c>
      <c r="B23" s="175">
        <v>25</v>
      </c>
      <c r="C23" s="149"/>
      <c r="D23" s="18">
        <v>6.76</v>
      </c>
      <c r="E23" s="18">
        <v>2.5</v>
      </c>
      <c r="F23" s="69">
        <f t="shared" si="0"/>
        <v>9.26</v>
      </c>
      <c r="G23" s="63">
        <f t="shared" si="1"/>
        <v>4.24</v>
      </c>
      <c r="H23" s="66">
        <f t="shared" si="2"/>
        <v>0</v>
      </c>
      <c r="I23" s="72">
        <f t="shared" si="3"/>
        <v>4.24</v>
      </c>
      <c r="J23" s="147">
        <f t="shared" si="4"/>
        <v>-69.990000000000066</v>
      </c>
      <c r="K23" s="148">
        <f t="shared" si="5"/>
        <v>-69.990000000000066</v>
      </c>
    </row>
    <row r="24" spans="1:12" ht="13.5" thickBot="1" x14ac:dyDescent="0.25">
      <c r="A24" s="30" t="s">
        <v>13</v>
      </c>
      <c r="B24" s="153">
        <v>26</v>
      </c>
      <c r="C24" s="154"/>
      <c r="D24" s="23">
        <v>1.69</v>
      </c>
      <c r="E24" s="23"/>
      <c r="F24" s="125">
        <f t="shared" si="0"/>
        <v>1.69</v>
      </c>
      <c r="G24" s="100">
        <f t="shared" si="1"/>
        <v>11.81</v>
      </c>
      <c r="H24" s="101">
        <f t="shared" si="2"/>
        <v>0</v>
      </c>
      <c r="I24" s="72">
        <f t="shared" si="3"/>
        <v>11.81</v>
      </c>
      <c r="J24" s="147">
        <f t="shared" si="4"/>
        <v>-65.750000000000071</v>
      </c>
      <c r="K24" s="148">
        <f t="shared" si="5"/>
        <v>-65.750000000000071</v>
      </c>
    </row>
  </sheetData>
  <mergeCells count="2">
    <mergeCell ref="B1:C1"/>
    <mergeCell ref="H1:J2"/>
  </mergeCells>
  <phoneticPr fontId="3" type="noConversion"/>
  <pageMargins left="0.75" right="0.75" top="1" bottom="1" header="0.49212598499999999" footer="0.49212598499999999"/>
  <pageSetup paperSize="9" orientation="portrait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6"/>
  <sheetViews>
    <sheetView zoomScale="85" workbookViewId="0">
      <selection activeCell="D26" sqref="D26"/>
    </sheetView>
  </sheetViews>
  <sheetFormatPr defaultRowHeight="12.75" x14ac:dyDescent="0.2"/>
  <cols>
    <col min="1" max="2" width="3.28515625" style="32" customWidth="1"/>
    <col min="3" max="3" width="6.5703125" style="32" bestFit="1" customWidth="1"/>
    <col min="4" max="4" width="6.85546875" style="32" customWidth="1"/>
    <col min="5" max="5" width="7.140625" style="32" customWidth="1"/>
    <col min="6" max="6" width="9.5703125" style="32" customWidth="1"/>
    <col min="7" max="8" width="9.140625" style="32"/>
    <col min="9" max="9" width="9" style="32" customWidth="1"/>
    <col min="10" max="10" width="12.42578125" style="32" customWidth="1"/>
    <col min="11" max="11" width="11" style="32" customWidth="1"/>
    <col min="12" max="12" width="9.140625" style="32"/>
    <col min="13" max="13" width="11.28515625" style="32" customWidth="1"/>
    <col min="14" max="15" width="9.140625" style="32"/>
    <col min="16" max="16" width="10" style="32" customWidth="1"/>
    <col min="17" max="16384" width="9.140625" style="32"/>
  </cols>
  <sheetData>
    <row r="1" spans="1:19" x14ac:dyDescent="0.2">
      <c r="A1"/>
      <c r="B1" s="199">
        <v>13.5</v>
      </c>
      <c r="C1" s="199"/>
      <c r="D1" t="s">
        <v>0</v>
      </c>
      <c r="E1"/>
      <c r="F1" s="9"/>
      <c r="G1" s="99"/>
      <c r="H1" s="200" t="s">
        <v>23</v>
      </c>
      <c r="I1" s="200"/>
      <c r="J1" s="200"/>
      <c r="L1" s="50"/>
      <c r="M1" s="51" t="s">
        <v>1</v>
      </c>
      <c r="N1" s="52">
        <f>'2008_Set'!O3</f>
        <v>1.8207657603852567E-14</v>
      </c>
      <c r="O1" s="49"/>
      <c r="P1" s="60" t="s">
        <v>2</v>
      </c>
      <c r="Q1" s="94"/>
    </row>
    <row r="2" spans="1:19" ht="13.5" thickBot="1" x14ac:dyDescent="0.25">
      <c r="A2"/>
      <c r="B2"/>
      <c r="C2"/>
      <c r="D2"/>
      <c r="E2"/>
      <c r="F2"/>
      <c r="H2" s="200"/>
      <c r="I2" s="200"/>
      <c r="J2" s="200"/>
      <c r="L2" s="53"/>
      <c r="M2" s="33" t="s">
        <v>3</v>
      </c>
      <c r="N2" s="54">
        <v>297</v>
      </c>
      <c r="O2" s="55"/>
      <c r="P2" s="86">
        <v>23.1</v>
      </c>
    </row>
    <row r="3" spans="1:19" ht="13.5" thickBot="1" x14ac:dyDescent="0.25">
      <c r="A3" s="15"/>
      <c r="B3" s="15"/>
      <c r="C3" s="2" t="s">
        <v>4</v>
      </c>
      <c r="D3" s="4" t="s">
        <v>5</v>
      </c>
      <c r="E3" s="5" t="s">
        <v>6</v>
      </c>
      <c r="F3" s="6" t="s">
        <v>7</v>
      </c>
      <c r="G3" s="3" t="s">
        <v>8</v>
      </c>
      <c r="H3" s="7" t="s">
        <v>9</v>
      </c>
      <c r="I3" s="183" t="s">
        <v>10</v>
      </c>
      <c r="J3" s="143" t="s">
        <v>11</v>
      </c>
      <c r="K3" s="175"/>
      <c r="L3" s="56"/>
      <c r="M3" s="57" t="s">
        <v>12</v>
      </c>
      <c r="N3" s="58">
        <f>(N1+N2:O2)-SUM(F4:F26)-SUM(P2:P9)</f>
        <v>2.7599999999999767</v>
      </c>
      <c r="O3" s="59"/>
      <c r="P3" s="8">
        <v>11.5</v>
      </c>
    </row>
    <row r="4" spans="1:19" x14ac:dyDescent="0.2">
      <c r="A4" s="37" t="s">
        <v>14</v>
      </c>
      <c r="B4" s="74">
        <v>29</v>
      </c>
      <c r="C4" s="171"/>
      <c r="D4" s="48">
        <v>8.59</v>
      </c>
      <c r="E4" s="48">
        <v>5</v>
      </c>
      <c r="F4" s="124">
        <f t="shared" ref="F4:F26" si="0">SUM(C4:E4)</f>
        <v>13.59</v>
      </c>
      <c r="G4" s="62">
        <f>IF(F4&lt;&gt;0,IF(F4 &lt; ($B$1+N1), (($B$1+N1)-F4),  0),0)</f>
        <v>0</v>
      </c>
      <c r="H4" s="65">
        <f>IF(F4&lt;&gt;0,IF(F4 &gt; ($B$1+N1), (($B$1+N1)-F4),  0),0)</f>
        <v>-8.9999999999982094E-2</v>
      </c>
      <c r="I4" s="11">
        <f>IF(N1&gt;=0,SUM(G4:H4)-N1,SUM(G4:H4)+N1)</f>
        <v>-9.0000000000000302E-2</v>
      </c>
      <c r="J4" s="144">
        <f>B1+N1</f>
        <v>13.500000000000018</v>
      </c>
      <c r="K4" s="96"/>
      <c r="M4" s="34"/>
      <c r="O4" s="97"/>
      <c r="P4" s="8">
        <v>15.6</v>
      </c>
      <c r="Q4" s="95"/>
    </row>
    <row r="5" spans="1:19" x14ac:dyDescent="0.2">
      <c r="A5" s="29" t="s">
        <v>15</v>
      </c>
      <c r="B5" s="14">
        <v>30</v>
      </c>
      <c r="C5" s="13"/>
      <c r="D5" s="12">
        <v>13.19</v>
      </c>
      <c r="E5" s="12"/>
      <c r="F5" s="69">
        <f t="shared" si="0"/>
        <v>13.19</v>
      </c>
      <c r="G5" s="63">
        <f t="shared" ref="G5:G26" si="1">IF(F5&lt;&gt;0,IF(F5 &lt; $B$1, ($B$1-F5),  0),0)</f>
        <v>0.3100000000000005</v>
      </c>
      <c r="H5" s="66">
        <f t="shared" ref="H5:H26" si="2">IF(F5&lt;&gt;0,IF(F5 &gt; $B$1, ($B$1-F5),  0),0)</f>
        <v>0</v>
      </c>
      <c r="I5" s="11">
        <f t="shared" ref="I5:I26" si="3">SUM(G5:H5)</f>
        <v>0.3100000000000005</v>
      </c>
      <c r="J5" s="144">
        <f t="shared" ref="J5:J26" si="4">IF(F4&lt;&gt;0,IF(F4 &gt;= $B$1, (J4+I4),  (J4+I4)),0)</f>
        <v>13.410000000000018</v>
      </c>
      <c r="K5" s="91"/>
      <c r="P5" s="8">
        <v>21.92</v>
      </c>
      <c r="Q5" s="93"/>
    </row>
    <row r="6" spans="1:19" x14ac:dyDescent="0.2">
      <c r="A6" s="29" t="s">
        <v>16</v>
      </c>
      <c r="B6" s="14">
        <v>1</v>
      </c>
      <c r="C6" s="13"/>
      <c r="D6" s="12">
        <v>5</v>
      </c>
      <c r="E6" s="12"/>
      <c r="F6" s="69">
        <f t="shared" si="0"/>
        <v>5</v>
      </c>
      <c r="G6" s="63">
        <f t="shared" si="1"/>
        <v>8.5</v>
      </c>
      <c r="H6" s="66">
        <f t="shared" si="2"/>
        <v>0</v>
      </c>
      <c r="I6" s="72">
        <f t="shared" si="3"/>
        <v>8.5</v>
      </c>
      <c r="J6" s="147">
        <f t="shared" si="4"/>
        <v>13.720000000000018</v>
      </c>
      <c r="K6" s="91"/>
      <c r="L6" s="98"/>
      <c r="M6" s="98"/>
      <c r="N6" s="98"/>
      <c r="P6" s="8">
        <v>-0.01</v>
      </c>
      <c r="Q6" s="93"/>
    </row>
    <row r="7" spans="1:19" x14ac:dyDescent="0.2">
      <c r="A7" s="29" t="s">
        <v>17</v>
      </c>
      <c r="B7" s="14">
        <v>2</v>
      </c>
      <c r="C7" s="13"/>
      <c r="D7" s="12">
        <v>10.7</v>
      </c>
      <c r="E7" s="12"/>
      <c r="F7" s="69">
        <f t="shared" si="0"/>
        <v>10.7</v>
      </c>
      <c r="G7" s="63">
        <f t="shared" si="1"/>
        <v>2.8000000000000007</v>
      </c>
      <c r="H7" s="66">
        <f t="shared" si="2"/>
        <v>0</v>
      </c>
      <c r="I7" s="72">
        <f t="shared" si="3"/>
        <v>2.8000000000000007</v>
      </c>
      <c r="J7" s="147">
        <f t="shared" si="4"/>
        <v>22.22000000000002</v>
      </c>
      <c r="K7" s="91"/>
      <c r="L7" s="111"/>
      <c r="M7" s="111"/>
      <c r="P7" s="87"/>
      <c r="Q7" s="93"/>
    </row>
    <row r="8" spans="1:19" x14ac:dyDescent="0.2">
      <c r="A8" s="29" t="s">
        <v>13</v>
      </c>
      <c r="B8" s="14">
        <v>3</v>
      </c>
      <c r="C8" s="20"/>
      <c r="D8" s="21">
        <v>11.5</v>
      </c>
      <c r="E8" s="21"/>
      <c r="F8" s="120">
        <f t="shared" si="0"/>
        <v>11.5</v>
      </c>
      <c r="G8" s="64">
        <f t="shared" si="1"/>
        <v>2</v>
      </c>
      <c r="H8" s="67">
        <f t="shared" si="2"/>
        <v>0</v>
      </c>
      <c r="I8" s="72">
        <f t="shared" si="3"/>
        <v>2</v>
      </c>
      <c r="J8" s="147">
        <f t="shared" si="4"/>
        <v>25.020000000000021</v>
      </c>
      <c r="K8" s="91"/>
      <c r="L8" s="111"/>
      <c r="M8" s="111"/>
      <c r="P8" s="87"/>
      <c r="Q8" s="93"/>
      <c r="S8" s="98"/>
    </row>
    <row r="9" spans="1:19" x14ac:dyDescent="0.2">
      <c r="A9" s="29" t="s">
        <v>14</v>
      </c>
      <c r="B9" s="14">
        <v>6</v>
      </c>
      <c r="C9" s="13"/>
      <c r="D9" s="12">
        <v>21.89</v>
      </c>
      <c r="E9" s="12">
        <v>2.5</v>
      </c>
      <c r="F9" s="69">
        <f t="shared" si="0"/>
        <v>24.39</v>
      </c>
      <c r="G9" s="63">
        <f t="shared" si="1"/>
        <v>0</v>
      </c>
      <c r="H9" s="66">
        <f t="shared" si="2"/>
        <v>-10.89</v>
      </c>
      <c r="I9" s="72">
        <f t="shared" si="3"/>
        <v>-10.89</v>
      </c>
      <c r="J9" s="147">
        <f t="shared" si="4"/>
        <v>27.020000000000021</v>
      </c>
      <c r="K9" s="91"/>
      <c r="P9" s="88"/>
      <c r="Q9" s="93"/>
    </row>
    <row r="10" spans="1:19" x14ac:dyDescent="0.2">
      <c r="A10" s="29" t="s">
        <v>15</v>
      </c>
      <c r="B10" s="14">
        <v>7</v>
      </c>
      <c r="C10" s="13"/>
      <c r="D10" s="12">
        <v>11.81</v>
      </c>
      <c r="E10" s="12"/>
      <c r="F10" s="69">
        <f t="shared" si="0"/>
        <v>11.81</v>
      </c>
      <c r="G10" s="63">
        <f t="shared" si="1"/>
        <v>1.6899999999999995</v>
      </c>
      <c r="H10" s="66">
        <f t="shared" si="2"/>
        <v>0</v>
      </c>
      <c r="I10" s="72">
        <f t="shared" si="3"/>
        <v>1.6899999999999995</v>
      </c>
      <c r="J10" s="147">
        <f t="shared" si="4"/>
        <v>16.13000000000002</v>
      </c>
      <c r="K10" s="91"/>
    </row>
    <row r="11" spans="1:19" x14ac:dyDescent="0.2">
      <c r="A11" s="29" t="s">
        <v>16</v>
      </c>
      <c r="B11" s="14">
        <v>8</v>
      </c>
      <c r="C11" s="13"/>
      <c r="D11" s="12">
        <v>9</v>
      </c>
      <c r="E11" s="12">
        <v>2.5</v>
      </c>
      <c r="F11" s="69">
        <f t="shared" si="0"/>
        <v>11.5</v>
      </c>
      <c r="G11" s="63">
        <f t="shared" si="1"/>
        <v>2</v>
      </c>
      <c r="H11" s="66">
        <f t="shared" si="2"/>
        <v>0</v>
      </c>
      <c r="I11" s="72">
        <f t="shared" si="3"/>
        <v>2</v>
      </c>
      <c r="J11" s="147">
        <f t="shared" si="4"/>
        <v>17.820000000000022</v>
      </c>
      <c r="K11" s="91"/>
    </row>
    <row r="12" spans="1:19" x14ac:dyDescent="0.2">
      <c r="A12" s="29" t="s">
        <v>17</v>
      </c>
      <c r="B12" s="14">
        <v>9</v>
      </c>
      <c r="C12" s="13"/>
      <c r="D12" s="12">
        <v>11</v>
      </c>
      <c r="E12" s="12">
        <v>2.5</v>
      </c>
      <c r="F12" s="69">
        <f t="shared" si="0"/>
        <v>13.5</v>
      </c>
      <c r="G12" s="63">
        <f t="shared" si="1"/>
        <v>0</v>
      </c>
      <c r="H12" s="66">
        <f t="shared" si="2"/>
        <v>0</v>
      </c>
      <c r="I12" s="72">
        <f t="shared" si="3"/>
        <v>0</v>
      </c>
      <c r="J12" s="147">
        <f t="shared" si="4"/>
        <v>19.820000000000022</v>
      </c>
      <c r="K12" s="91"/>
    </row>
    <row r="13" spans="1:19" x14ac:dyDescent="0.2">
      <c r="A13" s="29" t="s">
        <v>13</v>
      </c>
      <c r="B13" s="14">
        <v>10</v>
      </c>
      <c r="C13" s="20"/>
      <c r="D13" s="22">
        <v>11.5</v>
      </c>
      <c r="E13" s="21"/>
      <c r="F13" s="120">
        <f t="shared" si="0"/>
        <v>11.5</v>
      </c>
      <c r="G13" s="64">
        <f t="shared" si="1"/>
        <v>2</v>
      </c>
      <c r="H13" s="67">
        <f t="shared" si="2"/>
        <v>0</v>
      </c>
      <c r="I13" s="72">
        <f t="shared" si="3"/>
        <v>2</v>
      </c>
      <c r="J13" s="147">
        <f t="shared" si="4"/>
        <v>19.820000000000022</v>
      </c>
      <c r="K13" s="91"/>
    </row>
    <row r="14" spans="1:19" x14ac:dyDescent="0.2">
      <c r="A14" s="29" t="s">
        <v>14</v>
      </c>
      <c r="B14" s="14">
        <v>13</v>
      </c>
      <c r="C14" s="13"/>
      <c r="D14" s="68">
        <v>8</v>
      </c>
      <c r="E14" s="12"/>
      <c r="F14" s="69">
        <f t="shared" si="0"/>
        <v>8</v>
      </c>
      <c r="G14" s="63">
        <f t="shared" si="1"/>
        <v>5.5</v>
      </c>
      <c r="H14" s="66">
        <f t="shared" si="2"/>
        <v>0</v>
      </c>
      <c r="I14" s="72">
        <f t="shared" si="3"/>
        <v>5.5</v>
      </c>
      <c r="J14" s="147">
        <f t="shared" si="4"/>
        <v>21.820000000000022</v>
      </c>
      <c r="K14" s="91"/>
    </row>
    <row r="15" spans="1:19" x14ac:dyDescent="0.2">
      <c r="A15" s="29" t="s">
        <v>15</v>
      </c>
      <c r="B15" s="14">
        <v>14</v>
      </c>
      <c r="C15" s="149"/>
      <c r="D15" s="18">
        <v>12.55</v>
      </c>
      <c r="E15" s="18"/>
      <c r="F15" s="69">
        <f t="shared" si="0"/>
        <v>12.55</v>
      </c>
      <c r="G15" s="63">
        <f t="shared" si="1"/>
        <v>0.94999999999999929</v>
      </c>
      <c r="H15" s="66">
        <f t="shared" si="2"/>
        <v>0</v>
      </c>
      <c r="I15" s="72">
        <f t="shared" si="3"/>
        <v>0.94999999999999929</v>
      </c>
      <c r="J15" s="147">
        <f t="shared" si="4"/>
        <v>27.320000000000022</v>
      </c>
      <c r="K15" s="91"/>
    </row>
    <row r="16" spans="1:19" x14ac:dyDescent="0.2">
      <c r="A16" s="29" t="s">
        <v>16</v>
      </c>
      <c r="B16" s="14">
        <v>15</v>
      </c>
      <c r="C16" s="149"/>
      <c r="D16" s="18">
        <v>14.97</v>
      </c>
      <c r="E16" s="18"/>
      <c r="F16" s="69">
        <f t="shared" si="0"/>
        <v>14.97</v>
      </c>
      <c r="G16" s="63">
        <f t="shared" si="1"/>
        <v>0</v>
      </c>
      <c r="H16" s="66">
        <f t="shared" si="2"/>
        <v>-1.4700000000000006</v>
      </c>
      <c r="I16" s="72">
        <f t="shared" si="3"/>
        <v>-1.4700000000000006</v>
      </c>
      <c r="J16" s="147">
        <f t="shared" si="4"/>
        <v>28.270000000000021</v>
      </c>
      <c r="K16" s="91"/>
    </row>
    <row r="17" spans="1:11" x14ac:dyDescent="0.2">
      <c r="A17" s="29" t="s">
        <v>17</v>
      </c>
      <c r="B17" s="77">
        <v>16</v>
      </c>
      <c r="C17" s="149"/>
      <c r="D17" s="18">
        <v>9.35</v>
      </c>
      <c r="E17" s="18">
        <v>1.5</v>
      </c>
      <c r="F17" s="69">
        <f t="shared" si="0"/>
        <v>10.85</v>
      </c>
      <c r="G17" s="63">
        <f t="shared" si="1"/>
        <v>2.6500000000000004</v>
      </c>
      <c r="H17" s="66">
        <f t="shared" si="2"/>
        <v>0</v>
      </c>
      <c r="I17" s="72">
        <f t="shared" si="3"/>
        <v>2.6500000000000004</v>
      </c>
      <c r="J17" s="147">
        <f t="shared" si="4"/>
        <v>26.800000000000018</v>
      </c>
      <c r="K17" s="91"/>
    </row>
    <row r="18" spans="1:11" x14ac:dyDescent="0.2">
      <c r="A18" s="29" t="s">
        <v>13</v>
      </c>
      <c r="B18" s="77">
        <v>17</v>
      </c>
      <c r="C18" s="150"/>
      <c r="D18" s="22">
        <v>21.19</v>
      </c>
      <c r="E18" s="22"/>
      <c r="F18" s="120">
        <f t="shared" si="0"/>
        <v>21.19</v>
      </c>
      <c r="G18" s="64">
        <f t="shared" si="1"/>
        <v>0</v>
      </c>
      <c r="H18" s="67">
        <f t="shared" si="2"/>
        <v>-7.6900000000000013</v>
      </c>
      <c r="I18" s="72">
        <f t="shared" si="3"/>
        <v>-7.6900000000000013</v>
      </c>
      <c r="J18" s="147">
        <f t="shared" si="4"/>
        <v>29.450000000000017</v>
      </c>
      <c r="K18" s="91"/>
    </row>
    <row r="19" spans="1:11" x14ac:dyDescent="0.2">
      <c r="A19" s="29" t="s">
        <v>14</v>
      </c>
      <c r="B19" s="77">
        <v>20</v>
      </c>
      <c r="C19" s="149"/>
      <c r="D19" s="18">
        <v>6.4</v>
      </c>
      <c r="E19" s="18"/>
      <c r="F19" s="69">
        <f t="shared" si="0"/>
        <v>6.4</v>
      </c>
      <c r="G19" s="63">
        <f t="shared" si="1"/>
        <v>7.1</v>
      </c>
      <c r="H19" s="66">
        <f t="shared" si="2"/>
        <v>0</v>
      </c>
      <c r="I19" s="72">
        <f t="shared" si="3"/>
        <v>7.1</v>
      </c>
      <c r="J19" s="147">
        <f t="shared" si="4"/>
        <v>21.760000000000016</v>
      </c>
    </row>
    <row r="20" spans="1:11" x14ac:dyDescent="0.2">
      <c r="A20" s="29" t="s">
        <v>15</v>
      </c>
      <c r="B20" s="175">
        <v>21</v>
      </c>
      <c r="C20" s="149"/>
      <c r="D20" s="18">
        <v>6.99</v>
      </c>
      <c r="E20" s="18"/>
      <c r="F20" s="69">
        <f t="shared" si="0"/>
        <v>6.99</v>
      </c>
      <c r="G20" s="63">
        <f t="shared" si="1"/>
        <v>6.51</v>
      </c>
      <c r="H20" s="66">
        <f t="shared" si="2"/>
        <v>0</v>
      </c>
      <c r="I20" s="72">
        <f t="shared" si="3"/>
        <v>6.51</v>
      </c>
      <c r="J20" s="147">
        <f t="shared" si="4"/>
        <v>28.860000000000014</v>
      </c>
    </row>
    <row r="21" spans="1:11" x14ac:dyDescent="0.2">
      <c r="A21" s="29" t="s">
        <v>16</v>
      </c>
      <c r="B21" s="175">
        <v>22</v>
      </c>
      <c r="C21" s="78"/>
      <c r="D21" s="68">
        <v>5.8</v>
      </c>
      <c r="E21" s="68"/>
      <c r="F21" s="69">
        <f t="shared" si="0"/>
        <v>5.8</v>
      </c>
      <c r="G21" s="63">
        <f t="shared" si="1"/>
        <v>7.7</v>
      </c>
      <c r="H21" s="66">
        <f t="shared" si="2"/>
        <v>0</v>
      </c>
      <c r="I21" s="72">
        <f t="shared" si="3"/>
        <v>7.7</v>
      </c>
      <c r="J21" s="147">
        <f t="shared" si="4"/>
        <v>35.370000000000012</v>
      </c>
    </row>
    <row r="22" spans="1:11" x14ac:dyDescent="0.2">
      <c r="A22" s="29" t="s">
        <v>17</v>
      </c>
      <c r="B22" s="175">
        <v>23</v>
      </c>
      <c r="C22" s="149"/>
      <c r="D22" s="18">
        <v>0.01</v>
      </c>
      <c r="E22" s="18"/>
      <c r="F22" s="69">
        <f t="shared" si="0"/>
        <v>0.01</v>
      </c>
      <c r="G22" s="63">
        <f t="shared" si="1"/>
        <v>13.49</v>
      </c>
      <c r="H22" s="66">
        <f t="shared" si="2"/>
        <v>0</v>
      </c>
      <c r="I22" s="72">
        <f t="shared" si="3"/>
        <v>13.49</v>
      </c>
      <c r="J22" s="147">
        <f t="shared" si="4"/>
        <v>43.070000000000014</v>
      </c>
    </row>
    <row r="23" spans="1:11" x14ac:dyDescent="0.2">
      <c r="A23" s="29" t="s">
        <v>13</v>
      </c>
      <c r="B23" s="175">
        <v>24</v>
      </c>
      <c r="C23" s="150"/>
      <c r="D23" s="22">
        <v>8.69</v>
      </c>
      <c r="E23" s="22"/>
      <c r="F23" s="120">
        <f t="shared" si="0"/>
        <v>8.69</v>
      </c>
      <c r="G23" s="64">
        <f t="shared" si="1"/>
        <v>4.8100000000000005</v>
      </c>
      <c r="H23" s="67">
        <f t="shared" si="2"/>
        <v>0</v>
      </c>
      <c r="I23" s="72">
        <f t="shared" si="3"/>
        <v>4.8100000000000005</v>
      </c>
      <c r="J23" s="147">
        <f t="shared" si="4"/>
        <v>56.560000000000016</v>
      </c>
    </row>
    <row r="24" spans="1:11" x14ac:dyDescent="0.2">
      <c r="A24" s="42" t="s">
        <v>14</v>
      </c>
      <c r="B24" s="178">
        <v>27</v>
      </c>
      <c r="C24" s="43"/>
      <c r="D24" s="44"/>
      <c r="E24" s="44"/>
      <c r="F24" s="69">
        <f t="shared" si="0"/>
        <v>0</v>
      </c>
      <c r="G24" s="63">
        <f t="shared" si="1"/>
        <v>0</v>
      </c>
      <c r="H24" s="66">
        <f t="shared" si="2"/>
        <v>0</v>
      </c>
      <c r="I24" s="72">
        <f t="shared" si="3"/>
        <v>0</v>
      </c>
      <c r="J24" s="147">
        <f t="shared" si="4"/>
        <v>61.370000000000019</v>
      </c>
    </row>
    <row r="25" spans="1:11" x14ac:dyDescent="0.2">
      <c r="A25" s="42" t="s">
        <v>15</v>
      </c>
      <c r="B25" s="178">
        <v>28</v>
      </c>
      <c r="C25" s="43"/>
      <c r="D25" s="44"/>
      <c r="E25" s="44"/>
      <c r="F25" s="69">
        <f t="shared" si="0"/>
        <v>0</v>
      </c>
      <c r="G25" s="63">
        <f t="shared" si="1"/>
        <v>0</v>
      </c>
      <c r="H25" s="66">
        <f t="shared" si="2"/>
        <v>0</v>
      </c>
      <c r="I25" s="72">
        <f t="shared" si="3"/>
        <v>0</v>
      </c>
      <c r="J25" s="147">
        <f t="shared" si="4"/>
        <v>0</v>
      </c>
    </row>
    <row r="26" spans="1:11" ht="13.5" thickBot="1" x14ac:dyDescent="0.25">
      <c r="A26" s="46" t="s">
        <v>16</v>
      </c>
      <c r="B26" s="179">
        <v>29</v>
      </c>
      <c r="C26" s="180"/>
      <c r="D26" s="47"/>
      <c r="E26" s="47"/>
      <c r="F26" s="125">
        <f t="shared" si="0"/>
        <v>0</v>
      </c>
      <c r="G26" s="100">
        <f t="shared" si="1"/>
        <v>0</v>
      </c>
      <c r="H26" s="101">
        <f t="shared" si="2"/>
        <v>0</v>
      </c>
      <c r="I26" s="72">
        <f t="shared" si="3"/>
        <v>0</v>
      </c>
      <c r="J26" s="144">
        <f t="shared" si="4"/>
        <v>0</v>
      </c>
    </row>
  </sheetData>
  <mergeCells count="2">
    <mergeCell ref="B1:C1"/>
    <mergeCell ref="H1:J2"/>
  </mergeCells>
  <phoneticPr fontId="3" type="noConversion"/>
  <pageMargins left="0.75" right="0.75" top="1" bottom="1" header="0.49212598499999999" footer="0.49212598499999999"/>
  <pageSetup paperSize="9" orientation="portrait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3"/>
  <sheetViews>
    <sheetView zoomScale="85" workbookViewId="0">
      <selection activeCell="D7" sqref="D7"/>
    </sheetView>
  </sheetViews>
  <sheetFormatPr defaultRowHeight="12.75" x14ac:dyDescent="0.2"/>
  <cols>
    <col min="1" max="2" width="3.28515625" style="32" customWidth="1"/>
    <col min="3" max="3" width="6.5703125" style="32" bestFit="1" customWidth="1"/>
    <col min="4" max="4" width="6.85546875" style="32" customWidth="1"/>
    <col min="5" max="5" width="7.140625" style="32" customWidth="1"/>
    <col min="6" max="6" width="9.5703125" style="32" customWidth="1"/>
    <col min="7" max="8" width="9.140625" style="32"/>
    <col min="9" max="9" width="9" style="32" customWidth="1"/>
    <col min="10" max="11" width="8.85546875" style="32" customWidth="1"/>
    <col min="12" max="12" width="5.42578125" style="32" customWidth="1"/>
    <col min="13" max="13" width="9.140625" style="32"/>
    <col min="14" max="14" width="11.28515625" style="32" customWidth="1"/>
    <col min="15" max="16" width="9.140625" style="32"/>
    <col min="17" max="17" width="10" style="32" customWidth="1"/>
    <col min="18" max="16384" width="9.140625" style="32"/>
  </cols>
  <sheetData>
    <row r="1" spans="1:18" x14ac:dyDescent="0.2">
      <c r="A1"/>
      <c r="B1" s="199">
        <v>13.5</v>
      </c>
      <c r="C1" s="199"/>
      <c r="D1" t="s">
        <v>0</v>
      </c>
      <c r="E1"/>
      <c r="F1" s="9"/>
      <c r="G1" s="99"/>
      <c r="H1" s="200" t="s">
        <v>23</v>
      </c>
      <c r="I1" s="200"/>
      <c r="J1" s="200"/>
      <c r="M1" s="50"/>
      <c r="N1" s="51" t="s">
        <v>1</v>
      </c>
      <c r="O1" s="52">
        <f>'2008_Out'!N3</f>
        <v>2.7599999999999767</v>
      </c>
      <c r="P1" s="49"/>
      <c r="Q1" s="60" t="s">
        <v>2</v>
      </c>
      <c r="R1" s="94"/>
    </row>
    <row r="2" spans="1:18" ht="13.5" thickBot="1" x14ac:dyDescent="0.25">
      <c r="A2"/>
      <c r="B2"/>
      <c r="C2"/>
      <c r="D2"/>
      <c r="E2"/>
      <c r="F2"/>
      <c r="H2" s="200"/>
      <c r="I2" s="200"/>
      <c r="J2" s="200"/>
      <c r="M2" s="53"/>
      <c r="N2" s="33" t="s">
        <v>3</v>
      </c>
      <c r="O2" s="54">
        <v>297</v>
      </c>
      <c r="P2" s="54"/>
      <c r="Q2" s="86"/>
    </row>
    <row r="3" spans="1:18" ht="13.5" thickBot="1" x14ac:dyDescent="0.25">
      <c r="A3" s="15"/>
      <c r="B3" s="15"/>
      <c r="C3" s="2" t="s">
        <v>4</v>
      </c>
      <c r="D3" s="4" t="s">
        <v>5</v>
      </c>
      <c r="E3" s="5" t="s">
        <v>6</v>
      </c>
      <c r="F3" s="6" t="s">
        <v>7</v>
      </c>
      <c r="G3" s="3" t="s">
        <v>8</v>
      </c>
      <c r="H3" s="7" t="s">
        <v>9</v>
      </c>
      <c r="I3" s="10" t="s">
        <v>10</v>
      </c>
      <c r="J3" s="143" t="s">
        <v>11</v>
      </c>
      <c r="K3" s="139" t="s">
        <v>11</v>
      </c>
      <c r="L3" s="25"/>
      <c r="M3" s="56"/>
      <c r="N3" s="57" t="s">
        <v>12</v>
      </c>
      <c r="O3" s="58">
        <f>(O1+O2:P2)-SUM(F4:F23)-SUM(Q2:Q6)</f>
        <v>208.38</v>
      </c>
      <c r="P3" s="85"/>
      <c r="Q3" s="8"/>
    </row>
    <row r="4" spans="1:18" x14ac:dyDescent="0.2">
      <c r="A4" s="29" t="s">
        <v>17</v>
      </c>
      <c r="B4" s="14">
        <v>30</v>
      </c>
      <c r="C4" s="13"/>
      <c r="D4" s="12">
        <v>10.75</v>
      </c>
      <c r="E4" s="12">
        <v>5</v>
      </c>
      <c r="F4" s="69">
        <f t="shared" ref="F4:F23" si="0">SUM(C4:E4)</f>
        <v>15.75</v>
      </c>
      <c r="G4" s="63">
        <f>IF(F4&lt;&gt;0,IF(F4 &lt; ($B$1+O1), (($B$1+O1)-F4),  0),0)</f>
        <v>0.50999999999997669</v>
      </c>
      <c r="H4" s="66">
        <f>IF(F4&lt;&gt;0,IF(F4 &gt; ($B$1+O1), (($B$1+O1)-F4),  0),0)</f>
        <v>0</v>
      </c>
      <c r="I4" s="72">
        <f>IF(O1&gt;=0,SUM(G4:H4)-O1,SUM(G4:H4)+O1)</f>
        <v>-2.25</v>
      </c>
      <c r="J4" s="147">
        <f>B1+O1</f>
        <v>16.259999999999977</v>
      </c>
      <c r="K4" s="148">
        <f>B1+O1</f>
        <v>16.259999999999977</v>
      </c>
      <c r="L4" s="91"/>
      <c r="M4" s="111"/>
      <c r="N4" s="111"/>
      <c r="Q4" s="87"/>
      <c r="R4" s="93"/>
    </row>
    <row r="5" spans="1:18" x14ac:dyDescent="0.2">
      <c r="A5" s="126" t="s">
        <v>13</v>
      </c>
      <c r="B5" s="83">
        <v>31</v>
      </c>
      <c r="C5" s="20"/>
      <c r="D5" s="21">
        <v>11.37</v>
      </c>
      <c r="E5" s="21"/>
      <c r="F5" s="120">
        <f t="shared" si="0"/>
        <v>11.37</v>
      </c>
      <c r="G5" s="64">
        <f t="shared" ref="G5:G23" si="1">IF(F5&lt;&gt;0,IF(F5 &lt; $B$1, ($B$1-F5),  0),0)</f>
        <v>2.1300000000000008</v>
      </c>
      <c r="H5" s="67">
        <f t="shared" ref="H5:H23" si="2">IF(F5&lt;&gt;0,IF(F5 &gt; $B$1, ($B$1-F5),  0),0)</f>
        <v>0</v>
      </c>
      <c r="I5" s="72">
        <f t="shared" ref="I5:I23" si="3">SUM(G5:H5)</f>
        <v>2.1300000000000008</v>
      </c>
      <c r="J5" s="147">
        <f t="shared" ref="J5:J23" si="4">IF(F4&lt;&gt;0,IF(F4 &gt;= $B$1, (J4+I4),  (J4+I4)),0)</f>
        <v>14.009999999999977</v>
      </c>
      <c r="K5" s="148">
        <f t="shared" ref="K5:K23" si="5">IF(F4&lt;&gt;"",IF(F4 &gt;= $B$1, (K4+I4),  (K4+I4)),0)</f>
        <v>14.009999999999977</v>
      </c>
      <c r="L5" s="91"/>
      <c r="M5" s="111"/>
      <c r="N5" s="111"/>
      <c r="Q5" s="87"/>
      <c r="R5" s="93"/>
    </row>
    <row r="6" spans="1:18" x14ac:dyDescent="0.2">
      <c r="A6" s="29" t="s">
        <v>14</v>
      </c>
      <c r="B6" s="14">
        <v>3</v>
      </c>
      <c r="C6" s="13"/>
      <c r="D6" s="12">
        <v>10.31</v>
      </c>
      <c r="E6" s="12"/>
      <c r="F6" s="69">
        <f t="shared" si="0"/>
        <v>10.31</v>
      </c>
      <c r="G6" s="63">
        <f t="shared" si="1"/>
        <v>3.1899999999999995</v>
      </c>
      <c r="H6" s="66">
        <f t="shared" si="2"/>
        <v>0</v>
      </c>
      <c r="I6" s="72">
        <f t="shared" si="3"/>
        <v>3.1899999999999995</v>
      </c>
      <c r="J6" s="147">
        <f t="shared" si="4"/>
        <v>16.139999999999979</v>
      </c>
      <c r="K6" s="148">
        <f t="shared" si="5"/>
        <v>16.139999999999979</v>
      </c>
      <c r="L6" s="91"/>
      <c r="Q6" s="88"/>
      <c r="R6" s="93"/>
    </row>
    <row r="7" spans="1:18" x14ac:dyDescent="0.2">
      <c r="A7" s="29" t="s">
        <v>15</v>
      </c>
      <c r="B7" s="14">
        <v>4</v>
      </c>
      <c r="C7" s="13"/>
      <c r="D7" s="12">
        <v>0.01</v>
      </c>
      <c r="E7" s="12"/>
      <c r="F7" s="69">
        <f t="shared" si="0"/>
        <v>0.01</v>
      </c>
      <c r="G7" s="63">
        <f t="shared" si="1"/>
        <v>13.49</v>
      </c>
      <c r="H7" s="66">
        <f t="shared" si="2"/>
        <v>0</v>
      </c>
      <c r="I7" s="72">
        <f t="shared" si="3"/>
        <v>13.49</v>
      </c>
      <c r="J7" s="147">
        <f t="shared" si="4"/>
        <v>19.329999999999977</v>
      </c>
      <c r="K7" s="148">
        <f t="shared" si="5"/>
        <v>19.329999999999977</v>
      </c>
      <c r="L7" s="91"/>
    </row>
    <row r="8" spans="1:18" x14ac:dyDescent="0.2">
      <c r="A8" s="29" t="s">
        <v>16</v>
      </c>
      <c r="B8" s="14">
        <v>5</v>
      </c>
      <c r="C8" s="13"/>
      <c r="D8" s="12"/>
      <c r="E8" s="12">
        <f>5+2.5</f>
        <v>7.5</v>
      </c>
      <c r="F8" s="69">
        <f t="shared" si="0"/>
        <v>7.5</v>
      </c>
      <c r="G8" s="63">
        <f t="shared" si="1"/>
        <v>6</v>
      </c>
      <c r="H8" s="66">
        <f t="shared" si="2"/>
        <v>0</v>
      </c>
      <c r="I8" s="72">
        <f t="shared" si="3"/>
        <v>6</v>
      </c>
      <c r="J8" s="147">
        <f t="shared" si="4"/>
        <v>32.819999999999979</v>
      </c>
      <c r="K8" s="148">
        <f t="shared" si="5"/>
        <v>32.819999999999979</v>
      </c>
      <c r="L8" s="91"/>
    </row>
    <row r="9" spans="1:18" x14ac:dyDescent="0.2">
      <c r="A9" s="29" t="s">
        <v>17</v>
      </c>
      <c r="B9" s="14">
        <v>6</v>
      </c>
      <c r="C9" s="13"/>
      <c r="D9" s="12">
        <v>9.7899999999999991</v>
      </c>
      <c r="E9" s="12"/>
      <c r="F9" s="69">
        <f t="shared" si="0"/>
        <v>9.7899999999999991</v>
      </c>
      <c r="G9" s="63">
        <f t="shared" si="1"/>
        <v>3.7100000000000009</v>
      </c>
      <c r="H9" s="66">
        <f t="shared" si="2"/>
        <v>0</v>
      </c>
      <c r="I9" s="72">
        <f t="shared" si="3"/>
        <v>3.7100000000000009</v>
      </c>
      <c r="J9" s="147">
        <f t="shared" si="4"/>
        <v>38.819999999999979</v>
      </c>
      <c r="K9" s="148">
        <f t="shared" si="5"/>
        <v>38.819999999999979</v>
      </c>
      <c r="L9" s="91"/>
    </row>
    <row r="10" spans="1:18" x14ac:dyDescent="0.2">
      <c r="A10" s="126" t="s">
        <v>13</v>
      </c>
      <c r="B10" s="83">
        <v>7</v>
      </c>
      <c r="C10" s="20"/>
      <c r="D10" s="22">
        <v>15.93</v>
      </c>
      <c r="E10" s="21"/>
      <c r="F10" s="120">
        <f t="shared" si="0"/>
        <v>15.93</v>
      </c>
      <c r="G10" s="64">
        <f t="shared" si="1"/>
        <v>0</v>
      </c>
      <c r="H10" s="67">
        <f t="shared" si="2"/>
        <v>-2.4299999999999997</v>
      </c>
      <c r="I10" s="72">
        <f t="shared" si="3"/>
        <v>-2.4299999999999997</v>
      </c>
      <c r="J10" s="147">
        <f t="shared" si="4"/>
        <v>42.52999999999998</v>
      </c>
      <c r="K10" s="148">
        <f t="shared" si="5"/>
        <v>42.52999999999998</v>
      </c>
      <c r="L10" s="91"/>
    </row>
    <row r="11" spans="1:18" x14ac:dyDescent="0.2">
      <c r="A11" s="29" t="s">
        <v>14</v>
      </c>
      <c r="B11" s="14">
        <v>10</v>
      </c>
      <c r="C11" s="13"/>
      <c r="D11" s="68">
        <v>13.43</v>
      </c>
      <c r="E11" s="12"/>
      <c r="F11" s="69">
        <f t="shared" si="0"/>
        <v>13.43</v>
      </c>
      <c r="G11" s="63">
        <f t="shared" si="1"/>
        <v>7.0000000000000284E-2</v>
      </c>
      <c r="H11" s="66">
        <f t="shared" si="2"/>
        <v>0</v>
      </c>
      <c r="I11" s="72">
        <f t="shared" si="3"/>
        <v>7.0000000000000284E-2</v>
      </c>
      <c r="J11" s="147">
        <f t="shared" si="4"/>
        <v>40.09999999999998</v>
      </c>
      <c r="K11" s="148">
        <f t="shared" si="5"/>
        <v>40.09999999999998</v>
      </c>
      <c r="L11" s="91"/>
    </row>
    <row r="12" spans="1:18" x14ac:dyDescent="0.2">
      <c r="A12" s="29" t="s">
        <v>15</v>
      </c>
      <c r="B12" s="14">
        <v>11</v>
      </c>
      <c r="C12" s="149"/>
      <c r="D12" s="18">
        <v>0.01</v>
      </c>
      <c r="E12" s="18"/>
      <c r="F12" s="69">
        <f t="shared" si="0"/>
        <v>0.01</v>
      </c>
      <c r="G12" s="63">
        <f t="shared" si="1"/>
        <v>13.49</v>
      </c>
      <c r="H12" s="66">
        <f t="shared" si="2"/>
        <v>0</v>
      </c>
      <c r="I12" s="72">
        <f t="shared" si="3"/>
        <v>13.49</v>
      </c>
      <c r="J12" s="147">
        <f t="shared" si="4"/>
        <v>40.16999999999998</v>
      </c>
      <c r="K12" s="148">
        <f t="shared" si="5"/>
        <v>40.16999999999998</v>
      </c>
      <c r="L12" s="91"/>
    </row>
    <row r="13" spans="1:18" x14ac:dyDescent="0.2">
      <c r="A13" s="29" t="s">
        <v>16</v>
      </c>
      <c r="B13" s="14">
        <v>12</v>
      </c>
      <c r="C13" s="149"/>
      <c r="D13" s="18">
        <v>7.28</v>
      </c>
      <c r="E13" s="18"/>
      <c r="F13" s="69">
        <f t="shared" si="0"/>
        <v>7.28</v>
      </c>
      <c r="G13" s="63">
        <f t="shared" si="1"/>
        <v>6.22</v>
      </c>
      <c r="H13" s="66">
        <f t="shared" si="2"/>
        <v>0</v>
      </c>
      <c r="I13" s="72">
        <f t="shared" si="3"/>
        <v>6.22</v>
      </c>
      <c r="J13" s="147">
        <f t="shared" si="4"/>
        <v>53.659999999999982</v>
      </c>
      <c r="K13" s="148">
        <f t="shared" si="5"/>
        <v>53.659999999999982</v>
      </c>
      <c r="L13" s="91"/>
    </row>
    <row r="14" spans="1:18" x14ac:dyDescent="0.2">
      <c r="A14" s="29" t="s">
        <v>17</v>
      </c>
      <c r="B14" s="77">
        <v>13</v>
      </c>
      <c r="C14" s="149"/>
      <c r="D14" s="18"/>
      <c r="E14" s="18"/>
      <c r="F14" s="69">
        <f t="shared" si="0"/>
        <v>0</v>
      </c>
      <c r="G14" s="63">
        <f t="shared" si="1"/>
        <v>0</v>
      </c>
      <c r="H14" s="66">
        <f t="shared" si="2"/>
        <v>0</v>
      </c>
      <c r="I14" s="72">
        <f t="shared" si="3"/>
        <v>0</v>
      </c>
      <c r="J14" s="147">
        <f t="shared" si="4"/>
        <v>59.879999999999981</v>
      </c>
      <c r="K14" s="148">
        <f t="shared" si="5"/>
        <v>59.879999999999981</v>
      </c>
      <c r="L14" s="91"/>
    </row>
    <row r="15" spans="1:18" x14ac:dyDescent="0.2">
      <c r="A15" s="126" t="s">
        <v>13</v>
      </c>
      <c r="B15" s="181">
        <v>14</v>
      </c>
      <c r="C15" s="150"/>
      <c r="D15" s="22"/>
      <c r="E15" s="22"/>
      <c r="F15" s="120">
        <f t="shared" si="0"/>
        <v>0</v>
      </c>
      <c r="G15" s="64">
        <f t="shared" si="1"/>
        <v>0</v>
      </c>
      <c r="H15" s="67">
        <f t="shared" si="2"/>
        <v>0</v>
      </c>
      <c r="I15" s="72">
        <f t="shared" si="3"/>
        <v>0</v>
      </c>
      <c r="J15" s="147">
        <f t="shared" si="4"/>
        <v>0</v>
      </c>
      <c r="K15" s="148">
        <f t="shared" si="5"/>
        <v>59.879999999999981</v>
      </c>
      <c r="L15" s="91"/>
    </row>
    <row r="16" spans="1:18" x14ac:dyDescent="0.2">
      <c r="A16" s="29" t="s">
        <v>14</v>
      </c>
      <c r="B16" s="77">
        <v>17</v>
      </c>
      <c r="C16" s="149"/>
      <c r="D16" s="18"/>
      <c r="E16" s="18"/>
      <c r="F16" s="69">
        <f t="shared" si="0"/>
        <v>0</v>
      </c>
      <c r="G16" s="63">
        <f t="shared" si="1"/>
        <v>0</v>
      </c>
      <c r="H16" s="66">
        <f t="shared" si="2"/>
        <v>0</v>
      </c>
      <c r="I16" s="72">
        <f t="shared" si="3"/>
        <v>0</v>
      </c>
      <c r="J16" s="147">
        <f t="shared" si="4"/>
        <v>0</v>
      </c>
      <c r="K16" s="148">
        <f t="shared" si="5"/>
        <v>59.879999999999981</v>
      </c>
    </row>
    <row r="17" spans="1:11" x14ac:dyDescent="0.2">
      <c r="A17" s="29" t="s">
        <v>15</v>
      </c>
      <c r="B17" s="175">
        <v>18</v>
      </c>
      <c r="C17" s="149"/>
      <c r="D17" s="18"/>
      <c r="E17" s="18"/>
      <c r="F17" s="69">
        <f t="shared" si="0"/>
        <v>0</v>
      </c>
      <c r="G17" s="63">
        <f t="shared" si="1"/>
        <v>0</v>
      </c>
      <c r="H17" s="66">
        <f t="shared" si="2"/>
        <v>0</v>
      </c>
      <c r="I17" s="72">
        <f t="shared" si="3"/>
        <v>0</v>
      </c>
      <c r="J17" s="147">
        <f t="shared" si="4"/>
        <v>0</v>
      </c>
      <c r="K17" s="148">
        <f t="shared" si="5"/>
        <v>59.879999999999981</v>
      </c>
    </row>
    <row r="18" spans="1:11" x14ac:dyDescent="0.2">
      <c r="A18" s="29" t="s">
        <v>16</v>
      </c>
      <c r="B18" s="175">
        <v>19</v>
      </c>
      <c r="C18" s="78"/>
      <c r="D18" s="68"/>
      <c r="E18" s="68"/>
      <c r="F18" s="69">
        <f t="shared" si="0"/>
        <v>0</v>
      </c>
      <c r="G18" s="63">
        <f t="shared" si="1"/>
        <v>0</v>
      </c>
      <c r="H18" s="66">
        <f t="shared" si="2"/>
        <v>0</v>
      </c>
      <c r="I18" s="72">
        <f t="shared" si="3"/>
        <v>0</v>
      </c>
      <c r="J18" s="147">
        <f t="shared" si="4"/>
        <v>0</v>
      </c>
      <c r="K18" s="148">
        <f t="shared" si="5"/>
        <v>59.879999999999981</v>
      </c>
    </row>
    <row r="19" spans="1:11" x14ac:dyDescent="0.2">
      <c r="A19" s="29" t="s">
        <v>17</v>
      </c>
      <c r="B19" s="175">
        <v>20</v>
      </c>
      <c r="C19" s="149"/>
      <c r="D19" s="18"/>
      <c r="E19" s="18"/>
      <c r="F19" s="69">
        <f t="shared" si="0"/>
        <v>0</v>
      </c>
      <c r="G19" s="63">
        <f t="shared" si="1"/>
        <v>0</v>
      </c>
      <c r="H19" s="66">
        <f t="shared" si="2"/>
        <v>0</v>
      </c>
      <c r="I19" s="72">
        <f t="shared" si="3"/>
        <v>0</v>
      </c>
      <c r="J19" s="147">
        <f t="shared" si="4"/>
        <v>0</v>
      </c>
      <c r="K19" s="148">
        <f t="shared" si="5"/>
        <v>59.879999999999981</v>
      </c>
    </row>
    <row r="20" spans="1:11" x14ac:dyDescent="0.2">
      <c r="A20" s="126" t="s">
        <v>13</v>
      </c>
      <c r="B20" s="182">
        <v>21</v>
      </c>
      <c r="C20" s="150"/>
      <c r="D20" s="22"/>
      <c r="E20" s="22"/>
      <c r="F20" s="120">
        <f t="shared" si="0"/>
        <v>0</v>
      </c>
      <c r="G20" s="64">
        <f t="shared" si="1"/>
        <v>0</v>
      </c>
      <c r="H20" s="67">
        <f t="shared" si="2"/>
        <v>0</v>
      </c>
      <c r="I20" s="72">
        <f t="shared" si="3"/>
        <v>0</v>
      </c>
      <c r="J20" s="147">
        <f t="shared" si="4"/>
        <v>0</v>
      </c>
      <c r="K20" s="148">
        <f t="shared" si="5"/>
        <v>59.879999999999981</v>
      </c>
    </row>
    <row r="21" spans="1:11" x14ac:dyDescent="0.2">
      <c r="A21" s="29" t="s">
        <v>14</v>
      </c>
      <c r="B21" s="175">
        <v>24</v>
      </c>
      <c r="C21" s="149"/>
      <c r="D21" s="18"/>
      <c r="E21" s="18"/>
      <c r="F21" s="69">
        <f t="shared" si="0"/>
        <v>0</v>
      </c>
      <c r="G21" s="63">
        <f t="shared" si="1"/>
        <v>0</v>
      </c>
      <c r="H21" s="66">
        <f t="shared" si="2"/>
        <v>0</v>
      </c>
      <c r="I21" s="72">
        <f t="shared" si="3"/>
        <v>0</v>
      </c>
      <c r="J21" s="147">
        <f t="shared" si="4"/>
        <v>0</v>
      </c>
      <c r="K21" s="148">
        <f t="shared" si="5"/>
        <v>59.879999999999981</v>
      </c>
    </row>
    <row r="22" spans="1:11" x14ac:dyDescent="0.2">
      <c r="A22" s="29" t="s">
        <v>15</v>
      </c>
      <c r="B22" s="175">
        <v>25</v>
      </c>
      <c r="C22" s="149"/>
      <c r="D22" s="18"/>
      <c r="E22" s="18"/>
      <c r="F22" s="69">
        <f t="shared" si="0"/>
        <v>0</v>
      </c>
      <c r="G22" s="63">
        <f t="shared" si="1"/>
        <v>0</v>
      </c>
      <c r="H22" s="66">
        <f t="shared" si="2"/>
        <v>0</v>
      </c>
      <c r="I22" s="72">
        <f t="shared" si="3"/>
        <v>0</v>
      </c>
      <c r="J22" s="147">
        <f t="shared" si="4"/>
        <v>0</v>
      </c>
      <c r="K22" s="148">
        <f t="shared" si="5"/>
        <v>59.879999999999981</v>
      </c>
    </row>
    <row r="23" spans="1:11" ht="13.5" thickBot="1" x14ac:dyDescent="0.25">
      <c r="A23" s="30" t="s">
        <v>16</v>
      </c>
      <c r="B23" s="153">
        <v>26</v>
      </c>
      <c r="C23" s="154"/>
      <c r="D23" s="23"/>
      <c r="E23" s="23"/>
      <c r="F23" s="125">
        <f t="shared" si="0"/>
        <v>0</v>
      </c>
      <c r="G23" s="100">
        <f t="shared" si="1"/>
        <v>0</v>
      </c>
      <c r="H23" s="101">
        <f t="shared" si="2"/>
        <v>0</v>
      </c>
      <c r="I23" s="72">
        <f t="shared" si="3"/>
        <v>0</v>
      </c>
      <c r="J23" s="144">
        <f t="shared" si="4"/>
        <v>0</v>
      </c>
      <c r="K23" s="140">
        <f t="shared" si="5"/>
        <v>59.879999999999981</v>
      </c>
    </row>
  </sheetData>
  <mergeCells count="2">
    <mergeCell ref="B1:C1"/>
    <mergeCell ref="H1:J2"/>
  </mergeCells>
  <phoneticPr fontId="3" type="noConversion"/>
  <pageMargins left="0.75" right="0.75" top="1" bottom="1" header="0.49212598499999999" footer="0.49212598499999999"/>
  <pageSetup paperSize="9" orientation="portrait" r:id="rId1"/>
  <headerFooter alignWithMargins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6"/>
  <sheetViews>
    <sheetView zoomScale="85" workbookViewId="0">
      <selection activeCell="O2" sqref="O2"/>
    </sheetView>
  </sheetViews>
  <sheetFormatPr defaultRowHeight="12.75" x14ac:dyDescent="0.2"/>
  <cols>
    <col min="1" max="2" width="3.28515625" style="32" customWidth="1"/>
    <col min="3" max="3" width="6.5703125" style="32" bestFit="1" customWidth="1"/>
    <col min="4" max="4" width="6.85546875" style="32" customWidth="1"/>
    <col min="5" max="5" width="7.140625" style="32" customWidth="1"/>
    <col min="6" max="6" width="9.5703125" style="32" customWidth="1"/>
    <col min="7" max="8" width="9.140625" style="32"/>
    <col min="9" max="9" width="9" style="32" customWidth="1"/>
    <col min="10" max="11" width="8.85546875" style="32" customWidth="1"/>
    <col min="12" max="12" width="5.42578125" style="32" customWidth="1"/>
    <col min="13" max="13" width="9.140625" style="32"/>
    <col min="14" max="14" width="11.28515625" style="32" customWidth="1"/>
    <col min="15" max="16" width="9.140625" style="32"/>
    <col min="17" max="17" width="10" style="32" customWidth="1"/>
    <col min="18" max="16384" width="9.140625" style="32"/>
  </cols>
  <sheetData>
    <row r="1" spans="1:21" ht="15" x14ac:dyDescent="0.2">
      <c r="A1"/>
      <c r="B1" s="201">
        <f>O2/U2</f>
        <v>22.222222222222221</v>
      </c>
      <c r="C1" s="201"/>
      <c r="D1" t="s">
        <v>0</v>
      </c>
      <c r="E1"/>
      <c r="F1" s="9"/>
      <c r="G1" s="99"/>
      <c r="H1" s="200" t="s">
        <v>23</v>
      </c>
      <c r="I1" s="200"/>
      <c r="J1" s="200"/>
      <c r="M1" s="50"/>
      <c r="N1" s="51" t="s">
        <v>1</v>
      </c>
      <c r="O1" s="52">
        <v>0</v>
      </c>
      <c r="P1" s="49"/>
      <c r="Q1" s="60" t="s">
        <v>2</v>
      </c>
      <c r="R1" s="94"/>
    </row>
    <row r="2" spans="1:21" ht="13.5" thickBot="1" x14ac:dyDescent="0.25">
      <c r="A2"/>
      <c r="B2"/>
      <c r="C2"/>
      <c r="D2"/>
      <c r="E2"/>
      <c r="F2"/>
      <c r="H2" s="200"/>
      <c r="I2" s="200"/>
      <c r="J2" s="200"/>
      <c r="M2" s="53"/>
      <c r="N2" s="33" t="s">
        <v>3</v>
      </c>
      <c r="O2" s="54">
        <v>200</v>
      </c>
      <c r="P2" s="54"/>
      <c r="Q2" s="86"/>
      <c r="S2" s="32" t="s">
        <v>25</v>
      </c>
      <c r="U2" s="32">
        <v>9</v>
      </c>
    </row>
    <row r="3" spans="1:21" ht="13.5" thickBot="1" x14ac:dyDescent="0.25">
      <c r="A3" s="15"/>
      <c r="B3" s="15"/>
      <c r="C3" s="2" t="s">
        <v>4</v>
      </c>
      <c r="D3" s="4" t="s">
        <v>5</v>
      </c>
      <c r="E3" s="5" t="s">
        <v>6</v>
      </c>
      <c r="F3" s="6" t="s">
        <v>7</v>
      </c>
      <c r="G3" s="3" t="s">
        <v>8</v>
      </c>
      <c r="H3" s="7" t="s">
        <v>9</v>
      </c>
      <c r="I3" s="10" t="s">
        <v>10</v>
      </c>
      <c r="J3" s="143" t="s">
        <v>11</v>
      </c>
      <c r="K3" s="139" t="s">
        <v>11</v>
      </c>
      <c r="L3" s="25" t="s">
        <v>26</v>
      </c>
      <c r="M3" s="56"/>
      <c r="N3" s="57" t="s">
        <v>12</v>
      </c>
      <c r="O3" s="58">
        <f>(O1+O2:P2)-SUM(F4:F26)-SUM(Q2:Q9)</f>
        <v>21.009999999999991</v>
      </c>
      <c r="P3" s="85"/>
      <c r="Q3" s="8"/>
    </row>
    <row r="4" spans="1:21" x14ac:dyDescent="0.2">
      <c r="A4" s="29" t="s">
        <v>14</v>
      </c>
      <c r="B4" s="184">
        <v>21</v>
      </c>
      <c r="C4" s="28"/>
      <c r="D4" s="27">
        <v>13.5</v>
      </c>
      <c r="E4" s="27">
        <v>8</v>
      </c>
      <c r="F4" s="133">
        <f t="shared" ref="F4:F26" si="0">SUM(C4:E4)</f>
        <v>21.5</v>
      </c>
      <c r="G4" s="134">
        <f>IF(F4&lt;&gt;0,IF(F4 &lt; ($B$1+O1), (($B$1+O1)-F4),  0),0)</f>
        <v>0.72222222222222143</v>
      </c>
      <c r="H4" s="185">
        <f>IF(F4&lt;&gt;0,IF(F4 &gt; ($B$1+O1), (($B$1+O1)-F4),  0),0)</f>
        <v>0</v>
      </c>
      <c r="I4" s="11">
        <f>IF(O1&gt;=0,SUM(G4:H4)-O1,SUM(G4:H4)+O1)</f>
        <v>0.72222222222222143</v>
      </c>
      <c r="J4" s="144">
        <f>B1+O1</f>
        <v>22.222222222222221</v>
      </c>
      <c r="K4" s="140">
        <f>B1+O1</f>
        <v>22.222222222222221</v>
      </c>
      <c r="L4" s="196" t="s">
        <v>27</v>
      </c>
      <c r="N4" s="34"/>
      <c r="P4" s="97"/>
      <c r="Q4" s="8"/>
      <c r="R4" s="95"/>
    </row>
    <row r="5" spans="1:21" x14ac:dyDescent="0.2">
      <c r="A5" s="29" t="s">
        <v>15</v>
      </c>
      <c r="B5" s="186">
        <v>22</v>
      </c>
      <c r="C5" s="12"/>
      <c r="D5" s="12">
        <v>21.6</v>
      </c>
      <c r="E5" s="12"/>
      <c r="F5" s="69">
        <f t="shared" si="0"/>
        <v>21.6</v>
      </c>
      <c r="G5" s="63">
        <f t="shared" ref="G5:G26" si="1">IF(F5&lt;&gt;0,IF(F5 &lt; $B$1, ($B$1-F5),  0),0)</f>
        <v>0.62222222222222001</v>
      </c>
      <c r="H5" s="187">
        <f t="shared" ref="H5:H26" si="2">IF(F5&lt;&gt;0,IF(F5 &gt; $B$1, ($B$1-F5),  0),0)</f>
        <v>0</v>
      </c>
      <c r="I5" s="11">
        <f t="shared" ref="I5:I26" si="3">SUM(G5:H5)</f>
        <v>0.62222222222222001</v>
      </c>
      <c r="J5" s="144">
        <f t="shared" ref="J5:J26" si="4">IF(F4&lt;&gt;0,IF(F4 &gt;= $B$1, (J4+I4),  (J4+I4)),0)</f>
        <v>22.944444444444443</v>
      </c>
      <c r="K5" s="140">
        <f t="shared" ref="K5:K26" si="5">IF(F4&lt;&gt;"",IF(F4 &gt;= $B$1, (K4+I4),  (K4+I4)),0)</f>
        <v>22.944444444444443</v>
      </c>
      <c r="L5" s="197" t="s">
        <v>28</v>
      </c>
      <c r="Q5" s="8"/>
      <c r="R5" s="93"/>
    </row>
    <row r="6" spans="1:21" x14ac:dyDescent="0.2">
      <c r="A6" s="29" t="s">
        <v>16</v>
      </c>
      <c r="B6" s="186">
        <v>23</v>
      </c>
      <c r="C6" s="12"/>
      <c r="D6" s="12">
        <v>23.07</v>
      </c>
      <c r="E6" s="12"/>
      <c r="F6" s="69">
        <f t="shared" si="0"/>
        <v>23.07</v>
      </c>
      <c r="G6" s="63">
        <f t="shared" si="1"/>
        <v>0</v>
      </c>
      <c r="H6" s="187">
        <f t="shared" si="2"/>
        <v>-0.84777777777777885</v>
      </c>
      <c r="I6" s="72">
        <f t="shared" si="3"/>
        <v>-0.84777777777777885</v>
      </c>
      <c r="J6" s="147">
        <f t="shared" si="4"/>
        <v>23.566666666666663</v>
      </c>
      <c r="K6" s="148">
        <f t="shared" si="5"/>
        <v>23.566666666666663</v>
      </c>
      <c r="L6" s="197" t="s">
        <v>29</v>
      </c>
      <c r="M6" s="98"/>
      <c r="N6" s="98"/>
      <c r="O6" s="98"/>
      <c r="Q6" s="8"/>
      <c r="R6" s="93"/>
    </row>
    <row r="7" spans="1:21" x14ac:dyDescent="0.2">
      <c r="A7" s="29" t="s">
        <v>17</v>
      </c>
      <c r="B7" s="186">
        <v>24</v>
      </c>
      <c r="C7" s="12"/>
      <c r="D7" s="12">
        <v>11.95</v>
      </c>
      <c r="E7" s="12">
        <v>12.2</v>
      </c>
      <c r="F7" s="69">
        <f t="shared" si="0"/>
        <v>24.15</v>
      </c>
      <c r="G7" s="63">
        <f t="shared" si="1"/>
        <v>0</v>
      </c>
      <c r="H7" s="187">
        <f t="shared" si="2"/>
        <v>-1.9277777777777771</v>
      </c>
      <c r="I7" s="72">
        <f t="shared" si="3"/>
        <v>-1.9277777777777771</v>
      </c>
      <c r="J7" s="147">
        <f t="shared" si="4"/>
        <v>22.718888888888884</v>
      </c>
      <c r="K7" s="148">
        <f t="shared" si="5"/>
        <v>22.718888888888884</v>
      </c>
      <c r="L7" s="197" t="s">
        <v>30</v>
      </c>
      <c r="M7" s="111"/>
      <c r="N7" s="111"/>
      <c r="Q7" s="87"/>
      <c r="R7" s="93"/>
    </row>
    <row r="8" spans="1:21" x14ac:dyDescent="0.2">
      <c r="A8" s="126" t="s">
        <v>13</v>
      </c>
      <c r="B8" s="186">
        <v>25</v>
      </c>
      <c r="C8" s="12"/>
      <c r="D8" s="12">
        <v>33.4</v>
      </c>
      <c r="E8" s="12"/>
      <c r="F8" s="69">
        <f t="shared" si="0"/>
        <v>33.4</v>
      </c>
      <c r="G8" s="63">
        <f t="shared" si="1"/>
        <v>0</v>
      </c>
      <c r="H8" s="187">
        <f t="shared" si="2"/>
        <v>-11.177777777777777</v>
      </c>
      <c r="I8" s="72">
        <f t="shared" si="3"/>
        <v>-11.177777777777777</v>
      </c>
      <c r="J8" s="147">
        <f t="shared" si="4"/>
        <v>20.791111111111107</v>
      </c>
      <c r="K8" s="148">
        <f t="shared" si="5"/>
        <v>20.791111111111107</v>
      </c>
      <c r="L8" s="197" t="s">
        <v>31</v>
      </c>
      <c r="M8" s="111"/>
      <c r="N8" s="111"/>
      <c r="Q8" s="87"/>
      <c r="R8" s="93"/>
    </row>
    <row r="9" spans="1:21" x14ac:dyDescent="0.2">
      <c r="A9" s="29" t="s">
        <v>14</v>
      </c>
      <c r="B9" s="186">
        <v>28</v>
      </c>
      <c r="C9" s="12"/>
      <c r="D9" s="12">
        <v>0</v>
      </c>
      <c r="E9" s="12"/>
      <c r="F9" s="69">
        <f t="shared" si="0"/>
        <v>0</v>
      </c>
      <c r="G9" s="63">
        <f t="shared" si="1"/>
        <v>0</v>
      </c>
      <c r="H9" s="187">
        <f t="shared" si="2"/>
        <v>0</v>
      </c>
      <c r="I9" s="72">
        <f t="shared" si="3"/>
        <v>0</v>
      </c>
      <c r="J9" s="147">
        <f t="shared" si="4"/>
        <v>9.6133333333333297</v>
      </c>
      <c r="K9" s="148">
        <f t="shared" si="5"/>
        <v>9.6133333333333297</v>
      </c>
      <c r="L9" s="197" t="s">
        <v>32</v>
      </c>
      <c r="Q9" s="88"/>
      <c r="R9" s="93"/>
    </row>
    <row r="10" spans="1:21" x14ac:dyDescent="0.2">
      <c r="A10" s="29" t="s">
        <v>15</v>
      </c>
      <c r="B10" s="186">
        <v>29</v>
      </c>
      <c r="C10" s="12"/>
      <c r="D10" s="12">
        <f>11.9+4.5</f>
        <v>16.399999999999999</v>
      </c>
      <c r="E10" s="12"/>
      <c r="F10" s="69">
        <f t="shared" si="0"/>
        <v>16.399999999999999</v>
      </c>
      <c r="G10" s="63">
        <f t="shared" si="1"/>
        <v>5.8222222222222229</v>
      </c>
      <c r="H10" s="187">
        <f t="shared" si="2"/>
        <v>0</v>
      </c>
      <c r="I10" s="72">
        <f t="shared" si="3"/>
        <v>5.8222222222222229</v>
      </c>
      <c r="J10" s="147">
        <f t="shared" si="4"/>
        <v>0</v>
      </c>
      <c r="K10" s="148">
        <f t="shared" si="5"/>
        <v>9.6133333333333297</v>
      </c>
      <c r="L10" s="197" t="s">
        <v>33</v>
      </c>
    </row>
    <row r="11" spans="1:21" x14ac:dyDescent="0.2">
      <c r="A11" s="29" t="s">
        <v>16</v>
      </c>
      <c r="B11" s="186">
        <v>30</v>
      </c>
      <c r="C11" s="12"/>
      <c r="D11" s="12">
        <v>0</v>
      </c>
      <c r="E11" s="12">
        <v>18</v>
      </c>
      <c r="F11" s="69">
        <f t="shared" si="0"/>
        <v>18</v>
      </c>
      <c r="G11" s="63">
        <f t="shared" si="1"/>
        <v>4.2222222222222214</v>
      </c>
      <c r="H11" s="187">
        <f t="shared" si="2"/>
        <v>0</v>
      </c>
      <c r="I11" s="72">
        <f t="shared" si="3"/>
        <v>4.2222222222222214</v>
      </c>
      <c r="J11" s="147">
        <f t="shared" si="4"/>
        <v>5.8222222222222229</v>
      </c>
      <c r="K11" s="148">
        <f t="shared" si="5"/>
        <v>15.435555555555553</v>
      </c>
      <c r="L11" s="197" t="s">
        <v>34</v>
      </c>
    </row>
    <row r="12" spans="1:21" x14ac:dyDescent="0.2">
      <c r="A12" s="29" t="s">
        <v>17</v>
      </c>
      <c r="B12" s="186">
        <v>31</v>
      </c>
      <c r="C12" s="12"/>
      <c r="D12" s="12">
        <v>20.87</v>
      </c>
      <c r="E12" s="12"/>
      <c r="F12" s="69">
        <f t="shared" si="0"/>
        <v>20.87</v>
      </c>
      <c r="G12" s="63">
        <f t="shared" si="1"/>
        <v>1.3522222222222204</v>
      </c>
      <c r="H12" s="187">
        <f t="shared" si="2"/>
        <v>0</v>
      </c>
      <c r="I12" s="72">
        <f t="shared" si="3"/>
        <v>1.3522222222222204</v>
      </c>
      <c r="J12" s="147">
        <f t="shared" si="4"/>
        <v>10.044444444444444</v>
      </c>
      <c r="K12" s="148">
        <f t="shared" si="5"/>
        <v>19.657777777777774</v>
      </c>
      <c r="L12" s="197" t="s">
        <v>35</v>
      </c>
    </row>
    <row r="13" spans="1:21" x14ac:dyDescent="0.2">
      <c r="A13" s="126" t="s">
        <v>13</v>
      </c>
      <c r="B13" s="186"/>
      <c r="C13" s="12"/>
      <c r="D13" s="18"/>
      <c r="E13" s="12"/>
      <c r="F13" s="69">
        <f t="shared" si="0"/>
        <v>0</v>
      </c>
      <c r="G13" s="63">
        <f t="shared" si="1"/>
        <v>0</v>
      </c>
      <c r="H13" s="187">
        <f t="shared" si="2"/>
        <v>0</v>
      </c>
      <c r="I13" s="72">
        <f t="shared" si="3"/>
        <v>0</v>
      </c>
      <c r="J13" s="147">
        <f t="shared" si="4"/>
        <v>11.396666666666665</v>
      </c>
      <c r="K13" s="148">
        <f t="shared" si="5"/>
        <v>21.009999999999994</v>
      </c>
      <c r="L13" s="197"/>
    </row>
    <row r="14" spans="1:21" x14ac:dyDescent="0.2">
      <c r="A14" s="29" t="s">
        <v>14</v>
      </c>
      <c r="B14" s="186"/>
      <c r="C14" s="12"/>
      <c r="D14" s="68"/>
      <c r="E14" s="12"/>
      <c r="F14" s="69">
        <f t="shared" si="0"/>
        <v>0</v>
      </c>
      <c r="G14" s="63">
        <f t="shared" si="1"/>
        <v>0</v>
      </c>
      <c r="H14" s="187">
        <f t="shared" si="2"/>
        <v>0</v>
      </c>
      <c r="I14" s="72">
        <f t="shared" si="3"/>
        <v>0</v>
      </c>
      <c r="J14" s="147">
        <f t="shared" si="4"/>
        <v>0</v>
      </c>
      <c r="K14" s="148">
        <f t="shared" si="5"/>
        <v>21.009999999999994</v>
      </c>
      <c r="L14" s="197"/>
    </row>
    <row r="15" spans="1:21" x14ac:dyDescent="0.2">
      <c r="A15" s="29" t="s">
        <v>15</v>
      </c>
      <c r="B15" s="186"/>
      <c r="C15" s="18"/>
      <c r="D15" s="18"/>
      <c r="E15" s="18"/>
      <c r="F15" s="69">
        <f t="shared" si="0"/>
        <v>0</v>
      </c>
      <c r="G15" s="63">
        <f t="shared" si="1"/>
        <v>0</v>
      </c>
      <c r="H15" s="187">
        <f t="shared" si="2"/>
        <v>0</v>
      </c>
      <c r="I15" s="72">
        <f t="shared" si="3"/>
        <v>0</v>
      </c>
      <c r="J15" s="147">
        <f t="shared" si="4"/>
        <v>0</v>
      </c>
      <c r="K15" s="148">
        <f t="shared" si="5"/>
        <v>21.009999999999994</v>
      </c>
      <c r="L15" s="197"/>
    </row>
    <row r="16" spans="1:21" x14ac:dyDescent="0.2">
      <c r="A16" s="29" t="s">
        <v>16</v>
      </c>
      <c r="B16" s="186"/>
      <c r="C16" s="18"/>
      <c r="D16" s="18"/>
      <c r="E16" s="18"/>
      <c r="F16" s="69">
        <f t="shared" si="0"/>
        <v>0</v>
      </c>
      <c r="G16" s="63">
        <f t="shared" si="1"/>
        <v>0</v>
      </c>
      <c r="H16" s="187">
        <f t="shared" si="2"/>
        <v>0</v>
      </c>
      <c r="I16" s="72">
        <f t="shared" si="3"/>
        <v>0</v>
      </c>
      <c r="J16" s="147">
        <f t="shared" si="4"/>
        <v>0</v>
      </c>
      <c r="K16" s="148">
        <f t="shared" si="5"/>
        <v>21.009999999999994</v>
      </c>
      <c r="L16" s="197"/>
    </row>
    <row r="17" spans="1:12" x14ac:dyDescent="0.2">
      <c r="A17" s="29" t="s">
        <v>17</v>
      </c>
      <c r="B17" s="188"/>
      <c r="C17" s="18"/>
      <c r="D17" s="18"/>
      <c r="E17" s="18"/>
      <c r="F17" s="69">
        <f t="shared" si="0"/>
        <v>0</v>
      </c>
      <c r="G17" s="63">
        <f t="shared" si="1"/>
        <v>0</v>
      </c>
      <c r="H17" s="187">
        <f t="shared" si="2"/>
        <v>0</v>
      </c>
      <c r="I17" s="72">
        <f t="shared" si="3"/>
        <v>0</v>
      </c>
      <c r="J17" s="147">
        <f t="shared" si="4"/>
        <v>0</v>
      </c>
      <c r="K17" s="148">
        <f t="shared" si="5"/>
        <v>21.009999999999994</v>
      </c>
      <c r="L17" s="197"/>
    </row>
    <row r="18" spans="1:12" x14ac:dyDescent="0.2">
      <c r="A18" s="126" t="s">
        <v>13</v>
      </c>
      <c r="B18" s="188"/>
      <c r="C18" s="18"/>
      <c r="D18" s="18"/>
      <c r="E18" s="18"/>
      <c r="F18" s="69">
        <f t="shared" si="0"/>
        <v>0</v>
      </c>
      <c r="G18" s="63">
        <f t="shared" si="1"/>
        <v>0</v>
      </c>
      <c r="H18" s="187">
        <f t="shared" si="2"/>
        <v>0</v>
      </c>
      <c r="I18" s="72">
        <f t="shared" si="3"/>
        <v>0</v>
      </c>
      <c r="J18" s="147">
        <f t="shared" si="4"/>
        <v>0</v>
      </c>
      <c r="K18" s="148">
        <f t="shared" si="5"/>
        <v>21.009999999999994</v>
      </c>
      <c r="L18" s="197"/>
    </row>
    <row r="19" spans="1:12" x14ac:dyDescent="0.2">
      <c r="A19" s="29" t="s">
        <v>14</v>
      </c>
      <c r="B19" s="188"/>
      <c r="C19" s="18"/>
      <c r="D19" s="18"/>
      <c r="E19" s="18"/>
      <c r="F19" s="69">
        <f t="shared" si="0"/>
        <v>0</v>
      </c>
      <c r="G19" s="63">
        <f t="shared" si="1"/>
        <v>0</v>
      </c>
      <c r="H19" s="187">
        <f t="shared" si="2"/>
        <v>0</v>
      </c>
      <c r="I19" s="72">
        <f t="shared" si="3"/>
        <v>0</v>
      </c>
      <c r="J19" s="147">
        <f t="shared" si="4"/>
        <v>0</v>
      </c>
      <c r="K19" s="148">
        <f t="shared" si="5"/>
        <v>21.009999999999994</v>
      </c>
      <c r="L19" s="198"/>
    </row>
    <row r="20" spans="1:12" x14ac:dyDescent="0.2">
      <c r="A20" s="29" t="s">
        <v>15</v>
      </c>
      <c r="B20" s="53"/>
      <c r="C20" s="18"/>
      <c r="D20" s="18"/>
      <c r="E20" s="18"/>
      <c r="F20" s="69">
        <f t="shared" si="0"/>
        <v>0</v>
      </c>
      <c r="G20" s="63">
        <f t="shared" si="1"/>
        <v>0</v>
      </c>
      <c r="H20" s="187">
        <f t="shared" si="2"/>
        <v>0</v>
      </c>
      <c r="I20" s="72">
        <f t="shared" si="3"/>
        <v>0</v>
      </c>
      <c r="J20" s="147">
        <f t="shared" si="4"/>
        <v>0</v>
      </c>
      <c r="K20" s="148">
        <f t="shared" si="5"/>
        <v>21.009999999999994</v>
      </c>
      <c r="L20" s="198"/>
    </row>
    <row r="21" spans="1:12" x14ac:dyDescent="0.2">
      <c r="A21" s="29" t="s">
        <v>16</v>
      </c>
      <c r="B21" s="53"/>
      <c r="C21" s="68"/>
      <c r="D21" s="68"/>
      <c r="E21" s="68"/>
      <c r="F21" s="69">
        <f t="shared" si="0"/>
        <v>0</v>
      </c>
      <c r="G21" s="63">
        <f t="shared" si="1"/>
        <v>0</v>
      </c>
      <c r="H21" s="187">
        <f t="shared" si="2"/>
        <v>0</v>
      </c>
      <c r="I21" s="72">
        <f t="shared" si="3"/>
        <v>0</v>
      </c>
      <c r="J21" s="147">
        <f t="shared" si="4"/>
        <v>0</v>
      </c>
      <c r="K21" s="148">
        <f t="shared" si="5"/>
        <v>21.009999999999994</v>
      </c>
      <c r="L21" s="198"/>
    </row>
    <row r="22" spans="1:12" x14ac:dyDescent="0.2">
      <c r="A22" s="29" t="s">
        <v>17</v>
      </c>
      <c r="B22" s="53"/>
      <c r="C22" s="18"/>
      <c r="D22" s="18"/>
      <c r="E22" s="18"/>
      <c r="F22" s="69">
        <f t="shared" si="0"/>
        <v>0</v>
      </c>
      <c r="G22" s="63">
        <f t="shared" si="1"/>
        <v>0</v>
      </c>
      <c r="H22" s="187">
        <f t="shared" si="2"/>
        <v>0</v>
      </c>
      <c r="I22" s="72">
        <f t="shared" si="3"/>
        <v>0</v>
      </c>
      <c r="J22" s="147">
        <f t="shared" si="4"/>
        <v>0</v>
      </c>
      <c r="K22" s="148">
        <f t="shared" si="5"/>
        <v>21.009999999999994</v>
      </c>
      <c r="L22" s="198"/>
    </row>
    <row r="23" spans="1:12" x14ac:dyDescent="0.2">
      <c r="A23" s="126" t="s">
        <v>13</v>
      </c>
      <c r="B23" s="53"/>
      <c r="C23" s="18"/>
      <c r="D23" s="18"/>
      <c r="E23" s="18"/>
      <c r="F23" s="69">
        <f t="shared" si="0"/>
        <v>0</v>
      </c>
      <c r="G23" s="63">
        <f t="shared" si="1"/>
        <v>0</v>
      </c>
      <c r="H23" s="187">
        <f t="shared" si="2"/>
        <v>0</v>
      </c>
      <c r="I23" s="72">
        <f t="shared" si="3"/>
        <v>0</v>
      </c>
      <c r="J23" s="147">
        <f t="shared" si="4"/>
        <v>0</v>
      </c>
      <c r="K23" s="148">
        <f t="shared" si="5"/>
        <v>21.009999999999994</v>
      </c>
      <c r="L23" s="198"/>
    </row>
    <row r="24" spans="1:12" x14ac:dyDescent="0.2">
      <c r="A24" s="29"/>
      <c r="B24" s="53"/>
      <c r="C24" s="18"/>
      <c r="D24" s="18"/>
      <c r="E24" s="18"/>
      <c r="F24" s="69">
        <f t="shared" si="0"/>
        <v>0</v>
      </c>
      <c r="G24" s="63">
        <f t="shared" si="1"/>
        <v>0</v>
      </c>
      <c r="H24" s="187">
        <f t="shared" si="2"/>
        <v>0</v>
      </c>
      <c r="I24" s="72">
        <f t="shared" si="3"/>
        <v>0</v>
      </c>
      <c r="J24" s="147">
        <f t="shared" si="4"/>
        <v>0</v>
      </c>
      <c r="K24" s="148">
        <f t="shared" si="5"/>
        <v>21.009999999999994</v>
      </c>
      <c r="L24" s="198"/>
    </row>
    <row r="25" spans="1:12" x14ac:dyDescent="0.2">
      <c r="A25" s="126"/>
      <c r="B25" s="53"/>
      <c r="C25" s="18"/>
      <c r="D25" s="18"/>
      <c r="E25" s="18"/>
      <c r="F25" s="69">
        <f t="shared" si="0"/>
        <v>0</v>
      </c>
      <c r="G25" s="63">
        <f t="shared" si="1"/>
        <v>0</v>
      </c>
      <c r="H25" s="187">
        <f t="shared" si="2"/>
        <v>0</v>
      </c>
      <c r="I25" s="72">
        <f t="shared" si="3"/>
        <v>0</v>
      </c>
      <c r="J25" s="147">
        <f t="shared" si="4"/>
        <v>0</v>
      </c>
      <c r="K25" s="148">
        <f t="shared" si="5"/>
        <v>21.009999999999994</v>
      </c>
      <c r="L25" s="198"/>
    </row>
    <row r="26" spans="1:12" ht="13.5" thickBot="1" x14ac:dyDescent="0.25">
      <c r="A26" s="46" t="s">
        <v>14</v>
      </c>
      <c r="B26" s="189">
        <v>29</v>
      </c>
      <c r="C26" s="190"/>
      <c r="D26" s="190"/>
      <c r="E26" s="190"/>
      <c r="F26" s="120">
        <f t="shared" si="0"/>
        <v>0</v>
      </c>
      <c r="G26" s="64">
        <f t="shared" si="1"/>
        <v>0</v>
      </c>
      <c r="H26" s="191">
        <f t="shared" si="2"/>
        <v>0</v>
      </c>
      <c r="I26" s="72">
        <f t="shared" si="3"/>
        <v>0</v>
      </c>
      <c r="J26" s="144">
        <f t="shared" si="4"/>
        <v>0</v>
      </c>
      <c r="K26" s="140">
        <f t="shared" si="5"/>
        <v>21.009999999999994</v>
      </c>
      <c r="L26" s="198"/>
    </row>
  </sheetData>
  <mergeCells count="2">
    <mergeCell ref="B1:C1"/>
    <mergeCell ref="H1:J2"/>
  </mergeCells>
  <phoneticPr fontId="3" type="noConversion"/>
  <pageMargins left="0.75" right="0.75" top="1" bottom="1" header="0.49212598499999999" footer="0.49212598499999999"/>
  <pageSetup paperSize="9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2008_Abr</vt:lpstr>
      <vt:lpstr>2008_Mai</vt:lpstr>
      <vt:lpstr>2008_Jun</vt:lpstr>
      <vt:lpstr>2008_Jul</vt:lpstr>
      <vt:lpstr>2008_Ago</vt:lpstr>
      <vt:lpstr>2008_Set</vt:lpstr>
      <vt:lpstr>2008_Out</vt:lpstr>
      <vt:lpstr>2008_Nov</vt:lpstr>
      <vt:lpstr>2014-Jul</vt:lpstr>
      <vt:lpstr>2014-Ago2</vt:lpstr>
      <vt:lpstr>2014-Set</vt:lpstr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andre.rodrigues</cp:lastModifiedBy>
  <cp:revision/>
  <dcterms:created xsi:type="dcterms:W3CDTF">2007-10-30T02:21:00Z</dcterms:created>
  <dcterms:modified xsi:type="dcterms:W3CDTF">2014-08-21T16:27:01Z</dcterms:modified>
</cp:coreProperties>
</file>