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18735" windowHeight="11700"/>
  </bookViews>
  <sheets>
    <sheet name="w34ew35 (3)" sheetId="6" r:id="rId1"/>
    <sheet name="w34ew35 (2)" sheetId="5" r:id="rId2"/>
    <sheet name="w34ew35" sheetId="1" r:id="rId3"/>
    <sheet name="ORIGINAL (2)" sheetId="4" r:id="rId4"/>
  </sheets>
  <calcPr calcId="145621"/>
</workbook>
</file>

<file path=xl/calcChain.xml><?xml version="1.0" encoding="utf-8"?>
<calcChain xmlns="http://schemas.openxmlformats.org/spreadsheetml/2006/main">
  <c r="E28" i="6" l="1"/>
  <c r="K25" i="6"/>
  <c r="K26" i="6"/>
  <c r="K24" i="6"/>
  <c r="D19" i="6"/>
  <c r="E18" i="6"/>
  <c r="F17" i="6"/>
  <c r="E17" i="6"/>
  <c r="F19" i="6"/>
  <c r="E19" i="6"/>
  <c r="E20" i="6" s="1"/>
  <c r="E21" i="6"/>
  <c r="F21" i="6"/>
  <c r="G21" i="6"/>
  <c r="H21" i="6"/>
  <c r="H20" i="6"/>
  <c r="G28" i="6"/>
  <c r="H28" i="6" s="1"/>
  <c r="H11" i="6"/>
  <c r="G11" i="6"/>
  <c r="F11" i="6"/>
  <c r="E11" i="6"/>
  <c r="H9" i="6"/>
  <c r="G9" i="6"/>
  <c r="F9" i="6"/>
  <c r="E9" i="6"/>
  <c r="H8" i="6"/>
  <c r="G8" i="6"/>
  <c r="F8" i="6"/>
  <c r="E8" i="6"/>
  <c r="H7" i="6"/>
  <c r="G7" i="6"/>
  <c r="F7" i="6"/>
  <c r="E7" i="6"/>
  <c r="H6" i="6"/>
  <c r="G6" i="6"/>
  <c r="F6" i="6"/>
  <c r="E6" i="6"/>
  <c r="H5" i="6"/>
  <c r="H10" i="6" s="1"/>
  <c r="G5" i="6"/>
  <c r="G10" i="6" s="1"/>
  <c r="F5" i="6"/>
  <c r="F10" i="6" s="1"/>
  <c r="E5" i="6"/>
  <c r="E10" i="6" s="1"/>
  <c r="D12" i="5"/>
  <c r="F12" i="5" s="1"/>
  <c r="F13" i="5" s="1"/>
  <c r="E11" i="5"/>
  <c r="F10" i="5"/>
  <c r="E10" i="5"/>
  <c r="G13" i="5"/>
  <c r="H13" i="5"/>
  <c r="H21" i="5"/>
  <c r="G21" i="5"/>
  <c r="H14" i="5"/>
  <c r="G14" i="5"/>
  <c r="F14" i="5"/>
  <c r="E14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E6" i="5"/>
  <c r="H5" i="5"/>
  <c r="G5" i="5"/>
  <c r="F5" i="5"/>
  <c r="E5" i="5"/>
  <c r="K14" i="1"/>
  <c r="F20" i="6" l="1"/>
  <c r="F22" i="6" s="1"/>
  <c r="G20" i="6"/>
  <c r="G22" i="6"/>
  <c r="H22" i="6"/>
  <c r="E22" i="6"/>
  <c r="E12" i="6"/>
  <c r="F12" i="6"/>
  <c r="H12" i="6"/>
  <c r="G12" i="6"/>
  <c r="E12" i="5"/>
  <c r="E13" i="5"/>
  <c r="E15" i="5" s="1"/>
  <c r="H15" i="5"/>
  <c r="K17" i="5" s="1"/>
  <c r="F15" i="5"/>
  <c r="G15" i="5"/>
  <c r="H18" i="1"/>
  <c r="G18" i="1"/>
  <c r="G11" i="1"/>
  <c r="E10" i="1"/>
  <c r="E11" i="1"/>
  <c r="E5" i="1"/>
  <c r="E12" i="1"/>
  <c r="F11" i="1"/>
  <c r="H11" i="1"/>
  <c r="H8" i="1" l="1"/>
  <c r="G8" i="1"/>
  <c r="F8" i="1"/>
  <c r="H7" i="1"/>
  <c r="G7" i="1"/>
  <c r="F7" i="1"/>
  <c r="H6" i="1"/>
  <c r="G6" i="1"/>
  <c r="F6" i="1"/>
  <c r="H5" i="1"/>
  <c r="G5" i="1"/>
  <c r="F5" i="1"/>
  <c r="E6" i="1"/>
  <c r="E7" i="1"/>
  <c r="E8" i="1"/>
  <c r="H9" i="1"/>
  <c r="G9" i="1"/>
  <c r="F9" i="1"/>
  <c r="E9" i="1"/>
  <c r="J16" i="4" l="1"/>
  <c r="H16" i="4"/>
  <c r="G16" i="4"/>
  <c r="F16" i="4"/>
  <c r="E16" i="4"/>
  <c r="E17" i="4" s="1"/>
  <c r="K13" i="4"/>
  <c r="J13" i="4"/>
  <c r="I13" i="4"/>
  <c r="H13" i="4"/>
  <c r="F13" i="4"/>
  <c r="E13" i="4"/>
  <c r="K12" i="4"/>
  <c r="J12" i="4"/>
  <c r="I12" i="4"/>
  <c r="H12" i="4"/>
  <c r="G12" i="4"/>
  <c r="F12" i="4"/>
  <c r="E12" i="4"/>
  <c r="K11" i="4"/>
  <c r="J11" i="4"/>
  <c r="J15" i="4" s="1"/>
  <c r="J17" i="4" s="1"/>
  <c r="I11" i="4"/>
  <c r="H11" i="4"/>
  <c r="G11" i="4"/>
  <c r="G15" i="4" s="1"/>
  <c r="F11" i="4"/>
  <c r="E11" i="4"/>
  <c r="K10" i="4"/>
  <c r="J10" i="4"/>
  <c r="I10" i="4"/>
  <c r="H10" i="4"/>
  <c r="F10" i="4"/>
  <c r="E10" i="4"/>
  <c r="K9" i="4"/>
  <c r="K15" i="4" s="1"/>
  <c r="K17" i="4" s="1"/>
  <c r="J9" i="4"/>
  <c r="I9" i="4"/>
  <c r="H9" i="4"/>
  <c r="H15" i="4" s="1"/>
  <c r="F9" i="4"/>
  <c r="F15" i="4" s="1"/>
  <c r="F17" i="4" s="1"/>
  <c r="E9" i="4"/>
  <c r="I7" i="4"/>
  <c r="I15" i="4" s="1"/>
  <c r="I17" i="4" s="1"/>
  <c r="F7" i="4"/>
  <c r="E7" i="4"/>
  <c r="E15" i="4" s="1"/>
  <c r="G10" i="1"/>
  <c r="F10" i="1" l="1"/>
  <c r="F12" i="1" s="1"/>
  <c r="G12" i="1"/>
  <c r="H10" i="1"/>
  <c r="H12" i="1" s="1"/>
  <c r="G17" i="4"/>
  <c r="H17" i="4"/>
  <c r="L17" i="4"/>
</calcChain>
</file>

<file path=xl/sharedStrings.xml><?xml version="1.0" encoding="utf-8"?>
<sst xmlns="http://schemas.openxmlformats.org/spreadsheetml/2006/main" count="170" uniqueCount="46">
  <si>
    <t>carro alan</t>
  </si>
  <si>
    <t>ida</t>
  </si>
  <si>
    <t>volta</t>
  </si>
  <si>
    <t>carro andre</t>
  </si>
  <si>
    <t xml:space="preserve">ida </t>
  </si>
  <si>
    <t>oleo</t>
  </si>
  <si>
    <t>mercado</t>
  </si>
  <si>
    <t>Andre</t>
  </si>
  <si>
    <t>Vivi</t>
  </si>
  <si>
    <t>rampa</t>
  </si>
  <si>
    <t>Tico</t>
  </si>
  <si>
    <t>Faby</t>
  </si>
  <si>
    <t>Alan</t>
  </si>
  <si>
    <t>Gi</t>
  </si>
  <si>
    <t>Murilo</t>
  </si>
  <si>
    <t>Quem pagou?</t>
  </si>
  <si>
    <t>TOTAL PAGO</t>
  </si>
  <si>
    <t>TOTAL GASTO</t>
  </si>
  <si>
    <t>DIFERENçA</t>
  </si>
  <si>
    <t>O que?</t>
  </si>
  <si>
    <t>Quanto?</t>
  </si>
  <si>
    <t>gasolina barco</t>
  </si>
  <si>
    <t>Alan *</t>
  </si>
  <si>
    <t>*Taxa manutençao equipamentos (10 de cada convidado)</t>
  </si>
  <si>
    <t>* Eu vou passar o dinheiro da taxa de manutençao dos equipamentos para a caixinha de manutençao, então coloquei como se fosse um gasto meu.</t>
  </si>
  <si>
    <t>Quem gastou?</t>
  </si>
  <si>
    <t>Gustavo</t>
  </si>
  <si>
    <t>Pedagio</t>
  </si>
  <si>
    <t>Rodrigo</t>
  </si>
  <si>
    <t>Colombia</t>
  </si>
  <si>
    <t>gasolina</t>
  </si>
  <si>
    <t>Almoço Caiobá</t>
  </si>
  <si>
    <t>Gustavo DEVE</t>
  </si>
  <si>
    <t>Bode</t>
  </si>
  <si>
    <t>Gasosa Guaratuba</t>
  </si>
  <si>
    <t>Gus</t>
  </si>
  <si>
    <t>TOTAL Raxide</t>
  </si>
  <si>
    <t>Almoço Mattos</t>
  </si>
  <si>
    <t xml:space="preserve">RODRIGO </t>
  </si>
  <si>
    <t>GUS</t>
  </si>
  <si>
    <t>AND</t>
  </si>
  <si>
    <t>PGTOS E TANSFERENCIAS FEITAS:</t>
  </si>
  <si>
    <t xml:space="preserve">Gustavo </t>
  </si>
  <si>
    <t>Gasosa Guará</t>
  </si>
  <si>
    <t>w34 - Guará</t>
  </si>
  <si>
    <t xml:space="preserve">w35 - Mattos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</si>
</sst>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Border="1"/>
    <xf numFmtId="0" fontId="0" fillId="0" borderId="10" xfId="0" applyBorder="1"/>
    <xf numFmtId="0" fontId="0" fillId="0" borderId="12" xfId="0" applyBorder="1" applyAlignment="1">
      <alignment horizontal="center" vertical="center"/>
    </xf>
    <xf numFmtId="2" fontId="0" fillId="0" borderId="13" xfId="0" applyNumberFormat="1" applyBorder="1"/>
    <xf numFmtId="2" fontId="0" fillId="0" borderId="14" xfId="0" applyNumberFormat="1" applyBorder="1"/>
    <xf numFmtId="0" fontId="0" fillId="0" borderId="3" xfId="0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6" xfId="0" applyNumberFormat="1" applyBorder="1"/>
    <xf numFmtId="2" fontId="0" fillId="0" borderId="12" xfId="0" applyNumberFormat="1" applyBorder="1"/>
    <xf numFmtId="2" fontId="0" fillId="0" borderId="7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4" borderId="22" xfId="0" applyFill="1" applyBorder="1"/>
    <xf numFmtId="0" fontId="0" fillId="4" borderId="23" xfId="0" applyFill="1" applyBorder="1"/>
    <xf numFmtId="2" fontId="0" fillId="4" borderId="23" xfId="0" applyNumberFormat="1" applyFill="1" applyBorder="1"/>
    <xf numFmtId="2" fontId="0" fillId="4" borderId="24" xfId="0" applyNumberFormat="1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0" borderId="22" xfId="0" applyBorder="1"/>
    <xf numFmtId="0" fontId="0" fillId="0" borderId="23" xfId="0" applyBorder="1"/>
    <xf numFmtId="2" fontId="0" fillId="3" borderId="23" xfId="0" applyNumberFormat="1" applyFill="1" applyBorder="1"/>
    <xf numFmtId="2" fontId="1" fillId="2" borderId="23" xfId="0" applyNumberFormat="1" applyFont="1" applyFill="1" applyBorder="1"/>
    <xf numFmtId="2" fontId="0" fillId="2" borderId="23" xfId="0" applyNumberFormat="1" applyFill="1" applyBorder="1"/>
    <xf numFmtId="2" fontId="0" fillId="3" borderId="24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0" fontId="0" fillId="6" borderId="5" xfId="0" applyFill="1" applyBorder="1"/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15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0" fontId="0" fillId="0" borderId="23" xfId="0" applyFill="1" applyBorder="1"/>
    <xf numFmtId="2" fontId="0" fillId="0" borderId="23" xfId="0" applyNumberFormat="1" applyFill="1" applyBorder="1"/>
    <xf numFmtId="2" fontId="1" fillId="0" borderId="23" xfId="0" applyNumberFormat="1" applyFont="1" applyFill="1" applyBorder="1"/>
    <xf numFmtId="2" fontId="0" fillId="0" borderId="0" xfId="0" applyNumberFormat="1" applyFill="1"/>
    <xf numFmtId="0" fontId="0" fillId="0" borderId="0" xfId="0" applyFill="1"/>
    <xf numFmtId="0" fontId="2" fillId="8" borderId="22" xfId="0" applyFont="1" applyFill="1" applyBorder="1"/>
    <xf numFmtId="0" fontId="3" fillId="0" borderId="0" xfId="0" applyFont="1"/>
    <xf numFmtId="2" fontId="0" fillId="8" borderId="0" xfId="0" applyNumberFormat="1" applyFill="1"/>
    <xf numFmtId="0" fontId="4" fillId="0" borderId="0" xfId="0" applyFont="1"/>
    <xf numFmtId="0" fontId="0" fillId="6" borderId="0" xfId="0" applyFill="1" applyBorder="1"/>
    <xf numFmtId="2" fontId="0" fillId="0" borderId="0" xfId="0" applyNumberFormat="1" applyBorder="1"/>
    <xf numFmtId="0" fontId="0" fillId="0" borderId="25" xfId="0" applyFill="1" applyBorder="1"/>
    <xf numFmtId="0" fontId="0" fillId="0" borderId="0" xfId="0" applyFill="1" applyBorder="1"/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zoomScale="85" zoomScaleNormal="85" workbookViewId="0">
      <selection activeCell="E28" activeCellId="1" sqref="D29:D30 E28"/>
    </sheetView>
  </sheetViews>
  <sheetFormatPr defaultColWidth="9.140625" defaultRowHeight="15" x14ac:dyDescent="0.25"/>
  <cols>
    <col min="1" max="1" width="16.28515625" bestFit="1" customWidth="1"/>
    <col min="2" max="2" width="38.28515625" customWidth="1"/>
    <col min="3" max="3" width="12.140625" customWidth="1"/>
    <col min="8" max="8" width="9.85546875" bestFit="1" customWidth="1"/>
  </cols>
  <sheetData>
    <row r="2" spans="1:9" ht="15.75" thickBot="1" x14ac:dyDescent="0.3"/>
    <row r="3" spans="1:9" ht="15.75" thickBot="1" x14ac:dyDescent="0.3">
      <c r="A3" s="65" t="s">
        <v>45</v>
      </c>
      <c r="B3" s="65"/>
      <c r="C3" s="65"/>
      <c r="D3" s="66"/>
      <c r="E3" s="44" t="s">
        <v>25</v>
      </c>
      <c r="F3" s="45"/>
      <c r="G3" s="45"/>
      <c r="H3" s="46"/>
    </row>
    <row r="4" spans="1:9" ht="15.75" thickBot="1" x14ac:dyDescent="0.3">
      <c r="A4" s="12" t="s">
        <v>15</v>
      </c>
      <c r="B4" s="40" t="s">
        <v>19</v>
      </c>
      <c r="C4" s="41"/>
      <c r="D4" s="34" t="s">
        <v>20</v>
      </c>
      <c r="E4" s="47" t="s">
        <v>7</v>
      </c>
      <c r="F4" s="14" t="s">
        <v>26</v>
      </c>
      <c r="G4" s="14" t="s">
        <v>28</v>
      </c>
      <c r="H4" s="15" t="s">
        <v>29</v>
      </c>
    </row>
    <row r="5" spans="1:9" x14ac:dyDescent="0.25">
      <c r="A5" s="8" t="s">
        <v>26</v>
      </c>
      <c r="B5" s="38" t="s">
        <v>27</v>
      </c>
      <c r="C5" s="9" t="s">
        <v>1</v>
      </c>
      <c r="D5" s="35">
        <v>16.8</v>
      </c>
      <c r="E5" s="48">
        <f>D5/4</f>
        <v>4.2</v>
      </c>
      <c r="F5" s="11">
        <f>D5/4</f>
        <v>4.2</v>
      </c>
      <c r="G5" s="11">
        <f>D5/4</f>
        <v>4.2</v>
      </c>
      <c r="H5" s="16">
        <f>D5/4</f>
        <v>4.2</v>
      </c>
    </row>
    <row r="6" spans="1:9" x14ac:dyDescent="0.25">
      <c r="A6" s="3" t="s">
        <v>26</v>
      </c>
      <c r="B6" s="39"/>
      <c r="C6" s="5" t="s">
        <v>2</v>
      </c>
      <c r="D6" s="36">
        <v>16.8</v>
      </c>
      <c r="E6" s="49">
        <f>D6/4</f>
        <v>4.2</v>
      </c>
      <c r="F6" s="2">
        <f>D6/4</f>
        <v>4.2</v>
      </c>
      <c r="G6" s="2">
        <f>D6/4</f>
        <v>4.2</v>
      </c>
      <c r="H6" s="17">
        <f>D6/4</f>
        <v>4.2</v>
      </c>
    </row>
    <row r="7" spans="1:9" x14ac:dyDescent="0.25">
      <c r="A7" s="3" t="s">
        <v>7</v>
      </c>
      <c r="B7" s="6" t="s">
        <v>30</v>
      </c>
      <c r="C7" s="5"/>
      <c r="D7" s="36">
        <v>79.81</v>
      </c>
      <c r="E7" s="49">
        <f>D7/4</f>
        <v>19.952500000000001</v>
      </c>
      <c r="F7" s="2">
        <f>D7/4</f>
        <v>19.952500000000001</v>
      </c>
      <c r="G7" s="2">
        <f>D7/4</f>
        <v>19.952500000000001</v>
      </c>
      <c r="H7" s="17">
        <f>D7/4</f>
        <v>19.952500000000001</v>
      </c>
    </row>
    <row r="8" spans="1:9" x14ac:dyDescent="0.25">
      <c r="A8" s="3" t="s">
        <v>7</v>
      </c>
      <c r="B8" s="6" t="s">
        <v>6</v>
      </c>
      <c r="C8" s="5"/>
      <c r="D8" s="36">
        <v>66.5</v>
      </c>
      <c r="E8" s="49">
        <f>D8/4</f>
        <v>16.625</v>
      </c>
      <c r="F8" s="2">
        <f>D8/4</f>
        <v>16.625</v>
      </c>
      <c r="G8" s="2">
        <f>D8/4</f>
        <v>16.625</v>
      </c>
      <c r="H8" s="17">
        <f>D8/4</f>
        <v>16.625</v>
      </c>
    </row>
    <row r="9" spans="1:9" ht="15.75" thickBot="1" x14ac:dyDescent="0.3">
      <c r="A9" s="3" t="s">
        <v>28</v>
      </c>
      <c r="B9" s="6" t="s">
        <v>6</v>
      </c>
      <c r="C9" s="5"/>
      <c r="D9" s="36">
        <v>66.5</v>
      </c>
      <c r="E9" s="49">
        <f>D9/4</f>
        <v>16.625</v>
      </c>
      <c r="F9" s="2">
        <f>D9/4</f>
        <v>16.625</v>
      </c>
      <c r="G9" s="2">
        <f>D9/4</f>
        <v>16.625</v>
      </c>
      <c r="H9" s="17">
        <f>D9/4</f>
        <v>16.625</v>
      </c>
    </row>
    <row r="10" spans="1:9" ht="15.75" thickBot="1" x14ac:dyDescent="0.3">
      <c r="A10" s="21" t="s">
        <v>36</v>
      </c>
      <c r="B10" s="22"/>
      <c r="C10" s="22"/>
      <c r="D10" s="22"/>
      <c r="E10" s="23">
        <f>SUM(E5:E9)</f>
        <v>61.602499999999999</v>
      </c>
      <c r="F10" s="23">
        <f>SUM(F5:F9)</f>
        <v>61.602499999999999</v>
      </c>
      <c r="G10" s="23">
        <f>SUM(G5:G9)</f>
        <v>61.602499999999999</v>
      </c>
      <c r="H10" s="23">
        <f>SUM(H5:H9)</f>
        <v>61.602499999999999</v>
      </c>
    </row>
    <row r="11" spans="1:9" ht="15.75" thickBot="1" x14ac:dyDescent="0.3">
      <c r="A11" s="25" t="s">
        <v>16</v>
      </c>
      <c r="B11" s="26"/>
      <c r="C11" s="26"/>
      <c r="D11" s="26"/>
      <c r="E11" s="26">
        <f>SUMIFS($D$5:$D$9,$A$5:$A$9,E4)</f>
        <v>146.31</v>
      </c>
      <c r="F11" s="26">
        <f>SUMIFS($D$5:$D$9,$A$5:$A$9,F4)</f>
        <v>33.6</v>
      </c>
      <c r="G11" s="26">
        <f>SUMIFS($D$5:$D$9,$A$5:$A$9,G4)</f>
        <v>66.5</v>
      </c>
      <c r="H11" s="26">
        <f>SUMIFS($D$5:$D$9,$A$5:$A$9,H4)</f>
        <v>0</v>
      </c>
    </row>
    <row r="12" spans="1:9" s="54" customFormat="1" ht="15.75" thickBot="1" x14ac:dyDescent="0.3">
      <c r="A12" s="55" t="s">
        <v>18</v>
      </c>
      <c r="B12" s="50"/>
      <c r="C12" s="50"/>
      <c r="D12" s="50"/>
      <c r="E12" s="51">
        <f>E11-E10</f>
        <v>84.70750000000001</v>
      </c>
      <c r="F12" s="52">
        <f t="shared" ref="F12:H12" si="0">F11-F10</f>
        <v>-28.002499999999998</v>
      </c>
      <c r="G12" s="51">
        <f t="shared" si="0"/>
        <v>4.8975000000000009</v>
      </c>
      <c r="H12" s="51">
        <f t="shared" si="0"/>
        <v>-61.602499999999999</v>
      </c>
      <c r="I12" s="53"/>
    </row>
    <row r="13" spans="1:9" s="54" customFormat="1" x14ac:dyDescent="0.25">
      <c r="A13" s="62"/>
      <c r="B13" s="62"/>
      <c r="C13" s="62"/>
      <c r="D13" s="62"/>
      <c r="E13" s="63"/>
      <c r="F13" s="64"/>
      <c r="G13" s="63"/>
      <c r="H13" s="63"/>
      <c r="I13" s="53"/>
    </row>
    <row r="14" spans="1:9" ht="15.75" thickBot="1" x14ac:dyDescent="0.3"/>
    <row r="15" spans="1:9" ht="15.75" thickBot="1" x14ac:dyDescent="0.3">
      <c r="A15" s="65" t="s">
        <v>44</v>
      </c>
      <c r="B15" s="65"/>
      <c r="C15" s="65"/>
      <c r="D15" s="66"/>
      <c r="E15" s="44" t="s">
        <v>25</v>
      </c>
      <c r="F15" s="45"/>
      <c r="G15" s="45"/>
      <c r="H15" s="46"/>
    </row>
    <row r="16" spans="1:9" ht="15.75" thickBot="1" x14ac:dyDescent="0.3">
      <c r="A16" s="12" t="s">
        <v>15</v>
      </c>
      <c r="B16" s="40" t="s">
        <v>19</v>
      </c>
      <c r="C16" s="41"/>
      <c r="D16" s="34" t="s">
        <v>20</v>
      </c>
      <c r="E16" s="47" t="s">
        <v>7</v>
      </c>
      <c r="F16" s="14" t="s">
        <v>26</v>
      </c>
      <c r="G16" s="14" t="s">
        <v>28</v>
      </c>
      <c r="H16" s="15" t="s">
        <v>29</v>
      </c>
    </row>
    <row r="17" spans="1:12" ht="15.75" thickBot="1" x14ac:dyDescent="0.3">
      <c r="A17" s="3" t="s">
        <v>26</v>
      </c>
      <c r="B17" s="6" t="s">
        <v>43</v>
      </c>
      <c r="C17" s="5"/>
      <c r="D17" s="34">
        <v>64</v>
      </c>
      <c r="E17" s="49">
        <f>D17/2</f>
        <v>32</v>
      </c>
      <c r="F17" s="2">
        <f>D17/2</f>
        <v>32</v>
      </c>
      <c r="G17" s="2"/>
      <c r="H17" s="17"/>
    </row>
    <row r="18" spans="1:12" ht="15.75" thickBot="1" x14ac:dyDescent="0.3">
      <c r="A18" s="3" t="s">
        <v>26</v>
      </c>
      <c r="B18" s="6" t="s">
        <v>37</v>
      </c>
      <c r="C18" s="5"/>
      <c r="D18" s="34">
        <v>15</v>
      </c>
      <c r="E18" s="49">
        <f>D18/1</f>
        <v>15</v>
      </c>
      <c r="F18" s="2"/>
      <c r="G18" s="2"/>
      <c r="H18" s="17"/>
    </row>
    <row r="19" spans="1:12" ht="15.75" thickBot="1" x14ac:dyDescent="0.3">
      <c r="A19" s="3" t="s">
        <v>7</v>
      </c>
      <c r="B19" s="6" t="s">
        <v>31</v>
      </c>
      <c r="C19" s="5"/>
      <c r="D19" s="34">
        <f>26.6*2</f>
        <v>53.2</v>
      </c>
      <c r="E19" s="49">
        <f>D19/2</f>
        <v>26.6</v>
      </c>
      <c r="F19" s="2">
        <f>D19/2</f>
        <v>26.6</v>
      </c>
      <c r="G19" s="2"/>
      <c r="H19" s="17"/>
    </row>
    <row r="20" spans="1:12" ht="15.75" thickBot="1" x14ac:dyDescent="0.3">
      <c r="A20" s="21" t="s">
        <v>36</v>
      </c>
      <c r="B20" s="22"/>
      <c r="C20" s="22"/>
      <c r="D20" s="22"/>
      <c r="E20" s="23">
        <f>SUM(E17:E19)</f>
        <v>73.599999999999994</v>
      </c>
      <c r="F20" s="23">
        <f>SUM(F17:F19)</f>
        <v>58.6</v>
      </c>
      <c r="G20" s="23">
        <f>SUM(G17:G19)</f>
        <v>0</v>
      </c>
      <c r="H20" s="23">
        <f>SUM(H17:H19)</f>
        <v>0</v>
      </c>
    </row>
    <row r="21" spans="1:12" ht="15.75" thickBot="1" x14ac:dyDescent="0.3">
      <c r="A21" s="25" t="s">
        <v>16</v>
      </c>
      <c r="B21" s="26"/>
      <c r="C21" s="26"/>
      <c r="D21" s="26"/>
      <c r="E21" s="26">
        <f>SUMIFS($D$15:$D$19,$A$15:$A$19,E16)</f>
        <v>53.2</v>
      </c>
      <c r="F21" s="26">
        <f>SUMIFS($D$15:$D$19,$A$15:$A$19,F16)</f>
        <v>79</v>
      </c>
      <c r="G21" s="26">
        <f>SUMIFS($D$15:$D$19,$A$15:$A$19,G16)</f>
        <v>0</v>
      </c>
      <c r="H21" s="26">
        <f>SUMIFS($D$5:$D$9,$A$5:$A$9,H16)</f>
        <v>0</v>
      </c>
    </row>
    <row r="22" spans="1:12" s="54" customFormat="1" ht="15.75" thickBot="1" x14ac:dyDescent="0.3">
      <c r="A22" s="55" t="s">
        <v>18</v>
      </c>
      <c r="B22" s="50"/>
      <c r="C22" s="50"/>
      <c r="D22" s="50"/>
      <c r="E22" s="51">
        <f>E21-E20</f>
        <v>-20.399999999999991</v>
      </c>
      <c r="F22" s="52">
        <f t="shared" ref="F22:H22" si="1">F21-F20</f>
        <v>20.399999999999999</v>
      </c>
      <c r="G22" s="51">
        <f t="shared" si="1"/>
        <v>0</v>
      </c>
      <c r="H22" s="51">
        <f t="shared" si="1"/>
        <v>0</v>
      </c>
      <c r="I22" s="53"/>
    </row>
    <row r="23" spans="1:12" x14ac:dyDescent="0.25">
      <c r="J23" s="58" t="s">
        <v>41</v>
      </c>
    </row>
    <row r="24" spans="1:12" x14ac:dyDescent="0.25">
      <c r="J24" s="56" t="s">
        <v>38</v>
      </c>
      <c r="K24" s="57">
        <f>H12-G12</f>
        <v>-66.5</v>
      </c>
      <c r="L24">
        <v>67</v>
      </c>
    </row>
    <row r="25" spans="1:12" x14ac:dyDescent="0.25">
      <c r="J25" s="56" t="s">
        <v>39</v>
      </c>
      <c r="K25" s="1">
        <f>E12+E22</f>
        <v>64.307500000000019</v>
      </c>
    </row>
    <row r="26" spans="1:12" x14ac:dyDescent="0.25">
      <c r="J26" s="56" t="s">
        <v>40</v>
      </c>
      <c r="K26" s="1">
        <f>F12+F22</f>
        <v>-7.6024999999999991</v>
      </c>
    </row>
    <row r="28" spans="1:12" x14ac:dyDescent="0.25">
      <c r="A28" t="s">
        <v>32</v>
      </c>
      <c r="B28" t="s">
        <v>31</v>
      </c>
      <c r="C28" t="s">
        <v>33</v>
      </c>
      <c r="D28">
        <v>64</v>
      </c>
      <c r="E28">
        <f>D28/2</f>
        <v>32</v>
      </c>
      <c r="G28">
        <f>D8+D28</f>
        <v>130.5</v>
      </c>
      <c r="H28">
        <f>G28/2</f>
        <v>65.25</v>
      </c>
    </row>
    <row r="29" spans="1:12" x14ac:dyDescent="0.25">
      <c r="A29" t="s">
        <v>33</v>
      </c>
      <c r="B29" t="s">
        <v>34</v>
      </c>
      <c r="C29" t="s">
        <v>35</v>
      </c>
      <c r="D29">
        <v>15</v>
      </c>
    </row>
    <row r="30" spans="1:12" x14ac:dyDescent="0.25">
      <c r="A30" t="s">
        <v>33</v>
      </c>
      <c r="B30" t="s">
        <v>37</v>
      </c>
      <c r="C30" t="s">
        <v>35</v>
      </c>
      <c r="D30">
        <v>26.6</v>
      </c>
    </row>
  </sheetData>
  <mergeCells count="7">
    <mergeCell ref="E3:H3"/>
    <mergeCell ref="B4:C4"/>
    <mergeCell ref="B5:B6"/>
    <mergeCell ref="E15:H15"/>
    <mergeCell ref="B16:C16"/>
    <mergeCell ref="A15:D15"/>
    <mergeCell ref="A3:D3"/>
  </mergeCells>
  <conditionalFormatting sqref="D12:XFD13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D22:XFD22">
    <cfRule type="cellIs" dxfId="5" priority="1" operator="lessThan">
      <formula>0</formula>
    </cfRule>
    <cfRule type="cellIs" dxfId="4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zoomScale="85" zoomScaleNormal="85" workbookViewId="0">
      <selection activeCell="E12" sqref="E12"/>
    </sheetView>
  </sheetViews>
  <sheetFormatPr defaultColWidth="9.140625" defaultRowHeight="15" x14ac:dyDescent="0.25"/>
  <cols>
    <col min="1" max="1" width="16.28515625" bestFit="1" customWidth="1"/>
    <col min="2" max="2" width="38.28515625" customWidth="1"/>
    <col min="3" max="3" width="12.140625" customWidth="1"/>
    <col min="8" max="8" width="9.85546875" bestFit="1" customWidth="1"/>
  </cols>
  <sheetData>
    <row r="2" spans="1:10" ht="15.75" thickBot="1" x14ac:dyDescent="0.3"/>
    <row r="3" spans="1:10" ht="15.75" thickBot="1" x14ac:dyDescent="0.3">
      <c r="E3" s="44" t="s">
        <v>25</v>
      </c>
      <c r="F3" s="45"/>
      <c r="G3" s="45"/>
      <c r="H3" s="46"/>
    </row>
    <row r="4" spans="1:10" ht="15.75" thickBot="1" x14ac:dyDescent="0.3">
      <c r="A4" s="12" t="s">
        <v>15</v>
      </c>
      <c r="B4" s="40" t="s">
        <v>19</v>
      </c>
      <c r="C4" s="41"/>
      <c r="D4" s="34" t="s">
        <v>20</v>
      </c>
      <c r="E4" s="47" t="s">
        <v>7</v>
      </c>
      <c r="F4" s="14" t="s">
        <v>26</v>
      </c>
      <c r="G4" s="14" t="s">
        <v>28</v>
      </c>
      <c r="H4" s="15" t="s">
        <v>29</v>
      </c>
    </row>
    <row r="5" spans="1:10" x14ac:dyDescent="0.25">
      <c r="A5" s="8" t="s">
        <v>26</v>
      </c>
      <c r="B5" s="38" t="s">
        <v>27</v>
      </c>
      <c r="C5" s="9" t="s">
        <v>1</v>
      </c>
      <c r="D5" s="35">
        <v>16.8</v>
      </c>
      <c r="E5" s="48">
        <f>D5/4</f>
        <v>4.2</v>
      </c>
      <c r="F5" s="11">
        <f>D5/4</f>
        <v>4.2</v>
      </c>
      <c r="G5" s="11">
        <f>D5/4</f>
        <v>4.2</v>
      </c>
      <c r="H5" s="16">
        <f>D5/4</f>
        <v>4.2</v>
      </c>
    </row>
    <row r="6" spans="1:10" x14ac:dyDescent="0.25">
      <c r="A6" s="3" t="s">
        <v>26</v>
      </c>
      <c r="B6" s="39"/>
      <c r="C6" s="5" t="s">
        <v>2</v>
      </c>
      <c r="D6" s="36">
        <v>16.8</v>
      </c>
      <c r="E6" s="49">
        <f>D6/4</f>
        <v>4.2</v>
      </c>
      <c r="F6" s="2">
        <f>D6/4</f>
        <v>4.2</v>
      </c>
      <c r="G6" s="2">
        <f>D6/4</f>
        <v>4.2</v>
      </c>
      <c r="H6" s="17">
        <f>D6/4</f>
        <v>4.2</v>
      </c>
    </row>
    <row r="7" spans="1:10" x14ac:dyDescent="0.25">
      <c r="A7" s="3" t="s">
        <v>7</v>
      </c>
      <c r="B7" s="6" t="s">
        <v>30</v>
      </c>
      <c r="C7" s="5"/>
      <c r="D7" s="36">
        <v>79.81</v>
      </c>
      <c r="E7" s="49">
        <f>D7/4</f>
        <v>19.952500000000001</v>
      </c>
      <c r="F7" s="2">
        <f>D7/4</f>
        <v>19.952500000000001</v>
      </c>
      <c r="G7" s="2">
        <f>D7/4</f>
        <v>19.952500000000001</v>
      </c>
      <c r="H7" s="17">
        <f>D7/4</f>
        <v>19.952500000000001</v>
      </c>
    </row>
    <row r="8" spans="1:10" x14ac:dyDescent="0.25">
      <c r="A8" s="3" t="s">
        <v>7</v>
      </c>
      <c r="B8" s="6" t="s">
        <v>6</v>
      </c>
      <c r="C8" s="5"/>
      <c r="D8" s="36">
        <v>66.5</v>
      </c>
      <c r="E8" s="49">
        <f>D8/4</f>
        <v>16.625</v>
      </c>
      <c r="F8" s="2">
        <f>D8/4</f>
        <v>16.625</v>
      </c>
      <c r="G8" s="2">
        <f>D8/4</f>
        <v>16.625</v>
      </c>
      <c r="H8" s="17">
        <f>D8/4</f>
        <v>16.625</v>
      </c>
    </row>
    <row r="9" spans="1:10" x14ac:dyDescent="0.25">
      <c r="A9" s="3" t="s">
        <v>28</v>
      </c>
      <c r="B9" s="6" t="s">
        <v>6</v>
      </c>
      <c r="C9" s="5"/>
      <c r="D9" s="36">
        <v>66.5</v>
      </c>
      <c r="E9" s="49">
        <f>D9/4</f>
        <v>16.625</v>
      </c>
      <c r="F9" s="2">
        <f>D9/4</f>
        <v>16.625</v>
      </c>
      <c r="G9" s="2">
        <f>D9/4</f>
        <v>16.625</v>
      </c>
      <c r="H9" s="17">
        <f>D9/4</f>
        <v>16.625</v>
      </c>
    </row>
    <row r="10" spans="1:10" x14ac:dyDescent="0.25">
      <c r="A10" s="61" t="s">
        <v>7</v>
      </c>
      <c r="B10" t="s">
        <v>31</v>
      </c>
      <c r="C10" t="s">
        <v>42</v>
      </c>
      <c r="D10" s="59">
        <v>64</v>
      </c>
      <c r="E10" s="60">
        <f>D10/2</f>
        <v>32</v>
      </c>
      <c r="F10" s="60">
        <f>D10/2</f>
        <v>32</v>
      </c>
      <c r="G10" s="60"/>
      <c r="H10" s="60"/>
    </row>
    <row r="11" spans="1:10" x14ac:dyDescent="0.25">
      <c r="A11" s="61" t="s">
        <v>26</v>
      </c>
      <c r="B11" t="s">
        <v>34</v>
      </c>
      <c r="C11" t="s">
        <v>33</v>
      </c>
      <c r="D11" s="59">
        <v>15</v>
      </c>
      <c r="E11" s="60">
        <f>D11/1</f>
        <v>15</v>
      </c>
      <c r="F11" s="60">
        <v>0</v>
      </c>
      <c r="G11" s="60"/>
      <c r="H11" s="60"/>
    </row>
    <row r="12" spans="1:10" ht="15.75" thickBot="1" x14ac:dyDescent="0.3">
      <c r="A12" s="61" t="s">
        <v>26</v>
      </c>
      <c r="B12" t="s">
        <v>37</v>
      </c>
      <c r="C12" t="s">
        <v>33</v>
      </c>
      <c r="D12" s="59">
        <f>26.5*2</f>
        <v>53</v>
      </c>
      <c r="E12" s="60">
        <f>D12/2</f>
        <v>26.5</v>
      </c>
      <c r="F12" s="60">
        <f>D12/2</f>
        <v>26.5</v>
      </c>
      <c r="G12" s="60"/>
      <c r="H12" s="60"/>
    </row>
    <row r="13" spans="1:10" ht="15.75" thickBot="1" x14ac:dyDescent="0.3">
      <c r="A13" s="21" t="s">
        <v>36</v>
      </c>
      <c r="B13" s="22"/>
      <c r="C13" s="22"/>
      <c r="D13" s="22"/>
      <c r="E13" s="23">
        <f>SUM(E5:E12)</f>
        <v>135.10249999999999</v>
      </c>
      <c r="F13" s="23">
        <f>SUM(F5:F12)</f>
        <v>120.10249999999999</v>
      </c>
      <c r="G13" s="23">
        <f>SUM(G5:G12)</f>
        <v>61.602499999999999</v>
      </c>
      <c r="H13" s="23">
        <f>SUM(H5:H12)</f>
        <v>61.602499999999999</v>
      </c>
    </row>
    <row r="14" spans="1:10" ht="15.75" thickBot="1" x14ac:dyDescent="0.3">
      <c r="A14" s="25" t="s">
        <v>16</v>
      </c>
      <c r="B14" s="26"/>
      <c r="C14" s="26"/>
      <c r="D14" s="26"/>
      <c r="E14" s="26">
        <f>SUMIFS($D$5:$D$9,$A$5:$A$9,E4)</f>
        <v>146.31</v>
      </c>
      <c r="F14" s="26">
        <f>SUMIFS($D$5:$D$9,$A$5:$A$9,F4)</f>
        <v>33.6</v>
      </c>
      <c r="G14" s="26">
        <f>SUMIFS($D$5:$D$9,$A$5:$A$9,G4)</f>
        <v>66.5</v>
      </c>
      <c r="H14" s="26">
        <f>SUMIFS($D$5:$D$9,$A$5:$A$9,H4)</f>
        <v>0</v>
      </c>
    </row>
    <row r="15" spans="1:10" s="54" customFormat="1" ht="15.75" thickBot="1" x14ac:dyDescent="0.3">
      <c r="A15" s="55" t="s">
        <v>18</v>
      </c>
      <c r="B15" s="50"/>
      <c r="C15" s="50"/>
      <c r="D15" s="50"/>
      <c r="E15" s="51">
        <f>E14-E13</f>
        <v>11.20750000000001</v>
      </c>
      <c r="F15" s="52">
        <f t="shared" ref="F15:H15" si="0">F14-F13</f>
        <v>-86.502499999999998</v>
      </c>
      <c r="G15" s="51">
        <f t="shared" si="0"/>
        <v>4.8975000000000009</v>
      </c>
      <c r="H15" s="51">
        <f t="shared" si="0"/>
        <v>-61.602499999999999</v>
      </c>
      <c r="I15" s="53"/>
    </row>
    <row r="16" spans="1:10" x14ac:dyDescent="0.25">
      <c r="J16" s="58" t="s">
        <v>41</v>
      </c>
    </row>
    <row r="17" spans="1:12" x14ac:dyDescent="0.25">
      <c r="J17" s="56" t="s">
        <v>38</v>
      </c>
      <c r="K17" s="57">
        <f>H15-G15</f>
        <v>-66.5</v>
      </c>
      <c r="L17">
        <v>67</v>
      </c>
    </row>
    <row r="18" spans="1:12" x14ac:dyDescent="0.25">
      <c r="J18" s="56" t="s">
        <v>39</v>
      </c>
    </row>
    <row r="19" spans="1:12" x14ac:dyDescent="0.25">
      <c r="J19" s="56" t="s">
        <v>40</v>
      </c>
    </row>
    <row r="21" spans="1:12" x14ac:dyDescent="0.25">
      <c r="A21" t="s">
        <v>32</v>
      </c>
      <c r="B21" t="s">
        <v>31</v>
      </c>
      <c r="C21" t="s">
        <v>33</v>
      </c>
      <c r="D21">
        <v>64</v>
      </c>
      <c r="G21">
        <f>D8+D21</f>
        <v>130.5</v>
      </c>
      <c r="H21">
        <f>G21/2</f>
        <v>65.25</v>
      </c>
    </row>
    <row r="22" spans="1:12" x14ac:dyDescent="0.25">
      <c r="A22" t="s">
        <v>33</v>
      </c>
      <c r="B22" t="s">
        <v>34</v>
      </c>
      <c r="C22" t="s">
        <v>35</v>
      </c>
      <c r="D22">
        <v>15</v>
      </c>
    </row>
    <row r="23" spans="1:12" x14ac:dyDescent="0.25">
      <c r="A23" t="s">
        <v>33</v>
      </c>
      <c r="B23" t="s">
        <v>37</v>
      </c>
      <c r="C23" t="s">
        <v>35</v>
      </c>
      <c r="D23">
        <v>26.6</v>
      </c>
    </row>
  </sheetData>
  <mergeCells count="3">
    <mergeCell ref="E3:H3"/>
    <mergeCell ref="B4:C4"/>
    <mergeCell ref="B5:B6"/>
  </mergeCells>
  <conditionalFormatting sqref="D15:XFD15">
    <cfRule type="cellIs" dxfId="3" priority="1" operator="lessThan">
      <formula>0</formula>
    </cfRule>
    <cfRule type="cellIs" dxfId="2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zoomScale="85" zoomScaleNormal="85" workbookViewId="0">
      <selection activeCell="K15" sqref="K15"/>
    </sheetView>
  </sheetViews>
  <sheetFormatPr defaultColWidth="9.140625" defaultRowHeight="15" x14ac:dyDescent="0.25"/>
  <cols>
    <col min="1" max="1" width="16.28515625" bestFit="1" customWidth="1"/>
    <col min="2" max="2" width="38.28515625" customWidth="1"/>
    <col min="3" max="3" width="12.140625" customWidth="1"/>
    <col min="8" max="8" width="9.85546875" bestFit="1" customWidth="1"/>
  </cols>
  <sheetData>
    <row r="2" spans="1:12" ht="15.75" thickBot="1" x14ac:dyDescent="0.3"/>
    <row r="3" spans="1:12" ht="15.75" thickBot="1" x14ac:dyDescent="0.3">
      <c r="E3" s="44" t="s">
        <v>25</v>
      </c>
      <c r="F3" s="45"/>
      <c r="G3" s="45"/>
      <c r="H3" s="46"/>
    </row>
    <row r="4" spans="1:12" ht="15.75" thickBot="1" x14ac:dyDescent="0.3">
      <c r="A4" s="12" t="s">
        <v>15</v>
      </c>
      <c r="B4" s="40" t="s">
        <v>19</v>
      </c>
      <c r="C4" s="41"/>
      <c r="D4" s="34" t="s">
        <v>20</v>
      </c>
      <c r="E4" s="47" t="s">
        <v>7</v>
      </c>
      <c r="F4" s="14" t="s">
        <v>26</v>
      </c>
      <c r="G4" s="14" t="s">
        <v>28</v>
      </c>
      <c r="H4" s="15" t="s">
        <v>29</v>
      </c>
    </row>
    <row r="5" spans="1:12" x14ac:dyDescent="0.25">
      <c r="A5" s="8" t="s">
        <v>26</v>
      </c>
      <c r="B5" s="38" t="s">
        <v>27</v>
      </c>
      <c r="C5" s="9" t="s">
        <v>1</v>
      </c>
      <c r="D5" s="35">
        <v>16.8</v>
      </c>
      <c r="E5" s="48">
        <f>D5/4</f>
        <v>4.2</v>
      </c>
      <c r="F5" s="11">
        <f>D5/4</f>
        <v>4.2</v>
      </c>
      <c r="G5" s="11">
        <f>D5/4</f>
        <v>4.2</v>
      </c>
      <c r="H5" s="16">
        <f>D5/4</f>
        <v>4.2</v>
      </c>
    </row>
    <row r="6" spans="1:12" x14ac:dyDescent="0.25">
      <c r="A6" s="3" t="s">
        <v>26</v>
      </c>
      <c r="B6" s="39"/>
      <c r="C6" s="5" t="s">
        <v>2</v>
      </c>
      <c r="D6" s="36">
        <v>16.8</v>
      </c>
      <c r="E6" s="49">
        <f>D6/4</f>
        <v>4.2</v>
      </c>
      <c r="F6" s="2">
        <f>D6/4</f>
        <v>4.2</v>
      </c>
      <c r="G6" s="2">
        <f>D6/4</f>
        <v>4.2</v>
      </c>
      <c r="H6" s="17">
        <f>D6/4</f>
        <v>4.2</v>
      </c>
    </row>
    <row r="7" spans="1:12" x14ac:dyDescent="0.25">
      <c r="A7" s="3" t="s">
        <v>7</v>
      </c>
      <c r="B7" s="6" t="s">
        <v>30</v>
      </c>
      <c r="C7" s="5"/>
      <c r="D7" s="36">
        <v>79.81</v>
      </c>
      <c r="E7" s="49">
        <f>D7/4</f>
        <v>19.952500000000001</v>
      </c>
      <c r="F7" s="2">
        <f>D7/4</f>
        <v>19.952500000000001</v>
      </c>
      <c r="G7" s="2">
        <f>D7/4</f>
        <v>19.952500000000001</v>
      </c>
      <c r="H7" s="17">
        <f>D7/4</f>
        <v>19.952500000000001</v>
      </c>
    </row>
    <row r="8" spans="1:12" x14ac:dyDescent="0.25">
      <c r="A8" s="3" t="s">
        <v>7</v>
      </c>
      <c r="B8" s="6" t="s">
        <v>6</v>
      </c>
      <c r="C8" s="5"/>
      <c r="D8" s="36">
        <v>66.5</v>
      </c>
      <c r="E8" s="49">
        <f>D8/4</f>
        <v>16.625</v>
      </c>
      <c r="F8" s="2">
        <f>D8/4</f>
        <v>16.625</v>
      </c>
      <c r="G8" s="2">
        <f>D8/4</f>
        <v>16.625</v>
      </c>
      <c r="H8" s="17">
        <f>D8/4</f>
        <v>16.625</v>
      </c>
    </row>
    <row r="9" spans="1:12" ht="15.75" thickBot="1" x14ac:dyDescent="0.3">
      <c r="A9" s="3" t="s">
        <v>28</v>
      </c>
      <c r="B9" s="6" t="s">
        <v>6</v>
      </c>
      <c r="C9" s="5"/>
      <c r="D9" s="36">
        <v>66.5</v>
      </c>
      <c r="E9" s="49">
        <f>D9/4</f>
        <v>16.625</v>
      </c>
      <c r="F9" s="2">
        <f>D9/4</f>
        <v>16.625</v>
      </c>
      <c r="G9" s="2">
        <f>D9/4</f>
        <v>16.625</v>
      </c>
      <c r="H9" s="17">
        <f>D9/4</f>
        <v>16.625</v>
      </c>
    </row>
    <row r="10" spans="1:12" ht="15.75" thickBot="1" x14ac:dyDescent="0.3">
      <c r="A10" s="21" t="s">
        <v>36</v>
      </c>
      <c r="B10" s="22"/>
      <c r="C10" s="22"/>
      <c r="D10" s="22"/>
      <c r="E10" s="23">
        <f>SUM(E5:E9)</f>
        <v>61.602499999999999</v>
      </c>
      <c r="F10" s="23">
        <f>SUM(F5:F9)</f>
        <v>61.602499999999999</v>
      </c>
      <c r="G10" s="23">
        <f>SUM(G5:G9)</f>
        <v>61.602499999999999</v>
      </c>
      <c r="H10" s="23">
        <f>SUM(H5:H9)</f>
        <v>61.602499999999999</v>
      </c>
    </row>
    <row r="11" spans="1:12" ht="15.75" thickBot="1" x14ac:dyDescent="0.3">
      <c r="A11" s="25" t="s">
        <v>16</v>
      </c>
      <c r="B11" s="26"/>
      <c r="C11" s="26"/>
      <c r="D11" s="26"/>
      <c r="E11" s="26">
        <f>SUMIFS($D$5:$D$9,$A$5:$A$9,E4)</f>
        <v>146.31</v>
      </c>
      <c r="F11" s="26">
        <f>SUMIFS($D$5:$D$9,$A$5:$A$9,F4)</f>
        <v>33.6</v>
      </c>
      <c r="G11" s="26">
        <f>SUMIFS($D$5:$D$9,$A$5:$A$9,G4)</f>
        <v>66.5</v>
      </c>
      <c r="H11" s="26">
        <f>SUMIFS($D$5:$D$9,$A$5:$A$9,H4)</f>
        <v>0</v>
      </c>
    </row>
    <row r="12" spans="1:12" s="54" customFormat="1" ht="15.75" thickBot="1" x14ac:dyDescent="0.3">
      <c r="A12" s="55" t="s">
        <v>18</v>
      </c>
      <c r="B12" s="50"/>
      <c r="C12" s="50"/>
      <c r="D12" s="50"/>
      <c r="E12" s="51">
        <f>E11-E10</f>
        <v>84.70750000000001</v>
      </c>
      <c r="F12" s="52">
        <f t="shared" ref="F12:H12" si="0">F11-F10</f>
        <v>-28.002499999999998</v>
      </c>
      <c r="G12" s="51">
        <f t="shared" si="0"/>
        <v>4.8975000000000009</v>
      </c>
      <c r="H12" s="51">
        <f t="shared" si="0"/>
        <v>-61.602499999999999</v>
      </c>
      <c r="I12" s="53"/>
    </row>
    <row r="13" spans="1:12" x14ac:dyDescent="0.25">
      <c r="J13" s="58" t="s">
        <v>41</v>
      </c>
    </row>
    <row r="14" spans="1:12" x14ac:dyDescent="0.25">
      <c r="J14" s="56" t="s">
        <v>38</v>
      </c>
      <c r="K14" s="57">
        <f>H12-G12</f>
        <v>-66.5</v>
      </c>
      <c r="L14">
        <v>67</v>
      </c>
    </row>
    <row r="15" spans="1:12" x14ac:dyDescent="0.25">
      <c r="J15" s="56" t="s">
        <v>39</v>
      </c>
    </row>
    <row r="16" spans="1:12" x14ac:dyDescent="0.25">
      <c r="J16" s="56" t="s">
        <v>40</v>
      </c>
    </row>
    <row r="18" spans="1:8" x14ac:dyDescent="0.25">
      <c r="A18" t="s">
        <v>32</v>
      </c>
      <c r="B18" t="s">
        <v>31</v>
      </c>
      <c r="C18" t="s">
        <v>33</v>
      </c>
      <c r="D18">
        <v>64</v>
      </c>
      <c r="G18">
        <f>D8+D18</f>
        <v>130.5</v>
      </c>
      <c r="H18">
        <f>G18/2</f>
        <v>65.25</v>
      </c>
    </row>
    <row r="19" spans="1:8" x14ac:dyDescent="0.25">
      <c r="A19" t="s">
        <v>33</v>
      </c>
      <c r="B19" t="s">
        <v>34</v>
      </c>
      <c r="C19" t="s">
        <v>35</v>
      </c>
      <c r="D19">
        <v>15</v>
      </c>
    </row>
    <row r="20" spans="1:8" x14ac:dyDescent="0.25">
      <c r="A20" t="s">
        <v>33</v>
      </c>
      <c r="B20" t="s">
        <v>37</v>
      </c>
      <c r="C20" t="s">
        <v>35</v>
      </c>
      <c r="D20">
        <v>26.6</v>
      </c>
    </row>
  </sheetData>
  <mergeCells count="3">
    <mergeCell ref="B5:B6"/>
    <mergeCell ref="B4:C4"/>
    <mergeCell ref="E3:H3"/>
  </mergeCells>
  <conditionalFormatting sqref="D12:XFD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zoomScale="70" zoomScaleNormal="70" workbookViewId="0">
      <selection activeCell="B27" sqref="B27"/>
    </sheetView>
  </sheetViews>
  <sheetFormatPr defaultColWidth="9.140625" defaultRowHeight="15" x14ac:dyDescent="0.25"/>
  <cols>
    <col min="1" max="1" width="16.28515625" bestFit="1" customWidth="1"/>
    <col min="2" max="2" width="38.28515625" customWidth="1"/>
    <col min="3" max="3" width="12.140625" customWidth="1"/>
  </cols>
  <sheetData>
    <row r="2" spans="1:11" ht="15.75" thickBot="1" x14ac:dyDescent="0.3"/>
    <row r="3" spans="1:11" ht="15.75" thickBot="1" x14ac:dyDescent="0.3">
      <c r="E3" s="44" t="s">
        <v>25</v>
      </c>
      <c r="F3" s="45"/>
      <c r="G3" s="45"/>
      <c r="H3" s="45"/>
      <c r="I3" s="45"/>
      <c r="J3" s="45"/>
      <c r="K3" s="46"/>
    </row>
    <row r="4" spans="1:11" ht="15.75" thickBot="1" x14ac:dyDescent="0.3">
      <c r="A4" s="12" t="s">
        <v>15</v>
      </c>
      <c r="B4" s="40" t="s">
        <v>19</v>
      </c>
      <c r="C4" s="41"/>
      <c r="D4" s="34" t="s">
        <v>20</v>
      </c>
      <c r="E4" s="13" t="s">
        <v>7</v>
      </c>
      <c r="F4" s="14" t="s">
        <v>8</v>
      </c>
      <c r="G4" s="14" t="s">
        <v>11</v>
      </c>
      <c r="H4" s="14" t="s">
        <v>12</v>
      </c>
      <c r="I4" s="14" t="s">
        <v>13</v>
      </c>
      <c r="J4" s="14" t="s">
        <v>14</v>
      </c>
      <c r="K4" s="15" t="s">
        <v>10</v>
      </c>
    </row>
    <row r="5" spans="1:11" x14ac:dyDescent="0.25">
      <c r="A5" s="8" t="s">
        <v>12</v>
      </c>
      <c r="B5" s="38" t="s">
        <v>0</v>
      </c>
      <c r="C5" s="9" t="s">
        <v>1</v>
      </c>
      <c r="D5" s="35">
        <v>20</v>
      </c>
      <c r="E5" s="10"/>
      <c r="F5" s="11"/>
      <c r="G5" s="11">
        <v>5</v>
      </c>
      <c r="H5" s="11">
        <v>5</v>
      </c>
      <c r="I5" s="11"/>
      <c r="J5" s="11">
        <v>5</v>
      </c>
      <c r="K5" s="16">
        <v>5</v>
      </c>
    </row>
    <row r="6" spans="1:11" x14ac:dyDescent="0.25">
      <c r="A6" s="3" t="s">
        <v>12</v>
      </c>
      <c r="B6" s="39"/>
      <c r="C6" s="5" t="s">
        <v>2</v>
      </c>
      <c r="D6" s="36">
        <v>20</v>
      </c>
      <c r="E6" s="7"/>
      <c r="F6" s="2"/>
      <c r="G6" s="2">
        <v>10</v>
      </c>
      <c r="H6" s="2">
        <v>10</v>
      </c>
      <c r="I6" s="2"/>
      <c r="J6" s="2"/>
      <c r="K6" s="17"/>
    </row>
    <row r="7" spans="1:11" x14ac:dyDescent="0.25">
      <c r="A7" s="3" t="s">
        <v>7</v>
      </c>
      <c r="B7" s="39" t="s">
        <v>3</v>
      </c>
      <c r="C7" s="5" t="s">
        <v>4</v>
      </c>
      <c r="D7" s="36">
        <v>20</v>
      </c>
      <c r="E7" s="7">
        <f>20/3</f>
        <v>6.666666666666667</v>
      </c>
      <c r="F7" s="2">
        <f>20/3</f>
        <v>6.666666666666667</v>
      </c>
      <c r="G7" s="2"/>
      <c r="H7" s="2"/>
      <c r="I7" s="2">
        <f>20/3</f>
        <v>6.666666666666667</v>
      </c>
      <c r="J7" s="2"/>
      <c r="K7" s="17"/>
    </row>
    <row r="8" spans="1:11" x14ac:dyDescent="0.25">
      <c r="A8" s="3" t="s">
        <v>7</v>
      </c>
      <c r="B8" s="39"/>
      <c r="C8" s="5" t="s">
        <v>2</v>
      </c>
      <c r="D8" s="36">
        <v>20</v>
      </c>
      <c r="E8" s="7">
        <v>4</v>
      </c>
      <c r="F8" s="2">
        <v>4</v>
      </c>
      <c r="G8" s="2"/>
      <c r="H8" s="2"/>
      <c r="I8" s="2">
        <v>4</v>
      </c>
      <c r="J8" s="2">
        <v>4</v>
      </c>
      <c r="K8" s="17">
        <v>4</v>
      </c>
    </row>
    <row r="9" spans="1:11" x14ac:dyDescent="0.25">
      <c r="A9" s="3" t="s">
        <v>12</v>
      </c>
      <c r="B9" s="6" t="s">
        <v>5</v>
      </c>
      <c r="C9" s="5"/>
      <c r="D9" s="36">
        <v>10</v>
      </c>
      <c r="E9" s="7">
        <f>10/6</f>
        <v>1.6666666666666667</v>
      </c>
      <c r="F9" s="2">
        <f>10/6</f>
        <v>1.6666666666666667</v>
      </c>
      <c r="G9" s="2"/>
      <c r="H9" s="2">
        <f>10/6</f>
        <v>1.6666666666666667</v>
      </c>
      <c r="I9" s="2">
        <f>10/6</f>
        <v>1.6666666666666667</v>
      </c>
      <c r="J9" s="2">
        <f>10/6</f>
        <v>1.6666666666666667</v>
      </c>
      <c r="K9" s="17">
        <f>10/6</f>
        <v>1.6666666666666667</v>
      </c>
    </row>
    <row r="10" spans="1:11" x14ac:dyDescent="0.25">
      <c r="A10" s="3" t="s">
        <v>8</v>
      </c>
      <c r="B10" s="6" t="s">
        <v>21</v>
      </c>
      <c r="C10" s="5"/>
      <c r="D10" s="36">
        <v>54</v>
      </c>
      <c r="E10" s="7">
        <f>54/6</f>
        <v>9</v>
      </c>
      <c r="F10" s="2">
        <f>54/6</f>
        <v>9</v>
      </c>
      <c r="G10" s="2"/>
      <c r="H10" s="2">
        <f>54/6</f>
        <v>9</v>
      </c>
      <c r="I10" s="2">
        <f>54/6</f>
        <v>9</v>
      </c>
      <c r="J10" s="2">
        <f>54/6</f>
        <v>9</v>
      </c>
      <c r="K10" s="17">
        <f>54/6</f>
        <v>9</v>
      </c>
    </row>
    <row r="11" spans="1:11" x14ac:dyDescent="0.25">
      <c r="A11" s="3" t="s">
        <v>8</v>
      </c>
      <c r="B11" s="6" t="s">
        <v>6</v>
      </c>
      <c r="C11" s="5"/>
      <c r="D11" s="36">
        <v>26</v>
      </c>
      <c r="E11" s="7">
        <f t="shared" ref="E11:K11" si="0">26/7</f>
        <v>3.7142857142857144</v>
      </c>
      <c r="F11" s="2">
        <f t="shared" si="0"/>
        <v>3.7142857142857144</v>
      </c>
      <c r="G11" s="2">
        <f t="shared" si="0"/>
        <v>3.7142857142857144</v>
      </c>
      <c r="H11" s="2">
        <f t="shared" si="0"/>
        <v>3.7142857142857144</v>
      </c>
      <c r="I11" s="2">
        <f t="shared" si="0"/>
        <v>3.7142857142857144</v>
      </c>
      <c r="J11" s="2">
        <f t="shared" si="0"/>
        <v>3.7142857142857144</v>
      </c>
      <c r="K11" s="17">
        <f t="shared" si="0"/>
        <v>3.7142857142857144</v>
      </c>
    </row>
    <row r="12" spans="1:11" x14ac:dyDescent="0.25">
      <c r="A12" s="3" t="s">
        <v>11</v>
      </c>
      <c r="B12" s="6" t="s">
        <v>6</v>
      </c>
      <c r="C12" s="5"/>
      <c r="D12" s="36">
        <v>50</v>
      </c>
      <c r="E12" s="7">
        <f t="shared" ref="E12:K12" si="1">50/7</f>
        <v>7.1428571428571432</v>
      </c>
      <c r="F12" s="2">
        <f t="shared" si="1"/>
        <v>7.1428571428571432</v>
      </c>
      <c r="G12" s="2">
        <f t="shared" si="1"/>
        <v>7.1428571428571432</v>
      </c>
      <c r="H12" s="2">
        <f t="shared" si="1"/>
        <v>7.1428571428571432</v>
      </c>
      <c r="I12" s="2">
        <f t="shared" si="1"/>
        <v>7.1428571428571432</v>
      </c>
      <c r="J12" s="2">
        <f t="shared" si="1"/>
        <v>7.1428571428571432</v>
      </c>
      <c r="K12" s="17">
        <f t="shared" si="1"/>
        <v>7.1428571428571432</v>
      </c>
    </row>
    <row r="13" spans="1:11" x14ac:dyDescent="0.25">
      <c r="A13" s="3" t="s">
        <v>12</v>
      </c>
      <c r="B13" s="6" t="s">
        <v>9</v>
      </c>
      <c r="C13" s="5"/>
      <c r="D13" s="36">
        <v>5</v>
      </c>
      <c r="E13" s="7">
        <f>5/6</f>
        <v>0.83333333333333337</v>
      </c>
      <c r="F13" s="2">
        <f>5/6</f>
        <v>0.83333333333333337</v>
      </c>
      <c r="G13" s="2"/>
      <c r="H13" s="2">
        <f>5/6</f>
        <v>0.83333333333333337</v>
      </c>
      <c r="I13" s="2">
        <f>5/6</f>
        <v>0.83333333333333337</v>
      </c>
      <c r="J13" s="2">
        <f>5/6</f>
        <v>0.83333333333333337</v>
      </c>
      <c r="K13" s="17">
        <f>5/6</f>
        <v>0.83333333333333337</v>
      </c>
    </row>
    <row r="14" spans="1:11" ht="15.75" thickBot="1" x14ac:dyDescent="0.3">
      <c r="A14" s="4" t="s">
        <v>22</v>
      </c>
      <c r="B14" s="42" t="s">
        <v>23</v>
      </c>
      <c r="C14" s="43"/>
      <c r="D14" s="37">
        <v>40</v>
      </c>
      <c r="E14" s="18">
        <v>10</v>
      </c>
      <c r="F14" s="19">
        <v>10</v>
      </c>
      <c r="G14" s="19"/>
      <c r="H14" s="19"/>
      <c r="I14" s="19">
        <v>10</v>
      </c>
      <c r="J14" s="19">
        <v>10</v>
      </c>
      <c r="K14" s="20"/>
    </row>
    <row r="15" spans="1:11" ht="15.75" thickBot="1" x14ac:dyDescent="0.3">
      <c r="A15" s="21" t="s">
        <v>17</v>
      </c>
      <c r="B15" s="22"/>
      <c r="C15" s="22"/>
      <c r="D15" s="22"/>
      <c r="E15" s="23">
        <f>SUM(E5:E14)</f>
        <v>43.023809523809533</v>
      </c>
      <c r="F15" s="23">
        <f t="shared" ref="F15:K15" si="2">SUM(F5:F14)</f>
        <v>43.023809523809533</v>
      </c>
      <c r="G15" s="23">
        <f t="shared" si="2"/>
        <v>25.857142857142858</v>
      </c>
      <c r="H15" s="23">
        <f>SUM(H5:H14)</f>
        <v>37.357142857142861</v>
      </c>
      <c r="I15" s="23">
        <f>SUM(I5:I14)</f>
        <v>43.023809523809533</v>
      </c>
      <c r="J15" s="23">
        <f t="shared" si="2"/>
        <v>41.357142857142854</v>
      </c>
      <c r="K15" s="24">
        <f t="shared" si="2"/>
        <v>31.357142857142854</v>
      </c>
    </row>
    <row r="16" spans="1:11" ht="15.75" thickBot="1" x14ac:dyDescent="0.3">
      <c r="A16" s="25" t="s">
        <v>16</v>
      </c>
      <c r="B16" s="26"/>
      <c r="C16" s="26"/>
      <c r="D16" s="26"/>
      <c r="E16" s="26">
        <f>D7+D8</f>
        <v>40</v>
      </c>
      <c r="F16" s="26">
        <f>D10+D11</f>
        <v>80</v>
      </c>
      <c r="G16" s="26">
        <f>D12</f>
        <v>50</v>
      </c>
      <c r="H16" s="26">
        <f>D5+D6+D9+D13+D14</f>
        <v>95</v>
      </c>
      <c r="I16" s="26">
        <v>0</v>
      </c>
      <c r="J16" s="26">
        <f>0</f>
        <v>0</v>
      </c>
      <c r="K16" s="27">
        <v>0</v>
      </c>
    </row>
    <row r="17" spans="1:12" ht="15.75" thickBot="1" x14ac:dyDescent="0.3">
      <c r="A17" s="28" t="s">
        <v>18</v>
      </c>
      <c r="B17" s="29"/>
      <c r="C17" s="29"/>
      <c r="D17" s="29"/>
      <c r="E17" s="30">
        <f>E16-E15</f>
        <v>-3.0238095238095326</v>
      </c>
      <c r="F17" s="31">
        <f t="shared" ref="F17:K17" si="3">F16-F15</f>
        <v>36.976190476190467</v>
      </c>
      <c r="G17" s="32">
        <f t="shared" si="3"/>
        <v>24.142857142857142</v>
      </c>
      <c r="H17" s="32">
        <f t="shared" si="3"/>
        <v>57.642857142857139</v>
      </c>
      <c r="I17" s="30">
        <f t="shared" si="3"/>
        <v>-43.023809523809533</v>
      </c>
      <c r="J17" s="30">
        <f t="shared" si="3"/>
        <v>-41.357142857142854</v>
      </c>
      <c r="K17" s="33">
        <f t="shared" si="3"/>
        <v>-31.357142857142854</v>
      </c>
      <c r="L17" s="1">
        <f>SUM(E17:K17)</f>
        <v>-2.8421709430404007E-14</v>
      </c>
    </row>
    <row r="19" spans="1:12" x14ac:dyDescent="0.25">
      <c r="A19" t="s">
        <v>24</v>
      </c>
    </row>
  </sheetData>
  <mergeCells count="5">
    <mergeCell ref="E3:K3"/>
    <mergeCell ref="B4:C4"/>
    <mergeCell ref="B5:B6"/>
    <mergeCell ref="B7:B8"/>
    <mergeCell ref="B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w34ew35 (3)</vt:lpstr>
      <vt:lpstr>w34ew35 (2)</vt:lpstr>
      <vt:lpstr>w34ew35</vt:lpstr>
      <vt:lpstr>ORIGINAL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2015-09-02T18:57:22Z</dcterms:modified>
</cp:coreProperties>
</file>