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hors\Downloads\"/>
    </mc:Choice>
  </mc:AlternateContent>
  <xr:revisionPtr revIDLastSave="0" documentId="13_ncr:1_{57853A9E-22E2-4019-BFA8-61D01749A6D8}" xr6:coauthVersionLast="47" xr6:coauthVersionMax="47" xr10:uidLastSave="{00000000-0000-0000-0000-000000000000}"/>
  <workbookProtection workbookAlgorithmName="SHA-512" workbookHashValue="enPLvcaMZMnosRgQkyWEzMoOZJguse9n+t+yvpnJxscj78IPNgAn/sHX7WUsYtWFglD3MpKnX/nOlAed2MGPEA==" workbookSaltValue="xmt48GVOXT7TB4FPg6nNdw==" workbookSpinCount="100000" lockStructure="1"/>
  <bookViews>
    <workbookView xWindow="-108" yWindow="-108" windowWidth="23256" windowHeight="12456" tabRatio="759" activeTab="8" xr2:uid="{00000000-000D-0000-FFFF-FFFF00000000}"/>
  </bookViews>
  <sheets>
    <sheet name="30 FUNÇÕES" sheetId="1" r:id="rId1"/>
    <sheet name="1,2" sheetId="2" r:id="rId2"/>
    <sheet name="3,4" sheetId="3" r:id="rId3"/>
    <sheet name="5" sheetId="4" r:id="rId4"/>
    <sheet name="6,7" sheetId="5" r:id="rId5"/>
    <sheet name="8,9" sheetId="6" r:id="rId6"/>
    <sheet name="10" sheetId="7" r:id="rId7"/>
    <sheet name="11,12,13,14" sheetId="8" r:id="rId8"/>
    <sheet name="15,16,17,18,19,20,21" sheetId="9" r:id="rId9"/>
    <sheet name="22" sheetId="10" r:id="rId10"/>
    <sheet name="23" sheetId="11" r:id="rId11"/>
    <sheet name="24,25" sheetId="12" r:id="rId12"/>
    <sheet name="26,27" sheetId="13" r:id="rId13"/>
    <sheet name="28,29,30" sheetId="14" r:id="rId14"/>
    <sheet name="@ExcelenteJoao" sheetId="16" r:id="rId15"/>
  </sheets>
  <definedNames>
    <definedName name="_xlnm._FilterDatabase" localSheetId="8" hidden="1">'15,16,17,18,19,20,21'!$N$3:$O$27</definedName>
    <definedName name="_xlnm._FilterDatabase" localSheetId="10" hidden="1">'23'!$B$5:$E$17</definedName>
    <definedName name="_xlnm._FilterDatabase" localSheetId="0" hidden="1">'30 FUNÇÕES'!$B$1:$B$43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3" l="1"/>
  <c r="I7" i="3"/>
  <c r="I8" i="3"/>
  <c r="I9" i="3"/>
  <c r="I10" i="3"/>
  <c r="I11" i="3"/>
  <c r="I12" i="3"/>
  <c r="I13" i="3"/>
  <c r="I14" i="3"/>
  <c r="I15" i="3"/>
  <c r="I6" i="3"/>
  <c r="H7" i="3"/>
  <c r="H8" i="3"/>
  <c r="H9" i="3"/>
  <c r="H10" i="3"/>
  <c r="H11" i="3"/>
  <c r="H12" i="3"/>
  <c r="H13" i="3"/>
  <c r="H14" i="3"/>
  <c r="H15" i="3"/>
  <c r="H6" i="3"/>
  <c r="J7" i="3"/>
  <c r="J8" i="3"/>
  <c r="J9" i="3"/>
  <c r="J10" i="3"/>
  <c r="J11" i="3"/>
  <c r="J12" i="3"/>
  <c r="J13" i="3"/>
  <c r="J14" i="3"/>
  <c r="J15" i="3"/>
  <c r="J6" i="3"/>
  <c r="E5" i="3"/>
  <c r="B5" i="3"/>
  <c r="J13" i="12"/>
  <c r="J14" i="12"/>
  <c r="J15" i="12"/>
  <c r="J16" i="12"/>
  <c r="J17" i="12"/>
  <c r="I14" i="12"/>
  <c r="I15" i="12"/>
  <c r="I16" i="12"/>
  <c r="I17" i="12"/>
  <c r="I13" i="12"/>
  <c r="I6" i="12"/>
  <c r="I7" i="12"/>
  <c r="I8" i="12"/>
  <c r="J8" i="12" s="1"/>
  <c r="I9" i="12"/>
  <c r="J9" i="12" s="1"/>
  <c r="I5" i="12"/>
  <c r="J5" i="12" s="1"/>
  <c r="J6" i="12"/>
  <c r="J7" i="12"/>
  <c r="O4" i="14"/>
  <c r="F4" i="14"/>
  <c r="G11" i="14"/>
  <c r="G12" i="14"/>
  <c r="G13" i="14"/>
  <c r="G10" i="14"/>
  <c r="I13" i="13"/>
  <c r="I14" i="13"/>
  <c r="I15" i="13"/>
  <c r="I16" i="13"/>
  <c r="I17" i="13"/>
  <c r="I18" i="13"/>
  <c r="I19" i="13"/>
  <c r="I20" i="13"/>
  <c r="I21" i="13"/>
  <c r="I22" i="13"/>
  <c r="I23" i="13"/>
  <c r="I12" i="13"/>
  <c r="H4" i="13"/>
  <c r="B3" i="11"/>
  <c r="E6" i="11" s="1"/>
  <c r="J8" i="10"/>
  <c r="J5" i="10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" i="9"/>
  <c r="I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4" i="9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27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51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4" i="8"/>
  <c r="F5" i="7"/>
  <c r="F6" i="7"/>
  <c r="F7" i="7"/>
  <c r="F8" i="7"/>
  <c r="F9" i="7"/>
  <c r="F10" i="7"/>
  <c r="F11" i="7"/>
  <c r="F12" i="7"/>
  <c r="F13" i="7"/>
  <c r="F4" i="7"/>
  <c r="D19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4" i="6"/>
  <c r="N3" i="5"/>
  <c r="N8" i="5"/>
  <c r="N9" i="5"/>
  <c r="N10" i="5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4" i="4"/>
  <c r="F4" i="4"/>
  <c r="N7" i="5"/>
  <c r="F5" i="4"/>
  <c r="G5" i="4" s="1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4" i="2"/>
  <c r="E5" i="2" a="1"/>
  <c r="E5" i="2" s="1"/>
  <c r="E6" i="2" a="1"/>
  <c r="E6" i="2"/>
  <c r="E7" i="2" a="1"/>
  <c r="E7" i="2"/>
  <c r="E8" i="2" a="1"/>
  <c r="E8" i="2"/>
  <c r="E9" i="2" a="1"/>
  <c r="E9" i="2" s="1"/>
  <c r="E10" i="2" a="1"/>
  <c r="E10" i="2"/>
  <c r="E11" i="2" a="1"/>
  <c r="E11" i="2"/>
  <c r="E12" i="2" a="1"/>
  <c r="E12" i="2"/>
  <c r="E13" i="2" a="1"/>
  <c r="E13" i="2" s="1"/>
  <c r="E14" i="2" a="1"/>
  <c r="E14" i="2"/>
  <c r="E15" i="2" a="1"/>
  <c r="E15" i="2"/>
  <c r="E16" i="2" a="1"/>
  <c r="E16" i="2"/>
  <c r="E17" i="2" a="1"/>
  <c r="E17" i="2" s="1"/>
  <c r="E18" i="2" a="1"/>
  <c r="E18" i="2"/>
  <c r="E19" i="2" a="1"/>
  <c r="E19" i="2"/>
  <c r="E20" i="2" a="1"/>
  <c r="E20" i="2"/>
  <c r="E21" i="2" a="1"/>
  <c r="E21" i="2" s="1"/>
  <c r="E22" i="2" a="1"/>
  <c r="E22" i="2"/>
  <c r="E23" i="2" a="1"/>
  <c r="E23" i="2"/>
  <c r="E24" i="2" a="1"/>
  <c r="E24" i="2"/>
  <c r="E25" i="2" a="1"/>
  <c r="E25" i="2" s="1"/>
  <c r="E26" i="2" a="1"/>
  <c r="E26" i="2"/>
  <c r="E27" i="2" a="1"/>
  <c r="E27" i="2"/>
  <c r="E28" i="2" a="1"/>
  <c r="E28" i="2"/>
  <c r="E29" i="2" a="1"/>
  <c r="E29" i="2" s="1"/>
  <c r="E30" i="2" a="1"/>
  <c r="E30" i="2"/>
  <c r="E31" i="2" a="1"/>
  <c r="E31" i="2"/>
  <c r="E32" i="2" a="1"/>
  <c r="E32" i="2"/>
  <c r="E33" i="2" a="1"/>
  <c r="E33" i="2" s="1"/>
  <c r="E34" i="2" a="1"/>
  <c r="E34" i="2"/>
  <c r="E35" i="2" a="1"/>
  <c r="E35" i="2"/>
  <c r="E36" i="2" a="1"/>
  <c r="E36" i="2"/>
  <c r="E37" i="2" a="1"/>
  <c r="E37" i="2" s="1"/>
  <c r="E38" i="2" a="1"/>
  <c r="E38" i="2"/>
  <c r="E39" i="2" a="1"/>
  <c r="E39" i="2"/>
  <c r="E40" i="2" a="1"/>
  <c r="E40" i="2"/>
  <c r="E41" i="2" a="1"/>
  <c r="E41" i="2" s="1"/>
  <c r="E42" i="2" a="1"/>
  <c r="E42" i="2"/>
  <c r="E43" i="2" a="1"/>
  <c r="E43" i="2"/>
  <c r="E44" i="2" a="1"/>
  <c r="E44" i="2"/>
  <c r="E45" i="2" a="1"/>
  <c r="E45" i="2" s="1"/>
  <c r="E46" i="2" a="1"/>
  <c r="E46" i="2"/>
  <c r="E47" i="2" a="1"/>
  <c r="E47" i="2"/>
  <c r="E48" i="2" a="1"/>
  <c r="E48" i="2"/>
  <c r="E49" i="2" a="1"/>
  <c r="E49" i="2" s="1"/>
  <c r="E50" i="2" a="1"/>
  <c r="E50" i="2"/>
  <c r="E51" i="2" a="1"/>
  <c r="E51" i="2"/>
  <c r="E52" i="2" a="1"/>
  <c r="E52" i="2"/>
  <c r="E53" i="2" a="1"/>
  <c r="E53" i="2" s="1"/>
  <c r="E54" i="2" a="1"/>
  <c r="E54" i="2"/>
  <c r="E55" i="2" a="1"/>
  <c r="E55" i="2"/>
  <c r="E56" i="2" a="1"/>
  <c r="E56" i="2"/>
  <c r="E57" i="2" a="1"/>
  <c r="E57" i="2" s="1"/>
  <c r="E58" i="2" a="1"/>
  <c r="E58" i="2"/>
  <c r="E59" i="2" a="1"/>
  <c r="E59" i="2"/>
  <c r="E60" i="2" a="1"/>
  <c r="E60" i="2"/>
  <c r="E61" i="2" a="1"/>
  <c r="E61" i="2" s="1"/>
  <c r="E62" i="2" a="1"/>
  <c r="E62" i="2"/>
  <c r="E63" i="2" a="1"/>
  <c r="E63" i="2"/>
  <c r="E64" i="2" a="1"/>
  <c r="E64" i="2"/>
  <c r="E65" i="2" a="1"/>
  <c r="E65" i="2" s="1"/>
  <c r="E66" i="2" a="1"/>
  <c r="E66" i="2"/>
  <c r="E67" i="2" a="1"/>
  <c r="E67" i="2"/>
  <c r="E68" i="2" a="1"/>
  <c r="E68" i="2"/>
  <c r="E69" i="2" a="1"/>
  <c r="E69" i="2" s="1"/>
  <c r="E70" i="2" a="1"/>
  <c r="E70" i="2"/>
  <c r="E71" i="2" a="1"/>
  <c r="E71" i="2"/>
  <c r="E72" i="2" a="1"/>
  <c r="E72" i="2"/>
  <c r="E73" i="2" a="1"/>
  <c r="E73" i="2" s="1"/>
  <c r="E74" i="2" a="1"/>
  <c r="E74" i="2"/>
  <c r="E75" i="2" a="1"/>
  <c r="E75" i="2"/>
  <c r="E76" i="2" a="1"/>
  <c r="E76" i="2"/>
  <c r="E77" i="2" a="1"/>
  <c r="E77" i="2" s="1"/>
  <c r="E78" i="2" a="1"/>
  <c r="E78" i="2"/>
  <c r="E79" i="2" a="1"/>
  <c r="E79" i="2"/>
  <c r="E80" i="2" a="1"/>
  <c r="E80" i="2"/>
  <c r="E81" i="2" a="1"/>
  <c r="E81" i="2" s="1"/>
  <c r="E82" i="2" a="1"/>
  <c r="E82" i="2"/>
  <c r="E83" i="2" a="1"/>
  <c r="E83" i="2"/>
  <c r="E84" i="2" a="1"/>
  <c r="E84" i="2"/>
  <c r="E85" i="2" a="1"/>
  <c r="E85" i="2" s="1"/>
  <c r="E86" i="2" a="1"/>
  <c r="E86" i="2"/>
  <c r="E87" i="2" a="1"/>
  <c r="E87" i="2"/>
  <c r="E88" i="2" a="1"/>
  <c r="E88" i="2"/>
  <c r="E89" i="2" a="1"/>
  <c r="E89" i="2" s="1"/>
  <c r="E90" i="2" a="1"/>
  <c r="E90" i="2"/>
  <c r="E91" i="2" a="1"/>
  <c r="E91" i="2"/>
  <c r="E92" i="2" a="1"/>
  <c r="E92" i="2"/>
  <c r="E93" i="2" a="1"/>
  <c r="E93" i="2" s="1"/>
  <c r="E94" i="2" a="1"/>
  <c r="E94" i="2"/>
  <c r="E95" i="2" a="1"/>
  <c r="E95" i="2"/>
  <c r="E96" i="2" a="1"/>
  <c r="E96" i="2"/>
  <c r="E97" i="2" a="1"/>
  <c r="E97" i="2" s="1"/>
  <c r="E98" i="2" a="1"/>
  <c r="E98" i="2"/>
  <c r="E99" i="2" a="1"/>
  <c r="E99" i="2"/>
  <c r="E100" i="2" a="1"/>
  <c r="E100" i="2"/>
  <c r="E101" i="2" a="1"/>
  <c r="E101" i="2" s="1"/>
  <c r="E102" i="2" a="1"/>
  <c r="E102" i="2"/>
  <c r="E4" i="2" a="1"/>
  <c r="E4" i="2" s="1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77" i="8"/>
  <c r="E5" i="7"/>
  <c r="E6" i="7"/>
  <c r="E7" i="7"/>
  <c r="E8" i="7"/>
  <c r="E9" i="7"/>
  <c r="E10" i="7"/>
  <c r="E11" i="7"/>
  <c r="E12" i="7"/>
  <c r="E13" i="7"/>
  <c r="E4" i="7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E14" i="11" l="1"/>
  <c r="E13" i="11"/>
  <c r="E12" i="11"/>
  <c r="E11" i="11"/>
  <c r="E10" i="11"/>
  <c r="E17" i="11"/>
  <c r="E9" i="11"/>
  <c r="E16" i="11"/>
  <c r="E8" i="11"/>
  <c r="E15" i="11"/>
  <c r="E7" i="11"/>
  <c r="B5" i="5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4" i="5" s="1"/>
  <c r="B215" i="5" s="1"/>
  <c r="B216" i="5" s="1"/>
  <c r="B217" i="5" s="1"/>
  <c r="B218" i="5" s="1"/>
  <c r="B219" i="5" s="1"/>
  <c r="B220" i="5" s="1"/>
  <c r="B221" i="5" s="1"/>
  <c r="B222" i="5" s="1"/>
  <c r="B223" i="5" s="1"/>
  <c r="B224" i="5" s="1"/>
  <c r="B225" i="5" s="1"/>
  <c r="B226" i="5" s="1"/>
  <c r="B227" i="5" s="1"/>
  <c r="B228" i="5" s="1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 s="1"/>
  <c r="B267" i="5" s="1"/>
  <c r="B268" i="5" s="1"/>
  <c r="B269" i="5" s="1"/>
  <c r="B270" i="5" s="1"/>
  <c r="B271" i="5" s="1"/>
  <c r="B272" i="5" s="1"/>
  <c r="B273" i="5" s="1"/>
  <c r="B274" i="5" s="1"/>
  <c r="B275" i="5" s="1"/>
  <c r="B276" i="5" s="1"/>
  <c r="B277" i="5" s="1"/>
  <c r="B278" i="5" s="1"/>
  <c r="B279" i="5" s="1"/>
  <c r="B280" i="5" s="1"/>
  <c r="B281" i="5" s="1"/>
  <c r="B282" i="5" s="1"/>
  <c r="B283" i="5" s="1"/>
  <c r="B284" i="5" s="1"/>
  <c r="B285" i="5" s="1"/>
  <c r="B286" i="5" s="1"/>
  <c r="B287" i="5" s="1"/>
  <c r="B288" i="5" s="1"/>
  <c r="B289" i="5" s="1"/>
  <c r="B290" i="5" s="1"/>
  <c r="B291" i="5" s="1"/>
  <c r="B292" i="5" s="1"/>
  <c r="B293" i="5" s="1"/>
  <c r="B294" i="5" s="1"/>
  <c r="B295" i="5" s="1"/>
  <c r="B296" i="5" s="1"/>
  <c r="B297" i="5" s="1"/>
  <c r="B298" i="5" s="1"/>
  <c r="B299" i="5" s="1"/>
  <c r="B300" i="5" s="1"/>
  <c r="B301" i="5" s="1"/>
  <c r="B302" i="5" s="1"/>
  <c r="B303" i="5" s="1"/>
  <c r="B304" i="5" s="1"/>
  <c r="B305" i="5" s="1"/>
  <c r="B306" i="5" s="1"/>
  <c r="B307" i="5" s="1"/>
  <c r="B308" i="5" s="1"/>
  <c r="B309" i="5" s="1"/>
  <c r="B310" i="5" s="1"/>
  <c r="B311" i="5" s="1"/>
  <c r="B312" i="5" s="1"/>
  <c r="B313" i="5" s="1"/>
  <c r="B314" i="5" s="1"/>
  <c r="B315" i="5" s="1"/>
  <c r="B316" i="5" s="1"/>
  <c r="B317" i="5" s="1"/>
  <c r="B318" i="5" s="1"/>
  <c r="B319" i="5" s="1"/>
  <c r="B320" i="5" s="1"/>
  <c r="B321" i="5" s="1"/>
  <c r="B322" i="5" s="1"/>
  <c r="B323" i="5" s="1"/>
  <c r="B324" i="5" s="1"/>
  <c r="B325" i="5" s="1"/>
  <c r="B326" i="5" s="1"/>
  <c r="B327" i="5" s="1"/>
  <c r="B328" i="5" s="1"/>
  <c r="B329" i="5" s="1"/>
  <c r="B330" i="5" s="1"/>
  <c r="B331" i="5" s="1"/>
  <c r="B332" i="5" s="1"/>
  <c r="B333" i="5" s="1"/>
  <c r="B334" i="5" s="1"/>
  <c r="B335" i="5" s="1"/>
  <c r="B336" i="5" s="1"/>
  <c r="B337" i="5" s="1"/>
  <c r="B338" i="5" s="1"/>
  <c r="B339" i="5" s="1"/>
  <c r="B340" i="5" s="1"/>
  <c r="B341" i="5" s="1"/>
  <c r="B342" i="5" s="1"/>
  <c r="B343" i="5" s="1"/>
  <c r="B344" i="5" s="1"/>
  <c r="B345" i="5" s="1"/>
  <c r="B346" i="5" s="1"/>
  <c r="B347" i="5" s="1"/>
  <c r="B348" i="5" s="1"/>
  <c r="B349" i="5" s="1"/>
  <c r="B350" i="5" s="1"/>
  <c r="B351" i="5" s="1"/>
  <c r="B352" i="5" s="1"/>
  <c r="B353" i="5" s="1"/>
  <c r="B354" i="5" s="1"/>
  <c r="B355" i="5" s="1"/>
  <c r="B356" i="5" s="1"/>
  <c r="B357" i="5" s="1"/>
  <c r="B358" i="5" s="1"/>
  <c r="B359" i="5" s="1"/>
  <c r="B360" i="5" s="1"/>
  <c r="B361" i="5" s="1"/>
  <c r="B362" i="5" s="1"/>
  <c r="B363" i="5" s="1"/>
  <c r="B364" i="5" s="1"/>
  <c r="B365" i="5" s="1"/>
  <c r="B366" i="5" s="1"/>
  <c r="B367" i="5" s="1"/>
  <c r="B368" i="5" s="1"/>
  <c r="B369" i="5" s="1"/>
  <c r="B370" i="5" s="1"/>
  <c r="B371" i="5" s="1"/>
  <c r="B372" i="5" s="1"/>
  <c r="B373" i="5" s="1"/>
  <c r="B374" i="5" s="1"/>
  <c r="B375" i="5" s="1"/>
  <c r="B376" i="5" s="1"/>
  <c r="B377" i="5" s="1"/>
  <c r="B378" i="5" s="1"/>
  <c r="B379" i="5" s="1"/>
  <c r="B380" i="5" s="1"/>
  <c r="B381" i="5" s="1"/>
  <c r="B382" i="5" s="1"/>
  <c r="B383" i="5" s="1"/>
  <c r="B384" i="5" s="1"/>
  <c r="B385" i="5" s="1"/>
  <c r="B386" i="5" s="1"/>
  <c r="B387" i="5" s="1"/>
  <c r="B388" i="5" s="1"/>
  <c r="B389" i="5" s="1"/>
  <c r="B390" i="5" s="1"/>
  <c r="B391" i="5" s="1"/>
  <c r="B392" i="5" s="1"/>
  <c r="B393" i="5" s="1"/>
  <c r="B394" i="5" s="1"/>
  <c r="B395" i="5" s="1"/>
  <c r="B396" i="5" s="1"/>
  <c r="B397" i="5" s="1"/>
  <c r="B398" i="5" s="1"/>
  <c r="B399" i="5" s="1"/>
  <c r="B400" i="5" s="1"/>
  <c r="B401" i="5" s="1"/>
  <c r="B402" i="5" s="1"/>
  <c r="B403" i="5" s="1"/>
  <c r="B404" i="5" s="1"/>
  <c r="B405" i="5" s="1"/>
  <c r="B406" i="5" s="1"/>
  <c r="B407" i="5" s="1"/>
  <c r="B408" i="5" s="1"/>
  <c r="B409" i="5" s="1"/>
  <c r="B410" i="5" s="1"/>
  <c r="B411" i="5" s="1"/>
  <c r="B412" i="5" s="1"/>
  <c r="B413" i="5" s="1"/>
  <c r="B414" i="5" s="1"/>
  <c r="B415" i="5" s="1"/>
  <c r="B416" i="5" s="1"/>
  <c r="B417" i="5" s="1"/>
  <c r="B418" i="5" s="1"/>
  <c r="B419" i="5" s="1"/>
  <c r="B420" i="5" s="1"/>
  <c r="B421" i="5" s="1"/>
  <c r="B422" i="5" s="1"/>
  <c r="B423" i="5" s="1"/>
  <c r="B424" i="5" s="1"/>
  <c r="B425" i="5" s="1"/>
  <c r="B426" i="5" s="1"/>
  <c r="B427" i="5" s="1"/>
  <c r="B428" i="5" s="1"/>
  <c r="B429" i="5" s="1"/>
  <c r="B430" i="5" s="1"/>
  <c r="B431" i="5" s="1"/>
  <c r="B432" i="5" s="1"/>
  <c r="B433" i="5" s="1"/>
  <c r="B434" i="5" s="1"/>
  <c r="B435" i="5" s="1"/>
  <c r="B436" i="5" s="1"/>
  <c r="B437" i="5" s="1"/>
  <c r="B438" i="5" s="1"/>
  <c r="B439" i="5" s="1"/>
  <c r="B440" i="5" s="1"/>
  <c r="B441" i="5" s="1"/>
  <c r="B442" i="5" s="1"/>
  <c r="B443" i="5" s="1"/>
  <c r="B444" i="5" s="1"/>
  <c r="B445" i="5" s="1"/>
  <c r="B446" i="5" s="1"/>
  <c r="B447" i="5" s="1"/>
  <c r="B448" i="5" s="1"/>
  <c r="B449" i="5" s="1"/>
  <c r="B450" i="5" s="1"/>
  <c r="B451" i="5" s="1"/>
  <c r="B452" i="5" s="1"/>
  <c r="B453" i="5" s="1"/>
  <c r="B454" i="5" s="1"/>
  <c r="B455" i="5" s="1"/>
  <c r="B456" i="5" s="1"/>
  <c r="B457" i="5" s="1"/>
  <c r="B458" i="5" s="1"/>
  <c r="B459" i="5" s="1"/>
  <c r="B460" i="5" s="1"/>
  <c r="B461" i="5" s="1"/>
  <c r="B462" i="5" s="1"/>
  <c r="B463" i="5" s="1"/>
  <c r="B464" i="5" s="1"/>
  <c r="B465" i="5" s="1"/>
  <c r="B466" i="5" s="1"/>
  <c r="B467" i="5" s="1"/>
  <c r="B468" i="5" s="1"/>
  <c r="B469" i="5" s="1"/>
  <c r="B470" i="5" s="1"/>
  <c r="B471" i="5" s="1"/>
  <c r="B472" i="5" s="1"/>
  <c r="B473" i="5" s="1"/>
  <c r="B474" i="5" s="1"/>
  <c r="B475" i="5" s="1"/>
  <c r="B476" i="5" s="1"/>
  <c r="B477" i="5" s="1"/>
  <c r="B478" i="5" s="1"/>
  <c r="B479" i="5" s="1"/>
  <c r="B480" i="5" s="1"/>
  <c r="B481" i="5" s="1"/>
  <c r="B482" i="5" s="1"/>
  <c r="B483" i="5" s="1"/>
  <c r="B484" i="5" s="1"/>
  <c r="B485" i="5" s="1"/>
  <c r="B486" i="5" s="1"/>
  <c r="B487" i="5" s="1"/>
  <c r="B488" i="5" s="1"/>
  <c r="B489" i="5" s="1"/>
  <c r="B490" i="5" s="1"/>
  <c r="B491" i="5" s="1"/>
  <c r="B492" i="5" s="1"/>
  <c r="B493" i="5" s="1"/>
  <c r="B494" i="5" s="1"/>
  <c r="B495" i="5" s="1"/>
  <c r="B496" i="5" s="1"/>
  <c r="B497" i="5" s="1"/>
  <c r="B498" i="5" s="1"/>
  <c r="B499" i="5" s="1"/>
  <c r="B500" i="5" s="1"/>
  <c r="B501" i="5" s="1"/>
  <c r="B502" i="5" s="1"/>
  <c r="B503" i="5" s="1"/>
  <c r="B504" i="5" s="1"/>
  <c r="B505" i="5" s="1"/>
  <c r="B506" i="5" s="1"/>
  <c r="B507" i="5" s="1"/>
  <c r="B508" i="5" s="1"/>
  <c r="B509" i="5" s="1"/>
  <c r="B510" i="5" s="1"/>
  <c r="B511" i="5" s="1"/>
  <c r="B512" i="5" s="1"/>
  <c r="B513" i="5" s="1"/>
  <c r="B514" i="5" s="1"/>
  <c r="B515" i="5" s="1"/>
  <c r="B516" i="5" s="1"/>
  <c r="B517" i="5" s="1"/>
  <c r="B518" i="5" s="1"/>
  <c r="B519" i="5" s="1"/>
  <c r="B520" i="5" s="1"/>
  <c r="B521" i="5" s="1"/>
  <c r="B522" i="5" s="1"/>
  <c r="B523" i="5" s="1"/>
  <c r="B524" i="5" s="1"/>
  <c r="B525" i="5" s="1"/>
  <c r="B526" i="5" s="1"/>
  <c r="B527" i="5" s="1"/>
  <c r="B528" i="5" s="1"/>
  <c r="B529" i="5" s="1"/>
  <c r="B530" i="5" s="1"/>
  <c r="B531" i="5" s="1"/>
  <c r="B532" i="5" s="1"/>
  <c r="B533" i="5" s="1"/>
  <c r="B534" i="5" s="1"/>
  <c r="B535" i="5" s="1"/>
  <c r="B536" i="5" s="1"/>
  <c r="B537" i="5" s="1"/>
  <c r="B538" i="5" s="1"/>
  <c r="B539" i="5" s="1"/>
  <c r="B540" i="5" s="1"/>
  <c r="B541" i="5" s="1"/>
  <c r="B542" i="5" s="1"/>
  <c r="B543" i="5" s="1"/>
  <c r="B544" i="5" s="1"/>
  <c r="B545" i="5" s="1"/>
  <c r="B546" i="5" s="1"/>
  <c r="B547" i="5" s="1"/>
  <c r="B548" i="5" s="1"/>
  <c r="B549" i="5" s="1"/>
  <c r="B550" i="5" s="1"/>
  <c r="B551" i="5" s="1"/>
  <c r="B552" i="5" s="1"/>
  <c r="B553" i="5" s="1"/>
  <c r="B554" i="5" s="1"/>
  <c r="B555" i="5" s="1"/>
  <c r="B556" i="5" s="1"/>
  <c r="B557" i="5" s="1"/>
  <c r="B558" i="5" s="1"/>
  <c r="B559" i="5" s="1"/>
  <c r="B560" i="5" s="1"/>
  <c r="B561" i="5" s="1"/>
  <c r="B562" i="5" s="1"/>
  <c r="B563" i="5" s="1"/>
  <c r="B564" i="5" s="1"/>
  <c r="B565" i="5" s="1"/>
  <c r="B566" i="5" s="1"/>
  <c r="B567" i="5" s="1"/>
  <c r="B568" i="5" s="1"/>
  <c r="B569" i="5" s="1"/>
  <c r="B570" i="5" s="1"/>
  <c r="B571" i="5" s="1"/>
  <c r="B572" i="5" s="1"/>
  <c r="B573" i="5" s="1"/>
  <c r="B574" i="5" s="1"/>
  <c r="B575" i="5" s="1"/>
  <c r="B576" i="5" s="1"/>
  <c r="B577" i="5" s="1"/>
  <c r="B578" i="5" s="1"/>
  <c r="B579" i="5" s="1"/>
  <c r="B580" i="5" s="1"/>
  <c r="B581" i="5" s="1"/>
  <c r="B582" i="5" s="1"/>
  <c r="B583" i="5" s="1"/>
  <c r="B584" i="5" s="1"/>
  <c r="B585" i="5" s="1"/>
  <c r="B586" i="5" s="1"/>
  <c r="B587" i="5" s="1"/>
  <c r="B588" i="5" s="1"/>
  <c r="B589" i="5" s="1"/>
  <c r="B590" i="5" s="1"/>
  <c r="B591" i="5" s="1"/>
  <c r="B592" i="5" s="1"/>
  <c r="B593" i="5" s="1"/>
  <c r="B594" i="5" s="1"/>
  <c r="B595" i="5" s="1"/>
  <c r="B596" i="5" s="1"/>
  <c r="B597" i="5" s="1"/>
  <c r="B598" i="5" s="1"/>
  <c r="B599" i="5" s="1"/>
  <c r="B600" i="5" s="1"/>
  <c r="B601" i="5" s="1"/>
  <c r="B602" i="5" s="1"/>
  <c r="B603" i="5" s="1"/>
  <c r="B604" i="5" s="1"/>
  <c r="B605" i="5" s="1"/>
  <c r="B606" i="5" s="1"/>
  <c r="B607" i="5" s="1"/>
  <c r="B608" i="5" s="1"/>
  <c r="B609" i="5" s="1"/>
  <c r="B610" i="5" s="1"/>
  <c r="B611" i="5" s="1"/>
  <c r="B612" i="5" s="1"/>
  <c r="B613" i="5" s="1"/>
  <c r="B614" i="5" s="1"/>
  <c r="B615" i="5" s="1"/>
  <c r="B616" i="5" s="1"/>
  <c r="B617" i="5" s="1"/>
  <c r="B618" i="5" s="1"/>
  <c r="B619" i="5" s="1"/>
  <c r="B620" i="5" s="1"/>
  <c r="B621" i="5" s="1"/>
  <c r="B622" i="5" s="1"/>
  <c r="B623" i="5" s="1"/>
  <c r="B624" i="5" s="1"/>
  <c r="B625" i="5" s="1"/>
  <c r="B626" i="5" s="1"/>
  <c r="B627" i="5" s="1"/>
  <c r="B628" i="5" s="1"/>
  <c r="B629" i="5" s="1"/>
  <c r="B630" i="5" s="1"/>
  <c r="B631" i="5" s="1"/>
  <c r="B632" i="5" s="1"/>
  <c r="B633" i="5" s="1"/>
  <c r="B634" i="5" s="1"/>
  <c r="B635" i="5" s="1"/>
  <c r="B636" i="5" s="1"/>
  <c r="B637" i="5" s="1"/>
  <c r="B638" i="5" s="1"/>
  <c r="B639" i="5" s="1"/>
  <c r="B640" i="5" s="1"/>
  <c r="B641" i="5" s="1"/>
  <c r="B642" i="5" s="1"/>
  <c r="B643" i="5" s="1"/>
  <c r="B644" i="5" s="1"/>
  <c r="B645" i="5" s="1"/>
  <c r="B646" i="5" s="1"/>
  <c r="B647" i="5" s="1"/>
  <c r="B648" i="5" s="1"/>
  <c r="B649" i="5" s="1"/>
  <c r="B650" i="5" s="1"/>
  <c r="B651" i="5" s="1"/>
  <c r="B652" i="5" s="1"/>
  <c r="B653" i="5" s="1"/>
  <c r="B654" i="5" s="1"/>
  <c r="B655" i="5" s="1"/>
  <c r="B656" i="5" s="1"/>
  <c r="B657" i="5" s="1"/>
  <c r="B658" i="5" s="1"/>
  <c r="B659" i="5" s="1"/>
  <c r="B660" i="5" s="1"/>
  <c r="B661" i="5" s="1"/>
  <c r="B662" i="5" s="1"/>
  <c r="B663" i="5" s="1"/>
  <c r="B664" i="5" s="1"/>
  <c r="B665" i="5" s="1"/>
  <c r="B666" i="5" s="1"/>
  <c r="B667" i="5" s="1"/>
  <c r="B668" i="5" s="1"/>
  <c r="B669" i="5" s="1"/>
  <c r="B670" i="5" s="1"/>
  <c r="B671" i="5" s="1"/>
  <c r="B672" i="5" s="1"/>
  <c r="B673" i="5" s="1"/>
  <c r="B674" i="5" s="1"/>
  <c r="B675" i="5" s="1"/>
  <c r="B676" i="5" s="1"/>
  <c r="B677" i="5" s="1"/>
  <c r="B678" i="5" s="1"/>
  <c r="B679" i="5" s="1"/>
  <c r="B680" i="5" s="1"/>
  <c r="B681" i="5" s="1"/>
  <c r="B682" i="5" s="1"/>
  <c r="B683" i="5" s="1"/>
  <c r="B684" i="5" s="1"/>
  <c r="B685" i="5" s="1"/>
  <c r="B686" i="5" s="1"/>
  <c r="B687" i="5" s="1"/>
  <c r="B688" i="5" s="1"/>
  <c r="B689" i="5" s="1"/>
  <c r="B690" i="5" s="1"/>
  <c r="B691" i="5" s="1"/>
  <c r="B692" i="5" s="1"/>
  <c r="B693" i="5" s="1"/>
  <c r="B694" i="5" s="1"/>
  <c r="B695" i="5" s="1"/>
  <c r="B696" i="5" s="1"/>
  <c r="B697" i="5" s="1"/>
  <c r="B698" i="5" s="1"/>
  <c r="B699" i="5" s="1"/>
  <c r="B700" i="5" s="1"/>
  <c r="B701" i="5" s="1"/>
  <c r="B702" i="5" s="1"/>
  <c r="B703" i="5" s="1"/>
  <c r="B704" i="5" s="1"/>
  <c r="B705" i="5" s="1"/>
  <c r="B706" i="5" s="1"/>
  <c r="B707" i="5" s="1"/>
  <c r="B708" i="5" s="1"/>
  <c r="B709" i="5" s="1"/>
  <c r="B710" i="5" s="1"/>
  <c r="B711" i="5" s="1"/>
  <c r="B712" i="5" s="1"/>
  <c r="B713" i="5" s="1"/>
  <c r="B714" i="5" s="1"/>
  <c r="B715" i="5" s="1"/>
  <c r="B716" i="5" s="1"/>
  <c r="B717" i="5" s="1"/>
  <c r="B718" i="5" s="1"/>
  <c r="B719" i="5" s="1"/>
  <c r="B720" i="5" s="1"/>
  <c r="B721" i="5" s="1"/>
  <c r="B722" i="5" s="1"/>
  <c r="B723" i="5" s="1"/>
  <c r="B724" i="5" s="1"/>
  <c r="B725" i="5" s="1"/>
  <c r="B726" i="5" s="1"/>
  <c r="B727" i="5" s="1"/>
  <c r="B728" i="5" s="1"/>
  <c r="B729" i="5" s="1"/>
  <c r="B730" i="5" s="1"/>
  <c r="B731" i="5" s="1"/>
  <c r="B732" i="5" s="1"/>
  <c r="B733" i="5" s="1"/>
  <c r="B734" i="5" s="1"/>
  <c r="B735" i="5" s="1"/>
  <c r="B736" i="5" s="1"/>
  <c r="B737" i="5" s="1"/>
  <c r="B738" i="5" s="1"/>
  <c r="B739" i="5" s="1"/>
  <c r="B740" i="5" s="1"/>
  <c r="B741" i="5" s="1"/>
  <c r="B742" i="5" s="1"/>
  <c r="B743" i="5" s="1"/>
  <c r="B744" i="5" s="1"/>
  <c r="B745" i="5" s="1"/>
  <c r="B746" i="5" s="1"/>
  <c r="B747" i="5" s="1"/>
  <c r="B748" i="5" s="1"/>
  <c r="B749" i="5" s="1"/>
  <c r="B750" i="5" s="1"/>
  <c r="B751" i="5" s="1"/>
  <c r="B752" i="5" s="1"/>
  <c r="B753" i="5" s="1"/>
  <c r="B754" i="5" s="1"/>
  <c r="B755" i="5" s="1"/>
  <c r="B756" i="5" s="1"/>
  <c r="B757" i="5" s="1"/>
  <c r="B758" i="5" s="1"/>
  <c r="B759" i="5" s="1"/>
  <c r="B760" i="5" s="1"/>
  <c r="B761" i="5" s="1"/>
  <c r="B762" i="5" s="1"/>
  <c r="B763" i="5" s="1"/>
  <c r="B764" i="5" s="1"/>
  <c r="B765" i="5" s="1"/>
  <c r="B766" i="5" s="1"/>
  <c r="B767" i="5" s="1"/>
  <c r="B768" i="5" s="1"/>
  <c r="B769" i="5" s="1"/>
  <c r="B770" i="5" s="1"/>
  <c r="B771" i="5" s="1"/>
  <c r="B772" i="5" s="1"/>
  <c r="B773" i="5" s="1"/>
  <c r="B774" i="5" s="1"/>
  <c r="B775" i="5" s="1"/>
  <c r="B776" i="5" s="1"/>
  <c r="B777" i="5" s="1"/>
  <c r="B778" i="5" s="1"/>
  <c r="B779" i="5" s="1"/>
  <c r="B780" i="5" s="1"/>
  <c r="B781" i="5" s="1"/>
  <c r="B782" i="5" s="1"/>
  <c r="B783" i="5" s="1"/>
  <c r="B784" i="5" s="1"/>
  <c r="B785" i="5" s="1"/>
  <c r="B786" i="5" s="1"/>
  <c r="B787" i="5" s="1"/>
  <c r="B788" i="5" s="1"/>
  <c r="B789" i="5" s="1"/>
  <c r="B790" i="5" s="1"/>
  <c r="B791" i="5" s="1"/>
  <c r="B792" i="5" s="1"/>
  <c r="B793" i="5" s="1"/>
  <c r="B794" i="5" s="1"/>
  <c r="B795" i="5" s="1"/>
  <c r="B796" i="5" s="1"/>
  <c r="B797" i="5" s="1"/>
  <c r="B798" i="5" s="1"/>
  <c r="B799" i="5" s="1"/>
  <c r="B800" i="5" s="1"/>
  <c r="B801" i="5" s="1"/>
  <c r="B802" i="5" s="1"/>
  <c r="B803" i="5" s="1"/>
  <c r="B804" i="5" s="1"/>
  <c r="B805" i="5" s="1"/>
  <c r="B806" i="5" s="1"/>
  <c r="B807" i="5" s="1"/>
  <c r="B808" i="5" s="1"/>
  <c r="B809" i="5" s="1"/>
  <c r="B810" i="5" s="1"/>
  <c r="B811" i="5" s="1"/>
  <c r="B812" i="5" s="1"/>
  <c r="B813" i="5" s="1"/>
  <c r="B814" i="5" s="1"/>
  <c r="B815" i="5" s="1"/>
  <c r="B816" i="5" s="1"/>
  <c r="B817" i="5" s="1"/>
  <c r="B818" i="5" s="1"/>
  <c r="B819" i="5" s="1"/>
  <c r="B820" i="5" s="1"/>
  <c r="B821" i="5" s="1"/>
  <c r="B822" i="5" s="1"/>
  <c r="B823" i="5" s="1"/>
  <c r="B824" i="5" s="1"/>
  <c r="B825" i="5" s="1"/>
  <c r="B826" i="5" s="1"/>
  <c r="B827" i="5" s="1"/>
  <c r="B828" i="5" s="1"/>
  <c r="B829" i="5" s="1"/>
  <c r="B830" i="5" s="1"/>
  <c r="B831" i="5" s="1"/>
  <c r="B832" i="5" s="1"/>
  <c r="B833" i="5" s="1"/>
  <c r="B834" i="5" s="1"/>
  <c r="B835" i="5" s="1"/>
  <c r="B836" i="5" s="1"/>
  <c r="B837" i="5" s="1"/>
  <c r="B838" i="5" s="1"/>
  <c r="B839" i="5" s="1"/>
  <c r="B840" i="5" s="1"/>
  <c r="B841" i="5" s="1"/>
  <c r="B842" i="5" s="1"/>
  <c r="B843" i="5" s="1"/>
  <c r="B844" i="5" s="1"/>
  <c r="B845" i="5" s="1"/>
  <c r="B846" i="5" s="1"/>
  <c r="B847" i="5" s="1"/>
  <c r="B848" i="5" s="1"/>
  <c r="B849" i="5" s="1"/>
  <c r="B850" i="5" s="1"/>
  <c r="B851" i="5" s="1"/>
  <c r="B852" i="5" s="1"/>
  <c r="B853" i="5" s="1"/>
  <c r="B854" i="5" s="1"/>
  <c r="B855" i="5" s="1"/>
  <c r="B856" i="5" s="1"/>
  <c r="B857" i="5" s="1"/>
  <c r="B858" i="5" s="1"/>
  <c r="B859" i="5" s="1"/>
  <c r="B860" i="5" s="1"/>
  <c r="B861" i="5" s="1"/>
  <c r="B862" i="5" s="1"/>
  <c r="B863" i="5" s="1"/>
  <c r="B864" i="5" s="1"/>
  <c r="B865" i="5" s="1"/>
  <c r="B866" i="5" s="1"/>
  <c r="B867" i="5" s="1"/>
  <c r="B868" i="5" s="1"/>
  <c r="B869" i="5" s="1"/>
  <c r="B870" i="5" s="1"/>
  <c r="B871" i="5" s="1"/>
  <c r="B872" i="5" s="1"/>
  <c r="B873" i="5" s="1"/>
  <c r="B874" i="5" s="1"/>
  <c r="B875" i="5" s="1"/>
  <c r="B876" i="5" s="1"/>
  <c r="B877" i="5" s="1"/>
  <c r="B878" i="5" s="1"/>
  <c r="B879" i="5" s="1"/>
  <c r="B880" i="5" s="1"/>
  <c r="B881" i="5" s="1"/>
  <c r="B882" i="5" s="1"/>
  <c r="B883" i="5" s="1"/>
  <c r="B884" i="5" s="1"/>
  <c r="B885" i="5" s="1"/>
  <c r="B886" i="5" s="1"/>
  <c r="B887" i="5" s="1"/>
  <c r="B888" i="5" s="1"/>
  <c r="B889" i="5" s="1"/>
  <c r="B890" i="5" s="1"/>
  <c r="B891" i="5" s="1"/>
  <c r="B892" i="5" s="1"/>
  <c r="B893" i="5" s="1"/>
  <c r="B894" i="5" s="1"/>
  <c r="B895" i="5" s="1"/>
  <c r="B896" i="5" s="1"/>
  <c r="B897" i="5" s="1"/>
  <c r="B898" i="5" s="1"/>
  <c r="B899" i="5" s="1"/>
  <c r="B900" i="5" s="1"/>
  <c r="B901" i="5" s="1"/>
  <c r="B902" i="5" s="1"/>
  <c r="B903" i="5" s="1"/>
  <c r="B904" i="5" s="1"/>
  <c r="B905" i="5" s="1"/>
  <c r="B906" i="5" s="1"/>
  <c r="B907" i="5" s="1"/>
  <c r="B908" i="5" s="1"/>
  <c r="B909" i="5" s="1"/>
  <c r="B910" i="5" s="1"/>
  <c r="B911" i="5" s="1"/>
  <c r="B912" i="5" s="1"/>
  <c r="B913" i="5" s="1"/>
  <c r="B914" i="5" s="1"/>
  <c r="B915" i="5" s="1"/>
  <c r="B916" i="5" s="1"/>
  <c r="B917" i="5" s="1"/>
  <c r="B918" i="5" s="1"/>
  <c r="B919" i="5" s="1"/>
  <c r="B920" i="5" s="1"/>
  <c r="B921" i="5" s="1"/>
  <c r="B922" i="5" s="1"/>
  <c r="B923" i="5" s="1"/>
  <c r="B924" i="5" s="1"/>
  <c r="B925" i="5" s="1"/>
  <c r="B926" i="5" s="1"/>
  <c r="B927" i="5" s="1"/>
  <c r="B928" i="5" s="1"/>
  <c r="B929" i="5" s="1"/>
  <c r="B930" i="5" s="1"/>
  <c r="B931" i="5" s="1"/>
  <c r="B932" i="5" s="1"/>
  <c r="B933" i="5" s="1"/>
  <c r="B934" i="5" s="1"/>
  <c r="B935" i="5" s="1"/>
  <c r="B936" i="5" s="1"/>
  <c r="B937" i="5" s="1"/>
  <c r="B938" i="5" s="1"/>
  <c r="B939" i="5" s="1"/>
  <c r="B940" i="5" s="1"/>
  <c r="B941" i="5" s="1"/>
  <c r="B942" i="5" s="1"/>
  <c r="B943" i="5" s="1"/>
  <c r="B944" i="5" s="1"/>
  <c r="B945" i="5" s="1"/>
  <c r="B946" i="5" s="1"/>
  <c r="B947" i="5" s="1"/>
  <c r="B948" i="5" s="1"/>
  <c r="B949" i="5" s="1"/>
  <c r="B950" i="5" s="1"/>
  <c r="B951" i="5" s="1"/>
  <c r="B952" i="5" s="1"/>
  <c r="B953" i="5" s="1"/>
  <c r="B954" i="5" s="1"/>
  <c r="B955" i="5" s="1"/>
  <c r="B956" i="5" s="1"/>
  <c r="B957" i="5" s="1"/>
  <c r="B958" i="5" s="1"/>
  <c r="B959" i="5" s="1"/>
  <c r="B960" i="5" s="1"/>
  <c r="B961" i="5" s="1"/>
  <c r="B962" i="5" s="1"/>
  <c r="B963" i="5" s="1"/>
  <c r="B964" i="5" s="1"/>
  <c r="B965" i="5" s="1"/>
  <c r="B966" i="5" s="1"/>
  <c r="B967" i="5" s="1"/>
  <c r="B968" i="5" s="1"/>
  <c r="B969" i="5" s="1"/>
  <c r="B970" i="5" s="1"/>
  <c r="B971" i="5" s="1"/>
  <c r="B972" i="5" s="1"/>
  <c r="B973" i="5" s="1"/>
  <c r="B974" i="5" s="1"/>
  <c r="B975" i="5" s="1"/>
  <c r="B976" i="5" s="1"/>
  <c r="B977" i="5" s="1"/>
  <c r="B978" i="5" s="1"/>
  <c r="B979" i="5" s="1"/>
  <c r="B980" i="5" s="1"/>
  <c r="B981" i="5" s="1"/>
  <c r="B982" i="5" s="1"/>
  <c r="B983" i="5" s="1"/>
  <c r="B984" i="5" s="1"/>
  <c r="B985" i="5" s="1"/>
  <c r="B986" i="5" s="1"/>
  <c r="B987" i="5" s="1"/>
  <c r="B988" i="5" s="1"/>
  <c r="B989" i="5" s="1"/>
  <c r="B990" i="5" s="1"/>
  <c r="B991" i="5" s="1"/>
  <c r="B992" i="5" s="1"/>
  <c r="B993" i="5" s="1"/>
  <c r="B994" i="5" s="1"/>
  <c r="B995" i="5" s="1"/>
  <c r="B996" i="5" s="1"/>
  <c r="B997" i="5" s="1"/>
  <c r="B998" i="5" s="1"/>
  <c r="B999" i="5" s="1"/>
  <c r="B1000" i="5" s="1"/>
  <c r="B1001" i="5" s="1"/>
  <c r="B1002" i="5" s="1"/>
  <c r="B1003" i="5" s="1"/>
  <c r="B1004" i="5" s="1"/>
  <c r="B1005" i="5" s="1"/>
  <c r="B1006" i="5" s="1"/>
  <c r="B1007" i="5" s="1"/>
  <c r="B1008" i="5" s="1"/>
  <c r="B1009" i="5" s="1"/>
  <c r="B1010" i="5" s="1"/>
  <c r="B1011" i="5" s="1"/>
  <c r="B1012" i="5" s="1"/>
  <c r="B1013" i="5" s="1"/>
  <c r="B1014" i="5" s="1"/>
  <c r="B1015" i="5" s="1"/>
  <c r="B1016" i="5" s="1"/>
  <c r="B1017" i="5" s="1"/>
  <c r="B1018" i="5" s="1"/>
  <c r="B1019" i="5" s="1"/>
  <c r="B1020" i="5" s="1"/>
  <c r="B1021" i="5" s="1"/>
  <c r="B1022" i="5" s="1"/>
  <c r="B1023" i="5" s="1"/>
  <c r="B1024" i="5" s="1"/>
  <c r="B1025" i="5" s="1"/>
  <c r="B1026" i="5" s="1"/>
  <c r="B1027" i="5" s="1"/>
  <c r="B1028" i="5" s="1"/>
  <c r="B1029" i="5" s="1"/>
  <c r="B1030" i="5" s="1"/>
  <c r="B1031" i="5" s="1"/>
  <c r="B1032" i="5" s="1"/>
  <c r="B1033" i="5" s="1"/>
  <c r="B1034" i="5" s="1"/>
  <c r="B1035" i="5" s="1"/>
  <c r="B1036" i="5" s="1"/>
  <c r="B1037" i="5" s="1"/>
  <c r="B1038" i="5" s="1"/>
  <c r="B1039" i="5" s="1"/>
  <c r="B1040" i="5" s="1"/>
  <c r="B1041" i="5" s="1"/>
  <c r="B1042" i="5" s="1"/>
  <c r="B1043" i="5" s="1"/>
  <c r="B1044" i="5" s="1"/>
  <c r="B1045" i="5" s="1"/>
  <c r="B1046" i="5" s="1"/>
  <c r="B1047" i="5" s="1"/>
  <c r="B1048" i="5" s="1"/>
  <c r="B1049" i="5" s="1"/>
  <c r="B1050" i="5" s="1"/>
  <c r="B1051" i="5" s="1"/>
  <c r="B1052" i="5" s="1"/>
  <c r="B1053" i="5" s="1"/>
  <c r="B1054" i="5" s="1"/>
  <c r="B1055" i="5" s="1"/>
  <c r="B1056" i="5" s="1"/>
  <c r="B1057" i="5" s="1"/>
  <c r="B1058" i="5" s="1"/>
  <c r="B1059" i="5" s="1"/>
  <c r="B1060" i="5" s="1"/>
  <c r="B1061" i="5" s="1"/>
  <c r="B1062" i="5" s="1"/>
  <c r="B1063" i="5" s="1"/>
  <c r="B1064" i="5" s="1"/>
  <c r="B1065" i="5" s="1"/>
  <c r="B1066" i="5" s="1"/>
  <c r="B1067" i="5" s="1"/>
  <c r="B1068" i="5" s="1"/>
  <c r="B1069" i="5" s="1"/>
  <c r="B1070" i="5" s="1"/>
  <c r="B1071" i="5" s="1"/>
  <c r="B1072" i="5" s="1"/>
  <c r="B1073" i="5" s="1"/>
  <c r="B1074" i="5" s="1"/>
  <c r="B1075" i="5" s="1"/>
  <c r="B1076" i="5" s="1"/>
  <c r="B1077" i="5" s="1"/>
  <c r="B1078" i="5" s="1"/>
  <c r="B1079" i="5" s="1"/>
  <c r="B1080" i="5" s="1"/>
  <c r="B1081" i="5" s="1"/>
  <c r="B1082" i="5" s="1"/>
  <c r="B1083" i="5" s="1"/>
  <c r="B1084" i="5" s="1"/>
  <c r="B1085" i="5" s="1"/>
  <c r="B1086" i="5" s="1"/>
  <c r="B1087" i="5" s="1"/>
  <c r="B1088" i="5" s="1"/>
  <c r="B1089" i="5" s="1"/>
  <c r="B1090" i="5" s="1"/>
  <c r="B1091" i="5" s="1"/>
  <c r="B1092" i="5" s="1"/>
  <c r="B1093" i="5" s="1"/>
  <c r="B1094" i="5" s="1"/>
  <c r="B1095" i="5" s="1"/>
  <c r="B1096" i="5" s="1"/>
  <c r="B1097" i="5" s="1"/>
  <c r="B1098" i="5" s="1"/>
  <c r="B1099" i="5" s="1"/>
  <c r="I10" i="2" l="1"/>
  <c r="I11" i="2"/>
  <c r="I12" i="2"/>
  <c r="I13" i="2"/>
  <c r="I14" i="2"/>
  <c r="I15" i="2"/>
  <c r="I16" i="2"/>
  <c r="I17" i="2"/>
  <c r="I18" i="2"/>
  <c r="I19" i="2"/>
  <c r="I32" i="2"/>
  <c r="I33" i="2"/>
  <c r="I34" i="2"/>
  <c r="I35" i="2"/>
  <c r="I50" i="2"/>
  <c r="I51" i="2"/>
  <c r="I55" i="2"/>
  <c r="I56" i="2"/>
  <c r="I57" i="2"/>
  <c r="I58" i="2"/>
  <c r="I60" i="2"/>
  <c r="I61" i="2"/>
  <c r="I62" i="2"/>
  <c r="I63" i="2"/>
  <c r="I64" i="2"/>
  <c r="I65" i="2"/>
  <c r="I66" i="2"/>
  <c r="I67" i="2"/>
  <c r="I74" i="2"/>
  <c r="I75" i="2"/>
  <c r="I76" i="2"/>
  <c r="I77" i="2"/>
  <c r="I78" i="2"/>
  <c r="I79" i="2"/>
  <c r="I80" i="2"/>
  <c r="I81" i="2"/>
  <c r="I82" i="2"/>
  <c r="I83" i="2"/>
  <c r="I92" i="2"/>
  <c r="I96" i="2"/>
  <c r="I97" i="2"/>
  <c r="I98" i="2"/>
  <c r="I99" i="2"/>
  <c r="I27" i="2"/>
  <c r="I28" i="2"/>
  <c r="I43" i="2"/>
  <c r="I44" i="2"/>
  <c r="I59" i="2"/>
  <c r="I91" i="2"/>
  <c r="I5" i="2"/>
  <c r="I6" i="2"/>
  <c r="I7" i="2"/>
  <c r="I8" i="2"/>
  <c r="I9" i="2"/>
  <c r="I20" i="2"/>
  <c r="I21" i="2"/>
  <c r="I22" i="2"/>
  <c r="I23" i="2"/>
  <c r="I24" i="2"/>
  <c r="I25" i="2"/>
  <c r="I26" i="2"/>
  <c r="I29" i="2"/>
  <c r="I30" i="2"/>
  <c r="I31" i="2"/>
  <c r="I36" i="2"/>
  <c r="I37" i="2"/>
  <c r="I38" i="2"/>
  <c r="I39" i="2"/>
  <c r="I40" i="2"/>
  <c r="I41" i="2"/>
  <c r="I42" i="2"/>
  <c r="I45" i="2"/>
  <c r="I46" i="2"/>
  <c r="I47" i="2"/>
  <c r="I48" i="2"/>
  <c r="I49" i="2"/>
  <c r="I52" i="2"/>
  <c r="I53" i="2"/>
  <c r="I54" i="2"/>
  <c r="I68" i="2"/>
  <c r="I69" i="2"/>
  <c r="I70" i="2"/>
  <c r="I71" i="2"/>
  <c r="I72" i="2"/>
  <c r="I73" i="2"/>
  <c r="I84" i="2"/>
  <c r="I85" i="2"/>
  <c r="I86" i="2"/>
  <c r="I87" i="2"/>
  <c r="I88" i="2"/>
  <c r="I89" i="2"/>
  <c r="I90" i="2"/>
  <c r="I93" i="2"/>
  <c r="I94" i="2"/>
  <c r="I95" i="2"/>
  <c r="I100" i="2"/>
  <c r="I101" i="2"/>
  <c r="I102" i="2"/>
  <c r="I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<sst xmlns="http://schemas.openxmlformats.org/spreadsheetml/2006/main" count="5783" uniqueCount="2078">
  <si>
    <t>SE</t>
  </si>
  <si>
    <t>E</t>
  </si>
  <si>
    <t>OU</t>
  </si>
  <si>
    <t>SEERRO</t>
  </si>
  <si>
    <t>PROCV</t>
  </si>
  <si>
    <t>MÊS</t>
  </si>
  <si>
    <t>ANO</t>
  </si>
  <si>
    <t>HOJE</t>
  </si>
  <si>
    <t>MÉDIA</t>
  </si>
  <si>
    <t>MÉDIASE</t>
  </si>
  <si>
    <t>SOMARPRODUTO</t>
  </si>
  <si>
    <t>SOMA</t>
  </si>
  <si>
    <t>SOMASE</t>
  </si>
  <si>
    <t>MENOR</t>
  </si>
  <si>
    <t>MAIOR</t>
  </si>
  <si>
    <t>CONT.VALORES</t>
  </si>
  <si>
    <t>CONT.SE</t>
  </si>
  <si>
    <t>CONVERTER</t>
  </si>
  <si>
    <t>TEXTO</t>
  </si>
  <si>
    <t>MAIÚSCULA</t>
  </si>
  <si>
    <t>MINÚSCULA</t>
  </si>
  <si>
    <t>PRI.MAIÚSCULA</t>
  </si>
  <si>
    <t>ESQUERDA</t>
  </si>
  <si>
    <t>DIREITA</t>
  </si>
  <si>
    <t>DESVPAD.A</t>
  </si>
  <si>
    <t>PROCX</t>
  </si>
  <si>
    <t>ALEATÓRIOENTRE</t>
  </si>
  <si>
    <t>PROCURAR</t>
  </si>
  <si>
    <t>DIATRABALHOTOTAL.INTL</t>
  </si>
  <si>
    <t>ABS</t>
  </si>
  <si>
    <t>DATA PEDIDO</t>
  </si>
  <si>
    <t>NOME MARCA</t>
  </si>
  <si>
    <t>CUSTO</t>
  </si>
  <si>
    <t>NOME PRODUTO</t>
  </si>
  <si>
    <t>VENDEDOR</t>
  </si>
  <si>
    <t>CLIENTE</t>
  </si>
  <si>
    <t>B004</t>
  </si>
  <si>
    <t>Creatina 400</t>
  </si>
  <si>
    <t>Ana</t>
  </si>
  <si>
    <t>Cliente 001</t>
  </si>
  <si>
    <t>Pasta de Amendoim</t>
  </si>
  <si>
    <t>Cliente 002</t>
  </si>
  <si>
    <t>B001</t>
  </si>
  <si>
    <t>Ômega3 240</t>
  </si>
  <si>
    <t>João</t>
  </si>
  <si>
    <t>Cliente 003</t>
  </si>
  <si>
    <t>Cliente 004</t>
  </si>
  <si>
    <t>Café Torrado</t>
  </si>
  <si>
    <t>Cliente 005</t>
  </si>
  <si>
    <t>Cliente 006</t>
  </si>
  <si>
    <t>B003</t>
  </si>
  <si>
    <t>Azeite</t>
  </si>
  <si>
    <t>Cliente 007</t>
  </si>
  <si>
    <t>Ômega3 60</t>
  </si>
  <si>
    <t>Cliente 008</t>
  </si>
  <si>
    <t>Creatina 60</t>
  </si>
  <si>
    <t>Cliente 009</t>
  </si>
  <si>
    <t>Cliente 010</t>
  </si>
  <si>
    <t>Cliente 011</t>
  </si>
  <si>
    <t>Pré-treino 150</t>
  </si>
  <si>
    <t>Cliente 012</t>
  </si>
  <si>
    <t>B002</t>
  </si>
  <si>
    <t>Creatina 300</t>
  </si>
  <si>
    <t>Cliente 013</t>
  </si>
  <si>
    <t>Cliente 014</t>
  </si>
  <si>
    <t>Cliente 015</t>
  </si>
  <si>
    <t>Cliente 016</t>
  </si>
  <si>
    <t>Cliente 017</t>
  </si>
  <si>
    <t>Whey 250ml</t>
  </si>
  <si>
    <t>Cliente 018</t>
  </si>
  <si>
    <t>Cliente 019</t>
  </si>
  <si>
    <t>Pré-treino 300</t>
  </si>
  <si>
    <t>Cliente 020</t>
  </si>
  <si>
    <t>Café Grãos</t>
  </si>
  <si>
    <t>Cliente 021</t>
  </si>
  <si>
    <t>Água Lata</t>
  </si>
  <si>
    <t>Cliente 022</t>
  </si>
  <si>
    <t>Cliente 023</t>
  </si>
  <si>
    <t>Cliente 024</t>
  </si>
  <si>
    <t>Q10</t>
  </si>
  <si>
    <t>Cliente 025</t>
  </si>
  <si>
    <t>Ômega3 180</t>
  </si>
  <si>
    <t>Cliente 026</t>
  </si>
  <si>
    <t>Cliente 027</t>
  </si>
  <si>
    <t>Cliente 028</t>
  </si>
  <si>
    <t>Cliente 029</t>
  </si>
  <si>
    <t>Cliente 030</t>
  </si>
  <si>
    <t>Cliente 031</t>
  </si>
  <si>
    <t>Creatina 180</t>
  </si>
  <si>
    <t>Cliente 032</t>
  </si>
  <si>
    <t>Cliente 033</t>
  </si>
  <si>
    <t>Cliente 034</t>
  </si>
  <si>
    <t>Cliente 035</t>
  </si>
  <si>
    <t>Cliente 036</t>
  </si>
  <si>
    <t>Cliente 037</t>
  </si>
  <si>
    <t>Ômega3 120</t>
  </si>
  <si>
    <t>Cliente 038</t>
  </si>
  <si>
    <t>Café 10</t>
  </si>
  <si>
    <t>Cliente 039</t>
  </si>
  <si>
    <t>Cliente 040</t>
  </si>
  <si>
    <t>Cliente 041</t>
  </si>
  <si>
    <t>Cliente 042</t>
  </si>
  <si>
    <t>Cliente 043</t>
  </si>
  <si>
    <t>Cliente 044</t>
  </si>
  <si>
    <t>Cliente 045</t>
  </si>
  <si>
    <t>Creatina 120</t>
  </si>
  <si>
    <t>Cliente 046</t>
  </si>
  <si>
    <t>Cliente 047</t>
  </si>
  <si>
    <t>Creatina 1kg</t>
  </si>
  <si>
    <t>Cliente 048</t>
  </si>
  <si>
    <t>Cliente 049</t>
  </si>
  <si>
    <t>Creatina 150</t>
  </si>
  <si>
    <t>Cliente 050</t>
  </si>
  <si>
    <t>Cliente 051</t>
  </si>
  <si>
    <t>Cliente 052</t>
  </si>
  <si>
    <t>Cliente 053</t>
  </si>
  <si>
    <t>Cliente 054</t>
  </si>
  <si>
    <t>Cliente 055</t>
  </si>
  <si>
    <t>Cliente 056</t>
  </si>
  <si>
    <t>Cliente 057</t>
  </si>
  <si>
    <t>Cliente 058</t>
  </si>
  <si>
    <t>Cliente 059</t>
  </si>
  <si>
    <t>Cliente 060</t>
  </si>
  <si>
    <t>Cliente 061</t>
  </si>
  <si>
    <t>Cliente 062</t>
  </si>
  <si>
    <t>Cliente 063</t>
  </si>
  <si>
    <t>Cliente 064</t>
  </si>
  <si>
    <t>Cliente 065</t>
  </si>
  <si>
    <t>Cliente 066</t>
  </si>
  <si>
    <t>Leite em Pó</t>
  </si>
  <si>
    <t>Cliente 067</t>
  </si>
  <si>
    <t>Cliente 068</t>
  </si>
  <si>
    <t>Cliente 069</t>
  </si>
  <si>
    <t>Cliente 070</t>
  </si>
  <si>
    <t>Cliente 071</t>
  </si>
  <si>
    <t>Maionese</t>
  </si>
  <si>
    <t>Cliente 072</t>
  </si>
  <si>
    <t>Cliente 073</t>
  </si>
  <si>
    <t>Cliente 074</t>
  </si>
  <si>
    <t>Cliente 075</t>
  </si>
  <si>
    <t>Cliente 076</t>
  </si>
  <si>
    <t>Cliente 077</t>
  </si>
  <si>
    <t>Cliente 078</t>
  </si>
  <si>
    <t>Cliente 079</t>
  </si>
  <si>
    <t>Cliente 080</t>
  </si>
  <si>
    <t>Cliente 081</t>
  </si>
  <si>
    <t>Cliente 082</t>
  </si>
  <si>
    <t>Cliente 083</t>
  </si>
  <si>
    <t>Cliente 084</t>
  </si>
  <si>
    <t>Cliente 085</t>
  </si>
  <si>
    <t>Cliente 086</t>
  </si>
  <si>
    <t>Cliente 087</t>
  </si>
  <si>
    <t>Cliente 088</t>
  </si>
  <si>
    <t>Cliente 089</t>
  </si>
  <si>
    <t>Cliente 090</t>
  </si>
  <si>
    <t>Cliente 091</t>
  </si>
  <si>
    <t>Cliente 092</t>
  </si>
  <si>
    <t>Cliente 093</t>
  </si>
  <si>
    <t>Cliente 094</t>
  </si>
  <si>
    <t>Cliente 095</t>
  </si>
  <si>
    <t>Cliente 096</t>
  </si>
  <si>
    <t>Cliente 097</t>
  </si>
  <si>
    <t>Cliente 098</t>
  </si>
  <si>
    <t>Cliente 099</t>
  </si>
  <si>
    <t>PRATELEIRA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</si>
  <si>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</si>
  <si>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</si>
  <si>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</si>
  <si>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</si>
  <si>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</si>
  <si>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</si>
  <si>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</si>
  <si>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</si>
  <si>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</si>
  <si>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</si>
  <si>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</si>
  <si>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</si>
  <si>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</si>
  <si>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</si>
  <si>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</si>
  <si>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</si>
  <si>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</si>
  <si>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</si>
  <si>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</si>
  <si>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</si>
  <si>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</si>
  <si>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</si>
  <si>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</si>
  <si>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LUCRO BRUTO</t>
  </si>
  <si>
    <t>VENDA</t>
  </si>
  <si>
    <t>PROCV e PROCX</t>
  </si>
  <si>
    <t>ALEATÓRIOENTRE e CARACT</t>
  </si>
  <si>
    <t>CARACT</t>
  </si>
  <si>
    <t>CONT.SE e CONT.VALORES</t>
  </si>
  <si>
    <t>CONVERTER e ABS</t>
  </si>
  <si>
    <t>SE, E, OU e SEERRO</t>
  </si>
  <si>
    <t>CONCAT</t>
  </si>
  <si>
    <t>MAIÚSCULA, MINÚSCULA, PRI.MAIÚSCULA, DIREITA, ESQUERDA, PROCURAR e TEXTO</t>
  </si>
  <si>
    <t>MAIOR e MENOR</t>
  </si>
  <si>
    <t>MÉDIA e MÉDIASE</t>
  </si>
  <si>
    <t>SOMA, SOMASE e SOMARPRODUTO</t>
  </si>
  <si>
    <t>1-) Gerar números aleatórios.</t>
  </si>
  <si>
    <t>2-) Gerar datas aleatórios.</t>
  </si>
  <si>
    <t>4-) Fazer sorteios.</t>
  </si>
  <si>
    <t>Data</t>
  </si>
  <si>
    <t>Produto</t>
  </si>
  <si>
    <t>Valor</t>
  </si>
  <si>
    <t>N°</t>
  </si>
  <si>
    <t>Participantes</t>
  </si>
  <si>
    <t>Sorteado</t>
  </si>
  <si>
    <t>Gabriel Martins</t>
  </si>
  <si>
    <t>Michele Pinheiro</t>
  </si>
  <si>
    <t>Elvira Marques</t>
  </si>
  <si>
    <t>Morgana Barbosa</t>
  </si>
  <si>
    <t>Gisele Machado</t>
  </si>
  <si>
    <t>Ana Matos</t>
  </si>
  <si>
    <t>Cristal Berto</t>
  </si>
  <si>
    <t>Anabela Carvalho</t>
  </si>
  <si>
    <t>Brenda Gonçalves</t>
  </si>
  <si>
    <t>Beatriz Campos</t>
  </si>
  <si>
    <t>Eva Cavalcante</t>
  </si>
  <si>
    <t>Berenice Oliveira</t>
  </si>
  <si>
    <t>Bianca Almeida</t>
  </si>
  <si>
    <t>Marcela Moraes</t>
  </si>
  <si>
    <t>Alice Cavalcante</t>
  </si>
  <si>
    <t>Brenda Barcellos</t>
  </si>
  <si>
    <t>Júlia Paiva</t>
  </si>
  <si>
    <t>Fernanda Machado</t>
  </si>
  <si>
    <t>Eva Paulino</t>
  </si>
  <si>
    <t>Hilda Carvalho</t>
  </si>
  <si>
    <t>Célia Ferraz</t>
  </si>
  <si>
    <t>Hannah Mazzaropi</t>
  </si>
  <si>
    <t>Ahsley Moraes</t>
  </si>
  <si>
    <t>Bárbara Oliveira</t>
  </si>
  <si>
    <t>Hannah Ferreira</t>
  </si>
  <si>
    <t>Linda Prado</t>
  </si>
  <si>
    <t>Marcela Ferreira</t>
  </si>
  <si>
    <t>Ana Pinheiro</t>
  </si>
  <si>
    <t>Linda Castro</t>
  </si>
  <si>
    <t>Jamila Mazzaropi</t>
  </si>
  <si>
    <t>Júlia Almeida</t>
  </si>
  <si>
    <t>Gisele Carvalho</t>
  </si>
  <si>
    <t>Adriana Pereira</t>
  </si>
  <si>
    <t>João Castro</t>
  </si>
  <si>
    <t>Isaac Duarte</t>
  </si>
  <si>
    <t>NOME</t>
  </si>
  <si>
    <t>SOBRENOME</t>
  </si>
  <si>
    <t>NOME COMPLETO</t>
  </si>
  <si>
    <t>Silva</t>
  </si>
  <si>
    <t>Lucas</t>
  </si>
  <si>
    <t>Santos</t>
  </si>
  <si>
    <t>Maria</t>
  </si>
  <si>
    <t>Costa</t>
  </si>
  <si>
    <t>Pedro</t>
  </si>
  <si>
    <t>Oliveira</t>
  </si>
  <si>
    <t>Sofia</t>
  </si>
  <si>
    <t>Pereira</t>
  </si>
  <si>
    <t>Tiago</t>
  </si>
  <si>
    <t>Rodrigues</t>
  </si>
  <si>
    <t>Laura</t>
  </si>
  <si>
    <t>Fernandes</t>
  </si>
  <si>
    <t>Andre</t>
  </si>
  <si>
    <t>Martins</t>
  </si>
  <si>
    <t>Carolina</t>
  </si>
  <si>
    <t>Sousa</t>
  </si>
  <si>
    <t>Francisco</t>
  </si>
  <si>
    <t>Almeida</t>
  </si>
  <si>
    <t>Beatriz</t>
  </si>
  <si>
    <t>Gonçalves</t>
  </si>
  <si>
    <t>Miguel</t>
  </si>
  <si>
    <t>Ribeiro</t>
  </si>
  <si>
    <t>Ines</t>
  </si>
  <si>
    <t>Barbosa</t>
  </si>
  <si>
    <t>Guilherme</t>
  </si>
  <si>
    <t>Cardoso</t>
  </si>
  <si>
    <t>Marta</t>
  </si>
  <si>
    <t>Ferreira</t>
  </si>
  <si>
    <t>Diogo</t>
  </si>
  <si>
    <t>Gomes</t>
  </si>
  <si>
    <t>Luana</t>
  </si>
  <si>
    <t>Pinto</t>
  </si>
  <si>
    <t>Rafael</t>
  </si>
  <si>
    <t>Correia</t>
  </si>
  <si>
    <t>Mariana</t>
  </si>
  <si>
    <t>Lopes</t>
  </si>
  <si>
    <t>Carlos</t>
  </si>
  <si>
    <t>Matos</t>
  </si>
  <si>
    <t>Rui</t>
  </si>
  <si>
    <t>EMAIL</t>
  </si>
  <si>
    <t>Ana@excelentejoao.com.br</t>
  </si>
  <si>
    <t>Lucas@excelentejoao.com.br</t>
  </si>
  <si>
    <t>Maria@excelentejoao.com.br</t>
  </si>
  <si>
    <t>Pedro@excelentejoao.com.br</t>
  </si>
  <si>
    <t>Sofia@excelentejoao.com.br</t>
  </si>
  <si>
    <t>Tiago@excelentejoao.com.br</t>
  </si>
  <si>
    <t>Laura@excelentejoao.com.br</t>
  </si>
  <si>
    <t>Andre@excelentejoao.com.br</t>
  </si>
  <si>
    <t>Carolina@excelentejoao.com.br</t>
  </si>
  <si>
    <t>Francisco@excelentejoao.com.br</t>
  </si>
  <si>
    <t>Beatriz@excelentejoao.com.br</t>
  </si>
  <si>
    <t>Miguel@excelentejoao.com.br</t>
  </si>
  <si>
    <t>Ines@excelentejoao.com.br</t>
  </si>
  <si>
    <t>Guilherme@excelentejoao.com.br</t>
  </si>
  <si>
    <t>Marta@excelentejoao.com.br</t>
  </si>
  <si>
    <t>Diogo@excelentejoao.com.br</t>
  </si>
  <si>
    <t>Luana@excelentejoao.com.br</t>
  </si>
  <si>
    <t>Rafael@excelentejoao.com.br</t>
  </si>
  <si>
    <t>Mariana@excelentejoao.com.br</t>
  </si>
  <si>
    <t>Carlos@excelentejoao.com.br</t>
  </si>
  <si>
    <t>Rui@excelentejoao.com.br</t>
  </si>
  <si>
    <t>INFORMAÇÕES</t>
  </si>
  <si>
    <t>RAMAL</t>
  </si>
  <si>
    <t>58-17</t>
  </si>
  <si>
    <t>75-25</t>
  </si>
  <si>
    <t>91-31</t>
  </si>
  <si>
    <t>82-77</t>
  </si>
  <si>
    <t>28-75</t>
  </si>
  <si>
    <t>42-40</t>
  </si>
  <si>
    <t>84-40</t>
  </si>
  <si>
    <t>20-33</t>
  </si>
  <si>
    <t>63-56</t>
  </si>
  <si>
    <t>53-71</t>
  </si>
  <si>
    <t>74-42</t>
  </si>
  <si>
    <t>21-43</t>
  </si>
  <si>
    <t>90-32</t>
  </si>
  <si>
    <t>30-64</t>
  </si>
  <si>
    <t>65-36</t>
  </si>
  <si>
    <t>22-87</t>
  </si>
  <si>
    <t>17-75</t>
  </si>
  <si>
    <t>33-94</t>
  </si>
  <si>
    <t>59-35</t>
  </si>
  <si>
    <t>43-75</t>
  </si>
  <si>
    <t>94-18</t>
  </si>
  <si>
    <t>47-86</t>
  </si>
  <si>
    <t>DATA</t>
  </si>
  <si>
    <t>ID_PEDIDO</t>
  </si>
  <si>
    <t>PRODUTO</t>
  </si>
  <si>
    <t>QTD</t>
  </si>
  <si>
    <t>FRETE</t>
  </si>
  <si>
    <t>TOTAL</t>
  </si>
  <si>
    <t>800-537-318</t>
  </si>
  <si>
    <t>Whey Protein</t>
  </si>
  <si>
    <t>Carolina Pereira</t>
  </si>
  <si>
    <t>749-958-808</t>
  </si>
  <si>
    <t>Omega-3</t>
  </si>
  <si>
    <t>André Alves</t>
  </si>
  <si>
    <t>769-789-892</t>
  </si>
  <si>
    <t>Creatina</t>
  </si>
  <si>
    <t>Carolina Fernandes</t>
  </si>
  <si>
    <t>119-726-133</t>
  </si>
  <si>
    <t>Multivitamínico</t>
  </si>
  <si>
    <t>Mariana Cardoso</t>
  </si>
  <si>
    <t>578-425-533</t>
  </si>
  <si>
    <t>Glutamina</t>
  </si>
  <si>
    <t>Tiago Oliveira</t>
  </si>
  <si>
    <t>283-471-913</t>
  </si>
  <si>
    <t>Francisco Ferreira</t>
  </si>
  <si>
    <t>206-346-519</t>
  </si>
  <si>
    <t>Beatriz Alves</t>
  </si>
  <si>
    <t>494-948-943</t>
  </si>
  <si>
    <t>Francisco Oliveira</t>
  </si>
  <si>
    <t>551-979-734</t>
  </si>
  <si>
    <t>Francisco Vieira</t>
  </si>
  <si>
    <t>947-734-636</t>
  </si>
  <si>
    <t>Sofia Cardoso</t>
  </si>
  <si>
    <t>285-562-215</t>
  </si>
  <si>
    <t>Miguel Mendes</t>
  </si>
  <si>
    <t>604-652-697</t>
  </si>
  <si>
    <t>Francisco Gonçalves</t>
  </si>
  <si>
    <t>882-415-610</t>
  </si>
  <si>
    <t>João Gonçalves</t>
  </si>
  <si>
    <t>385-774-454</t>
  </si>
  <si>
    <t>Luís Gonçalves</t>
  </si>
  <si>
    <t>916-703-220</t>
  </si>
  <si>
    <t>Miguel Gonçalves</t>
  </si>
  <si>
    <t>395-519-117</t>
  </si>
  <si>
    <t>Tiago Gonçalves</t>
  </si>
  <si>
    <t>363-537-210</t>
  </si>
  <si>
    <t>Sofia Sousa</t>
  </si>
  <si>
    <t>337-232-790</t>
  </si>
  <si>
    <t>Tiago Sousa</t>
  </si>
  <si>
    <t>960-911-655</t>
  </si>
  <si>
    <t>Miguel Alves</t>
  </si>
  <si>
    <t>623-678-438</t>
  </si>
  <si>
    <t>Lara Ramos</t>
  </si>
  <si>
    <t>963-696-544</t>
  </si>
  <si>
    <t>Leonor Sousa</t>
  </si>
  <si>
    <t>767-354-471</t>
  </si>
  <si>
    <t>Lara Martins</t>
  </si>
  <si>
    <t>808-261-531</t>
  </si>
  <si>
    <t>Diogo Ramos</t>
  </si>
  <si>
    <t>836-371-904</t>
  </si>
  <si>
    <t>797-938-812</t>
  </si>
  <si>
    <t>Diogo Ferreira</t>
  </si>
  <si>
    <t>296-388-317</t>
  </si>
  <si>
    <t>Diogo Cardoso</t>
  </si>
  <si>
    <t>571-165-673</t>
  </si>
  <si>
    <t>853-115-417</t>
  </si>
  <si>
    <t>Ana Fernandes</t>
  </si>
  <si>
    <t>508-115-400</t>
  </si>
  <si>
    <t>Carolina Vieira</t>
  </si>
  <si>
    <t>521-102-619</t>
  </si>
  <si>
    <t>Inês Ferreira</t>
  </si>
  <si>
    <t>941-354-888</t>
  </si>
  <si>
    <t>Lara Ferreira</t>
  </si>
  <si>
    <t>929-527-370</t>
  </si>
  <si>
    <t>214-795-290</t>
  </si>
  <si>
    <t>Guilherme Ferreira</t>
  </si>
  <si>
    <t>662-736-304</t>
  </si>
  <si>
    <t>Matilde Martins</t>
  </si>
  <si>
    <t>491-159-987</t>
  </si>
  <si>
    <t>Diogo Fernandes</t>
  </si>
  <si>
    <t>399-699-397</t>
  </si>
  <si>
    <t>Matilde Sousa</t>
  </si>
  <si>
    <t>813-360-339</t>
  </si>
  <si>
    <t>823-715-137</t>
  </si>
  <si>
    <t>Guilherme Ramos</t>
  </si>
  <si>
    <t>972-257-897</t>
  </si>
  <si>
    <t>775-242-820</t>
  </si>
  <si>
    <t>895-710-236</t>
  </si>
  <si>
    <t>Guilherme Barbosa</t>
  </si>
  <si>
    <t>920-548-847</t>
  </si>
  <si>
    <t>Pedro Santos</t>
  </si>
  <si>
    <t>486-315-391</t>
  </si>
  <si>
    <t>Beatriz Santos</t>
  </si>
  <si>
    <t>443-115-714</t>
  </si>
  <si>
    <t>Ana Ferreira</t>
  </si>
  <si>
    <t>290-197-962</t>
  </si>
  <si>
    <t>702-263-534</t>
  </si>
  <si>
    <t>Pedro Fernandes</t>
  </si>
  <si>
    <t>590-116-167</t>
  </si>
  <si>
    <t>Ana Sousa</t>
  </si>
  <si>
    <t>486-352-582</t>
  </si>
  <si>
    <t>Matilde Ferreira</t>
  </si>
  <si>
    <t>964-734-180</t>
  </si>
  <si>
    <t>Beatriz Martins</t>
  </si>
  <si>
    <t>866-885-403</t>
  </si>
  <si>
    <t>Beatriz Sousa</t>
  </si>
  <si>
    <t>959-717-773</t>
  </si>
  <si>
    <t>Maria Ramos</t>
  </si>
  <si>
    <t>597-169-746</t>
  </si>
  <si>
    <t>Tiago Fernandes</t>
  </si>
  <si>
    <t>185-927-498</t>
  </si>
  <si>
    <t>Inês Oliveira</t>
  </si>
  <si>
    <t>625-969-420</t>
  </si>
  <si>
    <t>Miguel Pereira</t>
  </si>
  <si>
    <t>985-591-487</t>
  </si>
  <si>
    <t>Maria Pereira</t>
  </si>
  <si>
    <t>142-507-284</t>
  </si>
  <si>
    <t>Miguel Silva</t>
  </si>
  <si>
    <t>465-384-144</t>
  </si>
  <si>
    <t>Inês Vieira</t>
  </si>
  <si>
    <t>581-835-591</t>
  </si>
  <si>
    <t>285-250-984</t>
  </si>
  <si>
    <t>Luís Ramos</t>
  </si>
  <si>
    <t>699-494-111</t>
  </si>
  <si>
    <t>Tiago Cardoso</t>
  </si>
  <si>
    <t>698-540-390</t>
  </si>
  <si>
    <t>João Martins</t>
  </si>
  <si>
    <t>589-791-420</t>
  </si>
  <si>
    <t>836-157-279</t>
  </si>
  <si>
    <t>Sofia Barbosa</t>
  </si>
  <si>
    <t>311-240-858</t>
  </si>
  <si>
    <t>Matilde Cardoso</t>
  </si>
  <si>
    <t>544-766-175</t>
  </si>
  <si>
    <t>Leonor Ferreira</t>
  </si>
  <si>
    <t>373-738-982</t>
  </si>
  <si>
    <t>Mariana Santos</t>
  </si>
  <si>
    <t>737-384-935</t>
  </si>
  <si>
    <t>Francisco Pereira</t>
  </si>
  <si>
    <t>202-157-255</t>
  </si>
  <si>
    <t>João Fernandes</t>
  </si>
  <si>
    <t>660-908-428</t>
  </si>
  <si>
    <t>Sofia Alves</t>
  </si>
  <si>
    <t>459-883-504</t>
  </si>
  <si>
    <t>Mariana Barbosa</t>
  </si>
  <si>
    <t>768-299-857</t>
  </si>
  <si>
    <t>Matilde Gonçalves</t>
  </si>
  <si>
    <t>953-584-739</t>
  </si>
  <si>
    <t>Miguel Barbosa</t>
  </si>
  <si>
    <t>231-195-370</t>
  </si>
  <si>
    <t>Lara Oliveira</t>
  </si>
  <si>
    <t>737-773-270</t>
  </si>
  <si>
    <t>668-496-551</t>
  </si>
  <si>
    <t>Sofia Pereira</t>
  </si>
  <si>
    <t>916-983-888</t>
  </si>
  <si>
    <t>979-280-107</t>
  </si>
  <si>
    <t>João Rodrigues</t>
  </si>
  <si>
    <t>597-242-869</t>
  </si>
  <si>
    <t>741-175-289</t>
  </si>
  <si>
    <t>Luís Santos</t>
  </si>
  <si>
    <t>380-119-912</t>
  </si>
  <si>
    <t>Diogo Mendes</t>
  </si>
  <si>
    <t>241-507-352</t>
  </si>
  <si>
    <t>Leonor Rodrigues</t>
  </si>
  <si>
    <t>623-125-439</t>
  </si>
  <si>
    <t>768-410-273</t>
  </si>
  <si>
    <t>952-505-208</t>
  </si>
  <si>
    <t>236-989-336</t>
  </si>
  <si>
    <t>Inês Fernandes</t>
  </si>
  <si>
    <t>989-362-798</t>
  </si>
  <si>
    <t>619-998-998</t>
  </si>
  <si>
    <t>Sofia Ferreira</t>
  </si>
  <si>
    <t>867-540-532</t>
  </si>
  <si>
    <t>Tiago Costa</t>
  </si>
  <si>
    <t>409-512-555</t>
  </si>
  <si>
    <t>Ana Costa</t>
  </si>
  <si>
    <t>703-901-682</t>
  </si>
  <si>
    <t>Mariana Alves</t>
  </si>
  <si>
    <t>553-623-754</t>
  </si>
  <si>
    <t>Ana Ramos</t>
  </si>
  <si>
    <t>890-236-889</t>
  </si>
  <si>
    <t>Diogo Rodrigues</t>
  </si>
  <si>
    <t>641-598-701</t>
  </si>
  <si>
    <t>Leonor Santos</t>
  </si>
  <si>
    <t>318-705-896</t>
  </si>
  <si>
    <t>Guilherme Martins</t>
  </si>
  <si>
    <t>588-358-736</t>
  </si>
  <si>
    <t>686-166-393</t>
  </si>
  <si>
    <t>Diogo Alves</t>
  </si>
  <si>
    <t>412-907-377</t>
  </si>
  <si>
    <t>435-533-563</t>
  </si>
  <si>
    <t>André Sousa</t>
  </si>
  <si>
    <t>837-529-982</t>
  </si>
  <si>
    <t>Leonor Ramos</t>
  </si>
  <si>
    <t>773-323-519</t>
  </si>
  <si>
    <t>João Cardoso</t>
  </si>
  <si>
    <t>567-636-386</t>
  </si>
  <si>
    <t>Leonor Cardoso</t>
  </si>
  <si>
    <t>451-228-312</t>
  </si>
  <si>
    <t>André Silva</t>
  </si>
  <si>
    <t>853-639-266</t>
  </si>
  <si>
    <t>Luís Sousa</t>
  </si>
  <si>
    <t>735-343-336</t>
  </si>
  <si>
    <t>Guilherme Santos</t>
  </si>
  <si>
    <t>453-160-809</t>
  </si>
  <si>
    <t>409-858-186</t>
  </si>
  <si>
    <t>173-207-500</t>
  </si>
  <si>
    <t>Daniel Fernandes</t>
  </si>
  <si>
    <t>781-727-695</t>
  </si>
  <si>
    <t>877-558-125</t>
  </si>
  <si>
    <t>André Barbosa</t>
  </si>
  <si>
    <t>561-160-889</t>
  </si>
  <si>
    <t>Maria Fernandes</t>
  </si>
  <si>
    <t>457-856-713</t>
  </si>
  <si>
    <t>378-185-456</t>
  </si>
  <si>
    <t>Sofia Santos</t>
  </si>
  <si>
    <t>980-238-384</t>
  </si>
  <si>
    <t>Daniel Silva</t>
  </si>
  <si>
    <t>541-964-886</t>
  </si>
  <si>
    <t>Leonor Martins</t>
  </si>
  <si>
    <t>905-292-393</t>
  </si>
  <si>
    <t>Mariana Sousa</t>
  </si>
  <si>
    <t>200-803-823</t>
  </si>
  <si>
    <t>743-253-651</t>
  </si>
  <si>
    <t>Lara Sousa</t>
  </si>
  <si>
    <t>554-546-998</t>
  </si>
  <si>
    <t>Sofia Ramos</t>
  </si>
  <si>
    <t>227-445-523</t>
  </si>
  <si>
    <t>Carolina Mendes</t>
  </si>
  <si>
    <t>696-627-927</t>
  </si>
  <si>
    <t>Leonor Pereira</t>
  </si>
  <si>
    <t>319-532-488</t>
  </si>
  <si>
    <t>Carolina Alves</t>
  </si>
  <si>
    <t>567-934-942</t>
  </si>
  <si>
    <t>487-796-155</t>
  </si>
  <si>
    <t>André Martins</t>
  </si>
  <si>
    <t>664-460-181</t>
  </si>
  <si>
    <t>Lara Santos</t>
  </si>
  <si>
    <t>935-385-228</t>
  </si>
  <si>
    <t>811-504-131</t>
  </si>
  <si>
    <t>182-916-417</t>
  </si>
  <si>
    <t>508-129-490</t>
  </si>
  <si>
    <t>Francisco Silva</t>
  </si>
  <si>
    <t>893-586-472</t>
  </si>
  <si>
    <t>585-565-302</t>
  </si>
  <si>
    <t>Sofia Costa</t>
  </si>
  <si>
    <t>317-481-827</t>
  </si>
  <si>
    <t>Guilherme Fernandes</t>
  </si>
  <si>
    <t>861-910-267</t>
  </si>
  <si>
    <t>André Rodrigues</t>
  </si>
  <si>
    <t>433-749-830</t>
  </si>
  <si>
    <t>Tiago Ramos</t>
  </si>
  <si>
    <t>735-726-704</t>
  </si>
  <si>
    <t>Daniel Cardoso</t>
  </si>
  <si>
    <t>299-403-727</t>
  </si>
  <si>
    <t>Mariana Costa</t>
  </si>
  <si>
    <t>264-721-677</t>
  </si>
  <si>
    <t>Leonor Barbosa</t>
  </si>
  <si>
    <t>120-684-771</t>
  </si>
  <si>
    <t>238-663-210</t>
  </si>
  <si>
    <t>Pedro Pereira</t>
  </si>
  <si>
    <t>601-263-980</t>
  </si>
  <si>
    <t>453-533-661</t>
  </si>
  <si>
    <t>Carolina Cardoso</t>
  </si>
  <si>
    <t>595-777-186</t>
  </si>
  <si>
    <t>Miguel Santos</t>
  </si>
  <si>
    <t>867-164-723</t>
  </si>
  <si>
    <t>Matilde Silva</t>
  </si>
  <si>
    <t>394-864-411</t>
  </si>
  <si>
    <t>Guilherme Rodrigues</t>
  </si>
  <si>
    <t>603-655-645</t>
  </si>
  <si>
    <t>273-777-747</t>
  </si>
  <si>
    <t>Leonor Costa</t>
  </si>
  <si>
    <t>708-664-745</t>
  </si>
  <si>
    <t>632-896-918</t>
  </si>
  <si>
    <t>Beatriz Mendes</t>
  </si>
  <si>
    <t>333-376-189</t>
  </si>
  <si>
    <t>938-167-959</t>
  </si>
  <si>
    <t>Francisco Cardoso</t>
  </si>
  <si>
    <t>660-974-555</t>
  </si>
  <si>
    <t>Ana Silva</t>
  </si>
  <si>
    <t>880-752-876</t>
  </si>
  <si>
    <t>Maria Ferreira</t>
  </si>
  <si>
    <t>251-231-802</t>
  </si>
  <si>
    <t>Mariana Fernandes</t>
  </si>
  <si>
    <t>886-848-726</t>
  </si>
  <si>
    <t>Mariana Oliveira</t>
  </si>
  <si>
    <t>768-344-598</t>
  </si>
  <si>
    <t>André Ferreira</t>
  </si>
  <si>
    <t>212-764-516</t>
  </si>
  <si>
    <t>Luís Barbosa</t>
  </si>
  <si>
    <t>354-943-224</t>
  </si>
  <si>
    <t>Inês Rodrigues</t>
  </si>
  <si>
    <t>725-968-447</t>
  </si>
  <si>
    <t>852-469-565</t>
  </si>
  <si>
    <t>Beatriz Cardoso</t>
  </si>
  <si>
    <t>697-220-906</t>
  </si>
  <si>
    <t>Francisco Sousa</t>
  </si>
  <si>
    <t>292-871-737</t>
  </si>
  <si>
    <t>838-308-117</t>
  </si>
  <si>
    <t>Matilde Fernandes</t>
  </si>
  <si>
    <t>355-215-124</t>
  </si>
  <si>
    <t>André Vieira</t>
  </si>
  <si>
    <t>804-782-980</t>
  </si>
  <si>
    <t>418-469-206</t>
  </si>
  <si>
    <t>378-565-335</t>
  </si>
  <si>
    <t>Luís Vieira</t>
  </si>
  <si>
    <t>172-262-525</t>
  </si>
  <si>
    <t>Lara Vieira</t>
  </si>
  <si>
    <t>203-481-288</t>
  </si>
  <si>
    <t>Guilherme Costa</t>
  </si>
  <si>
    <t>535-483-384</t>
  </si>
  <si>
    <t>721-595-321</t>
  </si>
  <si>
    <t>Diogo Martins</t>
  </si>
  <si>
    <t>528-180-681</t>
  </si>
  <si>
    <t>Lara Fernandes</t>
  </si>
  <si>
    <t>631-521-854</t>
  </si>
  <si>
    <t>908-100-375</t>
  </si>
  <si>
    <t>403-497-991</t>
  </si>
  <si>
    <t>Inês Cardoso</t>
  </si>
  <si>
    <t>441-627-877</t>
  </si>
  <si>
    <t>Beatriz Ferreira</t>
  </si>
  <si>
    <t>946-958-950</t>
  </si>
  <si>
    <t>882-284-233</t>
  </si>
  <si>
    <t>João Costa</t>
  </si>
  <si>
    <t>799-271-562</t>
  </si>
  <si>
    <t>579-311-826</t>
  </si>
  <si>
    <t>806-664-306</t>
  </si>
  <si>
    <t>346-950-272</t>
  </si>
  <si>
    <t>Tiago Barbosa</t>
  </si>
  <si>
    <t>348-234-805</t>
  </si>
  <si>
    <t>399-307-770</t>
  </si>
  <si>
    <t>Inês Costa</t>
  </si>
  <si>
    <t>761-570-895</t>
  </si>
  <si>
    <t>834-400-822</t>
  </si>
  <si>
    <t>Sofia Martins</t>
  </si>
  <si>
    <t>100-430-311</t>
  </si>
  <si>
    <t>247-750-695</t>
  </si>
  <si>
    <t>Luís Alves</t>
  </si>
  <si>
    <t>406-555-831</t>
  </si>
  <si>
    <t>533-745-366</t>
  </si>
  <si>
    <t>Guilherme Mendes</t>
  </si>
  <si>
    <t>617-670-172</t>
  </si>
  <si>
    <t>403-343-700</t>
  </si>
  <si>
    <t>Miguel Martins</t>
  </si>
  <si>
    <t>971-154-930</t>
  </si>
  <si>
    <t>Inês Pereira</t>
  </si>
  <si>
    <t>196-738-484</t>
  </si>
  <si>
    <t>Pedro Ferreira</t>
  </si>
  <si>
    <t>879-434-524</t>
  </si>
  <si>
    <t>246-902-297</t>
  </si>
  <si>
    <t>108-338-127</t>
  </si>
  <si>
    <t>Diogo Silva</t>
  </si>
  <si>
    <t>574-232-725</t>
  </si>
  <si>
    <t>684-623-381</t>
  </si>
  <si>
    <t>Daniel Costa</t>
  </si>
  <si>
    <t>815-385-313</t>
  </si>
  <si>
    <t>Ana Martins</t>
  </si>
  <si>
    <t>814-548-781</t>
  </si>
  <si>
    <t>Beatriz Vieira</t>
  </si>
  <si>
    <t>196-481-591</t>
  </si>
  <si>
    <t>Inês Alves</t>
  </si>
  <si>
    <t>508-474-196</t>
  </si>
  <si>
    <t>Daniel Mendes</t>
  </si>
  <si>
    <t>361-977-967</t>
  </si>
  <si>
    <t>Guilherme Alves</t>
  </si>
  <si>
    <t>515-848-450</t>
  </si>
  <si>
    <t>Tiago Martins</t>
  </si>
  <si>
    <t>409-301-368</t>
  </si>
  <si>
    <t>345-447-560</t>
  </si>
  <si>
    <t>Matilde Ramos</t>
  </si>
  <si>
    <t>239-699-923</t>
  </si>
  <si>
    <t>930-688-868</t>
  </si>
  <si>
    <t>270-744-356</t>
  </si>
  <si>
    <t>897-548-990</t>
  </si>
  <si>
    <t>Miguel Fernandes</t>
  </si>
  <si>
    <t>934-168-564</t>
  </si>
  <si>
    <t>912-865-123</t>
  </si>
  <si>
    <t>Miguel Ramos</t>
  </si>
  <si>
    <t>318-381-407</t>
  </si>
  <si>
    <t>Pedro Oliveira</t>
  </si>
  <si>
    <t>271-218-709</t>
  </si>
  <si>
    <t>998-647-237</t>
  </si>
  <si>
    <t>Guilherme Vieira</t>
  </si>
  <si>
    <t>383-507-255</t>
  </si>
  <si>
    <t>757-625-683</t>
  </si>
  <si>
    <t>797-186-553</t>
  </si>
  <si>
    <t>Tiago Silva</t>
  </si>
  <si>
    <t>288-484-555</t>
  </si>
  <si>
    <t>Francisco Ramos</t>
  </si>
  <si>
    <t>613-413-467</t>
  </si>
  <si>
    <t>195-110-707</t>
  </si>
  <si>
    <t>150-953-664</t>
  </si>
  <si>
    <t>385-841-129</t>
  </si>
  <si>
    <t>Carolina Costa</t>
  </si>
  <si>
    <t>871-339-511</t>
  </si>
  <si>
    <t>Luís Oliveira</t>
  </si>
  <si>
    <t>749-317-743</t>
  </si>
  <si>
    <t>851-485-685</t>
  </si>
  <si>
    <t>777-593-792</t>
  </si>
  <si>
    <t>Carolina Santos</t>
  </si>
  <si>
    <t>904-721-474</t>
  </si>
  <si>
    <t>312-892-663</t>
  </si>
  <si>
    <t>Maria Costa</t>
  </si>
  <si>
    <t>796-433-996</t>
  </si>
  <si>
    <t>755-947-574</t>
  </si>
  <si>
    <t>601-710-130</t>
  </si>
  <si>
    <t>Sofia Oliveira</t>
  </si>
  <si>
    <t>539-536-919</t>
  </si>
  <si>
    <t>Pedro Cardoso</t>
  </si>
  <si>
    <t>351-965-223</t>
  </si>
  <si>
    <t>239-385-771</t>
  </si>
  <si>
    <t>Guilherme Sousa</t>
  </si>
  <si>
    <t>477-260-341</t>
  </si>
  <si>
    <t>561-435-804</t>
  </si>
  <si>
    <t>Ana Alves</t>
  </si>
  <si>
    <t>556-895-592</t>
  </si>
  <si>
    <t>826-689-687</t>
  </si>
  <si>
    <t>André Santos</t>
  </si>
  <si>
    <t>540-163-948</t>
  </si>
  <si>
    <t>571-301-800</t>
  </si>
  <si>
    <t>809-922-231</t>
  </si>
  <si>
    <t>516-531-627</t>
  </si>
  <si>
    <t>Francisco Santos</t>
  </si>
  <si>
    <t>615-678-620</t>
  </si>
  <si>
    <t>423-109-320</t>
  </si>
  <si>
    <t>288-554-216</t>
  </si>
  <si>
    <t>324-303-330</t>
  </si>
  <si>
    <t>690-238-773</t>
  </si>
  <si>
    <t>199-795-269</t>
  </si>
  <si>
    <t>958-169-221</t>
  </si>
  <si>
    <t>681-555-621</t>
  </si>
  <si>
    <t>Maria Alves</t>
  </si>
  <si>
    <t>137-599-493</t>
  </si>
  <si>
    <t>149-386-245</t>
  </si>
  <si>
    <t>Carolina Gonçalves</t>
  </si>
  <si>
    <t>756-669-979</t>
  </si>
  <si>
    <t>666-840-853</t>
  </si>
  <si>
    <t>Ana Pereira</t>
  </si>
  <si>
    <t>290-702-733</t>
  </si>
  <si>
    <t>Leonor Fernandes</t>
  </si>
  <si>
    <t>891-484-709</t>
  </si>
  <si>
    <t>Diogo Barbosa</t>
  </si>
  <si>
    <t>155-912-116</t>
  </si>
  <si>
    <t>Maria Oliveira</t>
  </si>
  <si>
    <t>475-161-688</t>
  </si>
  <si>
    <t>Guilherme Pereira</t>
  </si>
  <si>
    <t>905-173-301</t>
  </si>
  <si>
    <t>896-447-510</t>
  </si>
  <si>
    <t>856-441-337</t>
  </si>
  <si>
    <t>549-668-731</t>
  </si>
  <si>
    <t>Matilde Costa</t>
  </si>
  <si>
    <t>228-816-595</t>
  </si>
  <si>
    <t>526-739-744</t>
  </si>
  <si>
    <t>481-247-584</t>
  </si>
  <si>
    <t>192-775-233</t>
  </si>
  <si>
    <t>177-662-554</t>
  </si>
  <si>
    <t>Francisco Martins</t>
  </si>
  <si>
    <t>458-603-766</t>
  </si>
  <si>
    <t>Mariana Mendes</t>
  </si>
  <si>
    <t>222-776-246</t>
  </si>
  <si>
    <t>Beatriz Fernandes</t>
  </si>
  <si>
    <t>860-993-843</t>
  </si>
  <si>
    <t>Matilde Vieira</t>
  </si>
  <si>
    <t>563-572-188</t>
  </si>
  <si>
    <t>Ana Mendes</t>
  </si>
  <si>
    <t>975-772-428</t>
  </si>
  <si>
    <t>Luís Martins</t>
  </si>
  <si>
    <t>620-755-179</t>
  </si>
  <si>
    <t>612-473-433</t>
  </si>
  <si>
    <t>714-714-151</t>
  </si>
  <si>
    <t>734-692-201</t>
  </si>
  <si>
    <t>Daniel Martins</t>
  </si>
  <si>
    <t>404-978-632</t>
  </si>
  <si>
    <t>Ana Gonçalves</t>
  </si>
  <si>
    <t>464-746-340</t>
  </si>
  <si>
    <t>474-327-553</t>
  </si>
  <si>
    <t>João Mendes</t>
  </si>
  <si>
    <t>865-654-355</t>
  </si>
  <si>
    <t>Mariana Ramos</t>
  </si>
  <si>
    <t>268-526-382</t>
  </si>
  <si>
    <t>Mariana Ferreira</t>
  </si>
  <si>
    <t>595-117-924</t>
  </si>
  <si>
    <t>Maria Silva</t>
  </si>
  <si>
    <t>477-885-406</t>
  </si>
  <si>
    <t>Pedro Gonçalves</t>
  </si>
  <si>
    <t>103-223-234</t>
  </si>
  <si>
    <t>João Pereira</t>
  </si>
  <si>
    <t>511-210-321</t>
  </si>
  <si>
    <t>564-308-791</t>
  </si>
  <si>
    <t>906-938-278</t>
  </si>
  <si>
    <t>502-920-982</t>
  </si>
  <si>
    <t>293-194-567</t>
  </si>
  <si>
    <t>185-307-477</t>
  </si>
  <si>
    <t>Francisco Fernandes</t>
  </si>
  <si>
    <t>968-264-148</t>
  </si>
  <si>
    <t>158-899-843</t>
  </si>
  <si>
    <t>Sofia Rodrigues</t>
  </si>
  <si>
    <t>628-207-673</t>
  </si>
  <si>
    <t>João Silva</t>
  </si>
  <si>
    <t>505-493-934</t>
  </si>
  <si>
    <t>407-619-925</t>
  </si>
  <si>
    <t>352-155-210</t>
  </si>
  <si>
    <t>Mariana Vieira</t>
  </si>
  <si>
    <t>187-478-382</t>
  </si>
  <si>
    <t>Tiago Alves</t>
  </si>
  <si>
    <t>505-527-288</t>
  </si>
  <si>
    <t>656-171-971</t>
  </si>
  <si>
    <t>Matilde Santos</t>
  </si>
  <si>
    <t>812-190-437</t>
  </si>
  <si>
    <t>Guilherme Gonçalves</t>
  </si>
  <si>
    <t>929-294-307</t>
  </si>
  <si>
    <t>Diogo Oliveira</t>
  </si>
  <si>
    <t>114-111-478</t>
  </si>
  <si>
    <t>Mariana Silva</t>
  </si>
  <si>
    <t>588-256-129</t>
  </si>
  <si>
    <t>806-423-600</t>
  </si>
  <si>
    <t>977-990-735</t>
  </si>
  <si>
    <t>Sofia Gonçalves</t>
  </si>
  <si>
    <t>859-464-564</t>
  </si>
  <si>
    <t>844-307-757</t>
  </si>
  <si>
    <t>952-407-377</t>
  </si>
  <si>
    <t>André Oliveira</t>
  </si>
  <si>
    <t>214-989-474</t>
  </si>
  <si>
    <t>334-619-472</t>
  </si>
  <si>
    <t>300-737-858</t>
  </si>
  <si>
    <t>Leonor Gonçalves</t>
  </si>
  <si>
    <t>871-844-772</t>
  </si>
  <si>
    <t>Guilherme Oliveira</t>
  </si>
  <si>
    <t>732-978-724</t>
  </si>
  <si>
    <t>905-875-119</t>
  </si>
  <si>
    <t>Tiago Vieira</t>
  </si>
  <si>
    <t>651-515-524</t>
  </si>
  <si>
    <t>Daniel Pereira</t>
  </si>
  <si>
    <t>281-277-536</t>
  </si>
  <si>
    <t>Beatriz Gonçalves</t>
  </si>
  <si>
    <t>187-962-786</t>
  </si>
  <si>
    <t>647-318-814</t>
  </si>
  <si>
    <t>750-825-376</t>
  </si>
  <si>
    <t>André Gonçalves</t>
  </si>
  <si>
    <t>403-431-418</t>
  </si>
  <si>
    <t>970-565-710</t>
  </si>
  <si>
    <t>Maria Rodrigues</t>
  </si>
  <si>
    <t>776-520-351</t>
  </si>
  <si>
    <t>Beatriz Ramos</t>
  </si>
  <si>
    <t>318-944-457</t>
  </si>
  <si>
    <t>576-284-645</t>
  </si>
  <si>
    <t>960-440-172</t>
  </si>
  <si>
    <t>778-846-805</t>
  </si>
  <si>
    <t>Inês Martins</t>
  </si>
  <si>
    <t>343-894-699</t>
  </si>
  <si>
    <t>249-868-143</t>
  </si>
  <si>
    <t>Luís Fernandes</t>
  </si>
  <si>
    <t>481-835-697</t>
  </si>
  <si>
    <t>696-423-819</t>
  </si>
  <si>
    <t>952-670-701</t>
  </si>
  <si>
    <t>869-105-783</t>
  </si>
  <si>
    <t>Luís Pereira</t>
  </si>
  <si>
    <t>640-566-814</t>
  </si>
  <si>
    <t>Luís Costa</t>
  </si>
  <si>
    <t>291-623-592</t>
  </si>
  <si>
    <t>117-647-102</t>
  </si>
  <si>
    <t>787-716-775</t>
  </si>
  <si>
    <t>658-539-513</t>
  </si>
  <si>
    <t>910-897-462</t>
  </si>
  <si>
    <t>424-217-758</t>
  </si>
  <si>
    <t>828-470-468</t>
  </si>
  <si>
    <t>831-611-776</t>
  </si>
  <si>
    <t>244-800-302</t>
  </si>
  <si>
    <t>Miguel Rodrigues</t>
  </si>
  <si>
    <t>628-514-107</t>
  </si>
  <si>
    <t>225-111-339</t>
  </si>
  <si>
    <t>138-626-937</t>
  </si>
  <si>
    <t>João Ramos</t>
  </si>
  <si>
    <t>319-604-181</t>
  </si>
  <si>
    <t>842-653-643</t>
  </si>
  <si>
    <t>Miguel Sousa</t>
  </si>
  <si>
    <t>337-754-891</t>
  </si>
  <si>
    <t>Francisco Barbosa</t>
  </si>
  <si>
    <t>511-465-330</t>
  </si>
  <si>
    <t>802-709-497</t>
  </si>
  <si>
    <t>André Costa</t>
  </si>
  <si>
    <t>846-807-744</t>
  </si>
  <si>
    <t>953-870-323</t>
  </si>
  <si>
    <t>373-475-954</t>
  </si>
  <si>
    <t>382-902-984</t>
  </si>
  <si>
    <t>581-672-741</t>
  </si>
  <si>
    <t>331-515-320</t>
  </si>
  <si>
    <t>Beatriz Silva</t>
  </si>
  <si>
    <t>730-845-981</t>
  </si>
  <si>
    <t>João Vieira</t>
  </si>
  <si>
    <t>446-898-223</t>
  </si>
  <si>
    <t>Lara Mendes</t>
  </si>
  <si>
    <t>809-402-507</t>
  </si>
  <si>
    <t>135-921-208</t>
  </si>
  <si>
    <t>770-435-985</t>
  </si>
  <si>
    <t>Carolina Rodrigues</t>
  </si>
  <si>
    <t>797-205-760</t>
  </si>
  <si>
    <t>908-636-759</t>
  </si>
  <si>
    <t>Ana Rodrigues</t>
  </si>
  <si>
    <t>638-643-801</t>
  </si>
  <si>
    <t>Carolina Silva</t>
  </si>
  <si>
    <t>791-261-273</t>
  </si>
  <si>
    <t>693-913-988</t>
  </si>
  <si>
    <t>660-147-780</t>
  </si>
  <si>
    <t>Pedro Mendes</t>
  </si>
  <si>
    <t>688-388-758</t>
  </si>
  <si>
    <t>Pedro Ramos</t>
  </si>
  <si>
    <t>558-730-693</t>
  </si>
  <si>
    <t>896-900-243</t>
  </si>
  <si>
    <t>210-954-838</t>
  </si>
  <si>
    <t>871-125-969</t>
  </si>
  <si>
    <t>Mariana Gonçalves</t>
  </si>
  <si>
    <t>656-748-766</t>
  </si>
  <si>
    <t>269-575-456</t>
  </si>
  <si>
    <t>354-948-291</t>
  </si>
  <si>
    <t>844-784-254</t>
  </si>
  <si>
    <t>Inês Ramos</t>
  </si>
  <si>
    <t>781-772-687</t>
  </si>
  <si>
    <t>897-399-824</t>
  </si>
  <si>
    <t>760-642-252</t>
  </si>
  <si>
    <t>861-709-804</t>
  </si>
  <si>
    <t>213-932-357</t>
  </si>
  <si>
    <t>947-406-985</t>
  </si>
  <si>
    <t>781-919-405</t>
  </si>
  <si>
    <t>840-177-886</t>
  </si>
  <si>
    <t>Inês Gonçalves</t>
  </si>
  <si>
    <t>392-563-391</t>
  </si>
  <si>
    <t>909-642-292</t>
  </si>
  <si>
    <t>985-435-441</t>
  </si>
  <si>
    <t>154-142-741</t>
  </si>
  <si>
    <t>Lara Rodrigues</t>
  </si>
  <si>
    <t>640-810-466</t>
  </si>
  <si>
    <t>395-276-827</t>
  </si>
  <si>
    <t>807-851-534</t>
  </si>
  <si>
    <t>973-108-848</t>
  </si>
  <si>
    <t>Matilde Pereira</t>
  </si>
  <si>
    <t>913-990-891</t>
  </si>
  <si>
    <t>562-816-516</t>
  </si>
  <si>
    <t>Daniel Oliveira</t>
  </si>
  <si>
    <t>944-324-370</t>
  </si>
  <si>
    <t>364-763-587</t>
  </si>
  <si>
    <t>Lara Cardoso</t>
  </si>
  <si>
    <t>303-640-648</t>
  </si>
  <si>
    <t>492-921-668</t>
  </si>
  <si>
    <t>234-462-238</t>
  </si>
  <si>
    <t>Lara Barbosa</t>
  </si>
  <si>
    <t>921-568-865</t>
  </si>
  <si>
    <t>679-834-629</t>
  </si>
  <si>
    <t>182-541-263</t>
  </si>
  <si>
    <t>212-792-562</t>
  </si>
  <si>
    <t>491-519-399</t>
  </si>
  <si>
    <t>779-504-507</t>
  </si>
  <si>
    <t>199-592-452</t>
  </si>
  <si>
    <t>Carolina Sousa</t>
  </si>
  <si>
    <t>638-698-579</t>
  </si>
  <si>
    <t>628-809-993</t>
  </si>
  <si>
    <t>João Ferreira</t>
  </si>
  <si>
    <t>889-169-980</t>
  </si>
  <si>
    <t>André Ramos</t>
  </si>
  <si>
    <t>727-773-191</t>
  </si>
  <si>
    <t>754-207-805</t>
  </si>
  <si>
    <t>Pedro Alves</t>
  </si>
  <si>
    <t>993-336-343</t>
  </si>
  <si>
    <t>Diogo Sousa</t>
  </si>
  <si>
    <t>176-312-957</t>
  </si>
  <si>
    <t>851-693-379</t>
  </si>
  <si>
    <t>Maria Martins</t>
  </si>
  <si>
    <t>450-444-329</t>
  </si>
  <si>
    <t>190-111-828</t>
  </si>
  <si>
    <t>Beatriz Rodrigues</t>
  </si>
  <si>
    <t>652-117-802</t>
  </si>
  <si>
    <t>797-752-624</t>
  </si>
  <si>
    <t>169-564-311</t>
  </si>
  <si>
    <t>Luís Ferreira</t>
  </si>
  <si>
    <t>958-595-991</t>
  </si>
  <si>
    <t>Beatriz Oliveira</t>
  </si>
  <si>
    <t>972-649-349</t>
  </si>
  <si>
    <t>Ana Barbosa</t>
  </si>
  <si>
    <t>974-814-165</t>
  </si>
  <si>
    <t>762-477-485</t>
  </si>
  <si>
    <t>Lara Alves</t>
  </si>
  <si>
    <t>749-825-518</t>
  </si>
  <si>
    <t>775-848-427</t>
  </si>
  <si>
    <t>Diogo Gonçalves</t>
  </si>
  <si>
    <t>367-105-909</t>
  </si>
  <si>
    <t>711-953-646</t>
  </si>
  <si>
    <t>André Mendes</t>
  </si>
  <si>
    <t>621-493-470</t>
  </si>
  <si>
    <t>704-772-651</t>
  </si>
  <si>
    <t>134-333-511</t>
  </si>
  <si>
    <t>Luís Cardoso</t>
  </si>
  <si>
    <t>289-852-180</t>
  </si>
  <si>
    <t>107-542-109</t>
  </si>
  <si>
    <t>608-749-447</t>
  </si>
  <si>
    <t>346-874-484</t>
  </si>
  <si>
    <t>749-592-556</t>
  </si>
  <si>
    <t>302-381-727</t>
  </si>
  <si>
    <t>777-868-173</t>
  </si>
  <si>
    <t>349-779-622</t>
  </si>
  <si>
    <t>934-658-811</t>
  </si>
  <si>
    <t>302-346-461</t>
  </si>
  <si>
    <t>623-482-106</t>
  </si>
  <si>
    <t>499-378-140</t>
  </si>
  <si>
    <t>788-558-194</t>
  </si>
  <si>
    <t>Sofia Mendes</t>
  </si>
  <si>
    <t>204-645-213</t>
  </si>
  <si>
    <t>715-729-878</t>
  </si>
  <si>
    <t>252-821-186</t>
  </si>
  <si>
    <t>344-115-103</t>
  </si>
  <si>
    <t>Daniel Barbosa</t>
  </si>
  <si>
    <t>597-331-399</t>
  </si>
  <si>
    <t>418-957-658</t>
  </si>
  <si>
    <t>263-865-534</t>
  </si>
  <si>
    <t>Pedro Costa</t>
  </si>
  <si>
    <t>795-145-930</t>
  </si>
  <si>
    <t>952-110-367</t>
  </si>
  <si>
    <t>343-578-238</t>
  </si>
  <si>
    <t>848-607-118</t>
  </si>
  <si>
    <t>113-838-652</t>
  </si>
  <si>
    <t>534-144-213</t>
  </si>
  <si>
    <t>307-699-906</t>
  </si>
  <si>
    <t>Leonor Vieira</t>
  </si>
  <si>
    <t>941-867-740</t>
  </si>
  <si>
    <t>João Sousa</t>
  </si>
  <si>
    <t>709-125-622</t>
  </si>
  <si>
    <t>740-284-671</t>
  </si>
  <si>
    <t>233-236-389</t>
  </si>
  <si>
    <t>Mariana Martins</t>
  </si>
  <si>
    <t>177-424-709</t>
  </si>
  <si>
    <t>Carolina Oliveira</t>
  </si>
  <si>
    <t>754-425-554</t>
  </si>
  <si>
    <t>126-869-640</t>
  </si>
  <si>
    <t>116-555-435</t>
  </si>
  <si>
    <t>209-348-666</t>
  </si>
  <si>
    <t>937-452-884</t>
  </si>
  <si>
    <t>434-789-977</t>
  </si>
  <si>
    <t>868-615-629</t>
  </si>
  <si>
    <t>Francisco Alves</t>
  </si>
  <si>
    <t>907-690-495</t>
  </si>
  <si>
    <t>847-242-553</t>
  </si>
  <si>
    <t>926-214-468</t>
  </si>
  <si>
    <t>183-430-617</t>
  </si>
  <si>
    <t>661-522-811</t>
  </si>
  <si>
    <t>883-149-770</t>
  </si>
  <si>
    <t>138-313-234</t>
  </si>
  <si>
    <t>Luís Mendes</t>
  </si>
  <si>
    <t>460-403-781</t>
  </si>
  <si>
    <t>317-762-740</t>
  </si>
  <si>
    <t>230-327-572</t>
  </si>
  <si>
    <t>249-893-855</t>
  </si>
  <si>
    <t>Sofia Vieira</t>
  </si>
  <si>
    <t>297-489-116</t>
  </si>
  <si>
    <t>967-805-994</t>
  </si>
  <si>
    <t>254-966-902</t>
  </si>
  <si>
    <t>João Oliveira</t>
  </si>
  <si>
    <t>370-594-347</t>
  </si>
  <si>
    <t>564-600-262</t>
  </si>
  <si>
    <t>238-669-844</t>
  </si>
  <si>
    <t>269-346-720</t>
  </si>
  <si>
    <t>626-346-573</t>
  </si>
  <si>
    <t>Lara Silva</t>
  </si>
  <si>
    <t>132-716-862</t>
  </si>
  <si>
    <t>375-147-778</t>
  </si>
  <si>
    <t>881-855-784</t>
  </si>
  <si>
    <t>859-465-242</t>
  </si>
  <si>
    <t>310-926-963</t>
  </si>
  <si>
    <t>Daniel Gonçalves</t>
  </si>
  <si>
    <t>824-305-576</t>
  </si>
  <si>
    <t>566-415-805</t>
  </si>
  <si>
    <t>877-567-418</t>
  </si>
  <si>
    <t>642-693-565</t>
  </si>
  <si>
    <t>450-292-286</t>
  </si>
  <si>
    <t>583-977-632</t>
  </si>
  <si>
    <t>908-261-424</t>
  </si>
  <si>
    <t>635-461-319</t>
  </si>
  <si>
    <t>Sofia Silva</t>
  </si>
  <si>
    <t>143-524-953</t>
  </si>
  <si>
    <t>285-742-671</t>
  </si>
  <si>
    <t>482-199-413</t>
  </si>
  <si>
    <t>Inês Silva</t>
  </si>
  <si>
    <t>536-555-855</t>
  </si>
  <si>
    <t>783-322-972</t>
  </si>
  <si>
    <t>334-497-638</t>
  </si>
  <si>
    <t>652-412-808</t>
  </si>
  <si>
    <t>616-355-752</t>
  </si>
  <si>
    <t>220-742-935</t>
  </si>
  <si>
    <t>444-509-796</t>
  </si>
  <si>
    <t>808-177-374</t>
  </si>
  <si>
    <t>174-122-813</t>
  </si>
  <si>
    <t>485-382-697</t>
  </si>
  <si>
    <t>791-150-669</t>
  </si>
  <si>
    <t>401-600-138</t>
  </si>
  <si>
    <t>980-784-991</t>
  </si>
  <si>
    <t>654-747-726</t>
  </si>
  <si>
    <t>Daniel Rodrigues</t>
  </si>
  <si>
    <t>288-671-601</t>
  </si>
  <si>
    <t>945-723-248</t>
  </si>
  <si>
    <t>272-497-783</t>
  </si>
  <si>
    <t>824-158-292</t>
  </si>
  <si>
    <t>769-495-660</t>
  </si>
  <si>
    <t>Matilde Rodrigues</t>
  </si>
  <si>
    <t>410-286-616</t>
  </si>
  <si>
    <t>156-794-521</t>
  </si>
  <si>
    <t>563-989-244</t>
  </si>
  <si>
    <t>171-513-370</t>
  </si>
  <si>
    <t>Mariana Pereira</t>
  </si>
  <si>
    <t>936-232-297</t>
  </si>
  <si>
    <t>505-234-725</t>
  </si>
  <si>
    <t>Daniel Ferreira</t>
  </si>
  <si>
    <t>781-869-394</t>
  </si>
  <si>
    <t>229-230-761</t>
  </si>
  <si>
    <t>261-387-434</t>
  </si>
  <si>
    <t>661-434-392</t>
  </si>
  <si>
    <t>Leonor Mendes</t>
  </si>
  <si>
    <t>892-876-657</t>
  </si>
  <si>
    <t>670-160-789</t>
  </si>
  <si>
    <t>537-846-380</t>
  </si>
  <si>
    <t>463-397-963</t>
  </si>
  <si>
    <t>355-207-294</t>
  </si>
  <si>
    <t>532-722-637</t>
  </si>
  <si>
    <t>793-562-152</t>
  </si>
  <si>
    <t>Pedro Martins</t>
  </si>
  <si>
    <t>371-755-257</t>
  </si>
  <si>
    <t>925-563-377</t>
  </si>
  <si>
    <t>916-770-663</t>
  </si>
  <si>
    <t>Carolina Ramos</t>
  </si>
  <si>
    <t>947-695-258</t>
  </si>
  <si>
    <t>190-604-489</t>
  </si>
  <si>
    <t>962-328-470</t>
  </si>
  <si>
    <t>298-652-179</t>
  </si>
  <si>
    <t>Tiago Mendes</t>
  </si>
  <si>
    <t>341-645-792</t>
  </si>
  <si>
    <t>653-544-914</t>
  </si>
  <si>
    <t>514-851-279</t>
  </si>
  <si>
    <t>913-661-191</t>
  </si>
  <si>
    <t>145-316-703</t>
  </si>
  <si>
    <t>543-430-670</t>
  </si>
  <si>
    <t>816-645-100</t>
  </si>
  <si>
    <t>527-935-400</t>
  </si>
  <si>
    <t>920-788-752</t>
  </si>
  <si>
    <t>847-518-265</t>
  </si>
  <si>
    <t>632-334-837</t>
  </si>
  <si>
    <t>844-487-711</t>
  </si>
  <si>
    <t>232-100-579</t>
  </si>
  <si>
    <t>606-254-225</t>
  </si>
  <si>
    <t>112-481-900</t>
  </si>
  <si>
    <t>858-572-463</t>
  </si>
  <si>
    <t>945-309-618</t>
  </si>
  <si>
    <t>716-874-728</t>
  </si>
  <si>
    <t>998-738-431</t>
  </si>
  <si>
    <t>443-376-228</t>
  </si>
  <si>
    <t>131-721-198</t>
  </si>
  <si>
    <t>816-402-402</t>
  </si>
  <si>
    <t>104-240-866</t>
  </si>
  <si>
    <t>888-533-990</t>
  </si>
  <si>
    <t>615-925-277</t>
  </si>
  <si>
    <t>266-340-299</t>
  </si>
  <si>
    <t>610-581-768</t>
  </si>
  <si>
    <t>656-713-953</t>
  </si>
  <si>
    <t>338-810-855</t>
  </si>
  <si>
    <t>534-817-952</t>
  </si>
  <si>
    <t>513-477-504</t>
  </si>
  <si>
    <t>782-318-383</t>
  </si>
  <si>
    <t>257-247-676</t>
  </si>
  <si>
    <t>Carolina Barbosa</t>
  </si>
  <si>
    <t>379-359-487</t>
  </si>
  <si>
    <t>643-104-802</t>
  </si>
  <si>
    <t>240-334-364</t>
  </si>
  <si>
    <t>385-644-663</t>
  </si>
  <si>
    <t>403-825-442</t>
  </si>
  <si>
    <t>407-466-924</t>
  </si>
  <si>
    <t>660-399-939</t>
  </si>
  <si>
    <t>106-227-868</t>
  </si>
  <si>
    <t>898-289-889</t>
  </si>
  <si>
    <t>283-899-595</t>
  </si>
  <si>
    <t>Lara Costa</t>
  </si>
  <si>
    <t>380-628-949</t>
  </si>
  <si>
    <t>876-516-832</t>
  </si>
  <si>
    <t>721-423-104</t>
  </si>
  <si>
    <t>760-577-903</t>
  </si>
  <si>
    <t>Diogo Costa</t>
  </si>
  <si>
    <t>526-449-109</t>
  </si>
  <si>
    <t>125-333-356</t>
  </si>
  <si>
    <t>735-897-265</t>
  </si>
  <si>
    <t>352-998-203</t>
  </si>
  <si>
    <t>524-289-163</t>
  </si>
  <si>
    <t>Guilherme Silva</t>
  </si>
  <si>
    <t>319-419-468</t>
  </si>
  <si>
    <t>Matilde Alves</t>
  </si>
  <si>
    <t>875-965-845</t>
  </si>
  <si>
    <t>624-217-876</t>
  </si>
  <si>
    <t>499-782-309</t>
  </si>
  <si>
    <t>458-670-594</t>
  </si>
  <si>
    <t>Daniel Ramos</t>
  </si>
  <si>
    <t>240-575-225</t>
  </si>
  <si>
    <t>Carolina Martins</t>
  </si>
  <si>
    <t>568-756-430</t>
  </si>
  <si>
    <t>107-604-640</t>
  </si>
  <si>
    <t>228-993-287</t>
  </si>
  <si>
    <t>103-411-716</t>
  </si>
  <si>
    <t>549-126-705</t>
  </si>
  <si>
    <t>897-990-566</t>
  </si>
  <si>
    <t>999-735-303</t>
  </si>
  <si>
    <t>Tiago Santos</t>
  </si>
  <si>
    <t>818-704-495</t>
  </si>
  <si>
    <t>959-854-408</t>
  </si>
  <si>
    <t>834-149-578</t>
  </si>
  <si>
    <t>305-182-266</t>
  </si>
  <si>
    <t>325-185-669</t>
  </si>
  <si>
    <t>416-781-784</t>
  </si>
  <si>
    <t>886-368-900</t>
  </si>
  <si>
    <t>192-832-637</t>
  </si>
  <si>
    <t>842-681-749</t>
  </si>
  <si>
    <t>149-883-526</t>
  </si>
  <si>
    <t>625-883-201</t>
  </si>
  <si>
    <t>492-715-429</t>
  </si>
  <si>
    <t>407-378-980</t>
  </si>
  <si>
    <t>461-131-637</t>
  </si>
  <si>
    <t>488-439-579</t>
  </si>
  <si>
    <t>781-559-186</t>
  </si>
  <si>
    <t>985-856-487</t>
  </si>
  <si>
    <t>555-518-849</t>
  </si>
  <si>
    <t>499-787-781</t>
  </si>
  <si>
    <t>430-230-695</t>
  </si>
  <si>
    <t>880-819-830</t>
  </si>
  <si>
    <t>439-746-150</t>
  </si>
  <si>
    <t>430-441-449</t>
  </si>
  <si>
    <t>179-795-426</t>
  </si>
  <si>
    <t>286-114-339</t>
  </si>
  <si>
    <t>652-794-188</t>
  </si>
  <si>
    <t>Tiago Pereira</t>
  </si>
  <si>
    <t>165-925-951</t>
  </si>
  <si>
    <t>Miguel Vieira</t>
  </si>
  <si>
    <t>967-654-236</t>
  </si>
  <si>
    <t>727-249-652</t>
  </si>
  <si>
    <t>848-266-238</t>
  </si>
  <si>
    <t>Daniel Santos</t>
  </si>
  <si>
    <t>255-919-109</t>
  </si>
  <si>
    <t>295-643-510</t>
  </si>
  <si>
    <t>383-521-109</t>
  </si>
  <si>
    <t>710-111-508</t>
  </si>
  <si>
    <t>214-321-872</t>
  </si>
  <si>
    <t>853-841-690</t>
  </si>
  <si>
    <t>Daniel Vieira</t>
  </si>
  <si>
    <t>488-574-300</t>
  </si>
  <si>
    <t>167-186-295</t>
  </si>
  <si>
    <t>João Alves</t>
  </si>
  <si>
    <t>200-784-861</t>
  </si>
  <si>
    <t>236-454-615</t>
  </si>
  <si>
    <t>828-987-246</t>
  </si>
  <si>
    <t>959-647-440</t>
  </si>
  <si>
    <t>207-609-900</t>
  </si>
  <si>
    <t>André Cardoso</t>
  </si>
  <si>
    <t>651-716-864</t>
  </si>
  <si>
    <t>510-916-872</t>
  </si>
  <si>
    <t>583-434-891</t>
  </si>
  <si>
    <t>742-286-482</t>
  </si>
  <si>
    <t>270-967-946</t>
  </si>
  <si>
    <t>687-374-178</t>
  </si>
  <si>
    <t>507-658-421</t>
  </si>
  <si>
    <t>300-772-537</t>
  </si>
  <si>
    <t>328-852-790</t>
  </si>
  <si>
    <t>445-924-530</t>
  </si>
  <si>
    <t>984-574-809</t>
  </si>
  <si>
    <t>Miguel Cardoso</t>
  </si>
  <si>
    <t>292-910-338</t>
  </si>
  <si>
    <t>473-358-610</t>
  </si>
  <si>
    <t>897-508-861</t>
  </si>
  <si>
    <t>881-195-730</t>
  </si>
  <si>
    <t>Inês Mendes</t>
  </si>
  <si>
    <t>205-227-246</t>
  </si>
  <si>
    <t>526-775-475</t>
  </si>
  <si>
    <t>728-234-661</t>
  </si>
  <si>
    <t>230-197-443</t>
  </si>
  <si>
    <t>612-876-244</t>
  </si>
  <si>
    <t>669-511-152</t>
  </si>
  <si>
    <t>347-239-714</t>
  </si>
  <si>
    <t>Daniel Alves</t>
  </si>
  <si>
    <t>630-836-182</t>
  </si>
  <si>
    <t>476-123-449</t>
  </si>
  <si>
    <t>825-481-718</t>
  </si>
  <si>
    <t>729-320-759</t>
  </si>
  <si>
    <t>464-843-958</t>
  </si>
  <si>
    <t>160-305-374</t>
  </si>
  <si>
    <t>749-571-544</t>
  </si>
  <si>
    <t>173-339-413</t>
  </si>
  <si>
    <t>Maria Barbosa</t>
  </si>
  <si>
    <t>189-618-121</t>
  </si>
  <si>
    <t>991-392-219</t>
  </si>
  <si>
    <t>337-338-173</t>
  </si>
  <si>
    <t>312-669-108</t>
  </si>
  <si>
    <t>812-689-114</t>
  </si>
  <si>
    <t>302-316-602</t>
  </si>
  <si>
    <t>885-318-338</t>
  </si>
  <si>
    <t>199-376-608</t>
  </si>
  <si>
    <t>Maria Mendes</t>
  </si>
  <si>
    <t>286-700-224</t>
  </si>
  <si>
    <t>Daniel Sousa</t>
  </si>
  <si>
    <t>553-382-234</t>
  </si>
  <si>
    <t>863-379-624</t>
  </si>
  <si>
    <t>Maria Cardoso</t>
  </si>
  <si>
    <t>181-192-330</t>
  </si>
  <si>
    <t>186-834-194</t>
  </si>
  <si>
    <t>201-804-993</t>
  </si>
  <si>
    <t>522-398-928</t>
  </si>
  <si>
    <t>Miguel Ferreira</t>
  </si>
  <si>
    <t>487-685-368</t>
  </si>
  <si>
    <t>Maria Vieira</t>
  </si>
  <si>
    <t>714-707-364</t>
  </si>
  <si>
    <t>306-316-678</t>
  </si>
  <si>
    <t>350-423-231</t>
  </si>
  <si>
    <t>151-498-449</t>
  </si>
  <si>
    <t>Sofia Fernandes</t>
  </si>
  <si>
    <t>133-549-700</t>
  </si>
  <si>
    <t>388-303-577</t>
  </si>
  <si>
    <t>Pedro Silva</t>
  </si>
  <si>
    <t>611-542-715</t>
  </si>
  <si>
    <t>993-227-715</t>
  </si>
  <si>
    <t>748-639-588</t>
  </si>
  <si>
    <t>987-762-259</t>
  </si>
  <si>
    <t>843-788-924</t>
  </si>
  <si>
    <t>489-838-455</t>
  </si>
  <si>
    <t>Tiago Rodrigues</t>
  </si>
  <si>
    <t>612-132-140</t>
  </si>
  <si>
    <t>849-911-756</t>
  </si>
  <si>
    <t>578-374-226</t>
  </si>
  <si>
    <t>842-514-652</t>
  </si>
  <si>
    <t>261-320-524</t>
  </si>
  <si>
    <t>681-191-793</t>
  </si>
  <si>
    <t>499-594-760</t>
  </si>
  <si>
    <t>246-661-333</t>
  </si>
  <si>
    <t>Inês Santos</t>
  </si>
  <si>
    <t>729-297-859</t>
  </si>
  <si>
    <t>596-208-282</t>
  </si>
  <si>
    <t>957-646-672</t>
  </si>
  <si>
    <t>860-793-397</t>
  </si>
  <si>
    <t>277-164-946</t>
  </si>
  <si>
    <t>400-446-470</t>
  </si>
  <si>
    <t>240-269-207</t>
  </si>
  <si>
    <t>774-880-535</t>
  </si>
  <si>
    <t>Maria Santos</t>
  </si>
  <si>
    <t>673-228-602</t>
  </si>
  <si>
    <t>Francisco Costa</t>
  </si>
  <si>
    <t>564-748-806</t>
  </si>
  <si>
    <t>338-500-796</t>
  </si>
  <si>
    <t>554-490-792</t>
  </si>
  <si>
    <t>850-690-736</t>
  </si>
  <si>
    <t>427-239-423</t>
  </si>
  <si>
    <t>854-931-470</t>
  </si>
  <si>
    <t>677-144-863</t>
  </si>
  <si>
    <t>699-535-232</t>
  </si>
  <si>
    <t>789-185-229</t>
  </si>
  <si>
    <t>918-305-985</t>
  </si>
  <si>
    <t>Beatriz Barbosa</t>
  </si>
  <si>
    <t>778-169-685</t>
  </si>
  <si>
    <t>811-221-151</t>
  </si>
  <si>
    <t>660-382-589</t>
  </si>
  <si>
    <t>300-309-265</t>
  </si>
  <si>
    <t>635-517-735</t>
  </si>
  <si>
    <t>419-709-486</t>
  </si>
  <si>
    <t>Diogo Pereira</t>
  </si>
  <si>
    <t>762-488-484</t>
  </si>
  <si>
    <t>Francisco Mendes</t>
  </si>
  <si>
    <t>716-236-290</t>
  </si>
  <si>
    <t>877-450-721</t>
  </si>
  <si>
    <t>812-616-662</t>
  </si>
  <si>
    <t>Beatriz Costa</t>
  </si>
  <si>
    <t>930-989-506</t>
  </si>
  <si>
    <t>240-447-419</t>
  </si>
  <si>
    <t>816-825-300</t>
  </si>
  <si>
    <t>631-110-406</t>
  </si>
  <si>
    <t>Diogo Vieira</t>
  </si>
  <si>
    <t>529-978-859</t>
  </si>
  <si>
    <t>449-897-863</t>
  </si>
  <si>
    <t>935-666-541</t>
  </si>
  <si>
    <t>588-654-828</t>
  </si>
  <si>
    <t>858-669-383</t>
  </si>
  <si>
    <t>316-483-748</t>
  </si>
  <si>
    <t>934-284-453</t>
  </si>
  <si>
    <t>657-962-913</t>
  </si>
  <si>
    <t>501-707-562</t>
  </si>
  <si>
    <t>655-659-578</t>
  </si>
  <si>
    <t>852-590-221</t>
  </si>
  <si>
    <t>727-421-533</t>
  </si>
  <si>
    <t>508-812-907</t>
  </si>
  <si>
    <t>Pedro Rodrigues</t>
  </si>
  <si>
    <t>603-723-606</t>
  </si>
  <si>
    <t>426-653-336</t>
  </si>
  <si>
    <t>384-829-460</t>
  </si>
  <si>
    <t>250-624-282</t>
  </si>
  <si>
    <t>198-311-986</t>
  </si>
  <si>
    <t>763-365-628</t>
  </si>
  <si>
    <t>556-844-720</t>
  </si>
  <si>
    <t>281-298-112</t>
  </si>
  <si>
    <t>993-301-464</t>
  </si>
  <si>
    <t>Luís Rodrigues</t>
  </si>
  <si>
    <t>262-734-676</t>
  </si>
  <si>
    <t>421-493-747</t>
  </si>
  <si>
    <t>825-853-401</t>
  </si>
  <si>
    <t>Miguel Costa</t>
  </si>
  <si>
    <t>231-771-292</t>
  </si>
  <si>
    <t>790-306-908</t>
  </si>
  <si>
    <t>895-274-711</t>
  </si>
  <si>
    <t>795-560-435</t>
  </si>
  <si>
    <t>399-210-786</t>
  </si>
  <si>
    <t>436-260-318</t>
  </si>
  <si>
    <t>125-918-958</t>
  </si>
  <si>
    <t>121-347-196</t>
  </si>
  <si>
    <t>Pedro Vieira</t>
  </si>
  <si>
    <t>585-255-199</t>
  </si>
  <si>
    <t>968-816-548</t>
  </si>
  <si>
    <t>297-238-961</t>
  </si>
  <si>
    <t>777-694-909</t>
  </si>
  <si>
    <t>297-419-631</t>
  </si>
  <si>
    <t>715-295-869</t>
  </si>
  <si>
    <t>485-662-381</t>
  </si>
  <si>
    <t>686-398-885</t>
  </si>
  <si>
    <t>541-523-640</t>
  </si>
  <si>
    <t>223-334-326</t>
  </si>
  <si>
    <t>793-782-377</t>
  </si>
  <si>
    <t>276-644-383</t>
  </si>
  <si>
    <t>884-404-689</t>
  </si>
  <si>
    <t>308-315-115</t>
  </si>
  <si>
    <t>139-370-644</t>
  </si>
  <si>
    <t>890-706-241</t>
  </si>
  <si>
    <t>334-584-895</t>
  </si>
  <si>
    <t>581-885-212</t>
  </si>
  <si>
    <t>616-847-326</t>
  </si>
  <si>
    <t>785-602-201</t>
  </si>
  <si>
    <t>457-377-482</t>
  </si>
  <si>
    <t>903-743-994</t>
  </si>
  <si>
    <t>Pedro Barbosa</t>
  </si>
  <si>
    <t>287-454-211</t>
  </si>
  <si>
    <t>226-888-247</t>
  </si>
  <si>
    <t>510-503-380</t>
  </si>
  <si>
    <t>450-620-877</t>
  </si>
  <si>
    <t>772-865-236</t>
  </si>
  <si>
    <t>471-782-582</t>
  </si>
  <si>
    <t>928-374-302</t>
  </si>
  <si>
    <t>363-836-763</t>
  </si>
  <si>
    <t>967-395-866</t>
  </si>
  <si>
    <t>610-947-521</t>
  </si>
  <si>
    <t>198-493-319</t>
  </si>
  <si>
    <t>459-413-665</t>
  </si>
  <si>
    <t>580-197-887</t>
  </si>
  <si>
    <t>895-793-833</t>
  </si>
  <si>
    <t>275-712-157</t>
  </si>
  <si>
    <t>169-851-965</t>
  </si>
  <si>
    <t>768-771-114</t>
  </si>
  <si>
    <t>942-206-394</t>
  </si>
  <si>
    <t>456-682-333</t>
  </si>
  <si>
    <t>443-646-509</t>
  </si>
  <si>
    <t>717-125-984</t>
  </si>
  <si>
    <t>935-275-975</t>
  </si>
  <si>
    <t>217-583-184</t>
  </si>
  <si>
    <t>202-215-355</t>
  </si>
  <si>
    <t>991-847-984</t>
  </si>
  <si>
    <t>582-980-231</t>
  </si>
  <si>
    <t>210-316-759</t>
  </si>
  <si>
    <t>André Fernandes</t>
  </si>
  <si>
    <t>691-812-430</t>
  </si>
  <si>
    <t>963-931-307</t>
  </si>
  <si>
    <t>948-591-613</t>
  </si>
  <si>
    <t>Luís Silva</t>
  </si>
  <si>
    <t>624-142-919</t>
  </si>
  <si>
    <t>572-575-485</t>
  </si>
  <si>
    <t>183-892-670</t>
  </si>
  <si>
    <t>679-543-216</t>
  </si>
  <si>
    <t>Ana Cardoso</t>
  </si>
  <si>
    <t>747-626-148</t>
  </si>
  <si>
    <t>904-688-177</t>
  </si>
  <si>
    <t>327-530-249</t>
  </si>
  <si>
    <t>408-931-855</t>
  </si>
  <si>
    <t>919-349-144</t>
  </si>
  <si>
    <t>978-758-956</t>
  </si>
  <si>
    <t>109-302-115</t>
  </si>
  <si>
    <t>108-743-477</t>
  </si>
  <si>
    <t>736-680-511</t>
  </si>
  <si>
    <t>450-546-362</t>
  </si>
  <si>
    <t>707-285-118</t>
  </si>
  <si>
    <t>870-662-542</t>
  </si>
  <si>
    <t>468-266-894</t>
  </si>
  <si>
    <t>415-657-324</t>
  </si>
  <si>
    <t>812-528-780</t>
  </si>
  <si>
    <t>582-424-763</t>
  </si>
  <si>
    <t>123-210-403</t>
  </si>
  <si>
    <t>170-885-619</t>
  </si>
  <si>
    <t>Ana Oliveira</t>
  </si>
  <si>
    <t>178-898-764</t>
  </si>
  <si>
    <t>549-456-129</t>
  </si>
  <si>
    <t>728-677-182</t>
  </si>
  <si>
    <t>307-188-451</t>
  </si>
  <si>
    <t>884-683-275</t>
  </si>
  <si>
    <t>581-915-670</t>
  </si>
  <si>
    <t>436-774-775</t>
  </si>
  <si>
    <t>127-463-664</t>
  </si>
  <si>
    <t>239-372-352</t>
  </si>
  <si>
    <t>891-120-717</t>
  </si>
  <si>
    <t>403-466-541</t>
  </si>
  <si>
    <t>150-225-446</t>
  </si>
  <si>
    <t>997-879-837</t>
  </si>
  <si>
    <t>662-781-679</t>
  </si>
  <si>
    <t>467-311-906</t>
  </si>
  <si>
    <t>353-139-141</t>
  </si>
  <si>
    <t>847-584-143</t>
  </si>
  <si>
    <t>490-134-328</t>
  </si>
  <si>
    <t>514-772-440</t>
  </si>
  <si>
    <t>204-748-417</t>
  </si>
  <si>
    <t>464-802-646</t>
  </si>
  <si>
    <t>735-598-505</t>
  </si>
  <si>
    <t>981-494-132</t>
  </si>
  <si>
    <t>538-528-797</t>
  </si>
  <si>
    <t>499-387-553</t>
  </si>
  <si>
    <t>726-330-756</t>
  </si>
  <si>
    <t>694-660-978</t>
  </si>
  <si>
    <t>790-107-433</t>
  </si>
  <si>
    <t>173-924-546</t>
  </si>
  <si>
    <t>218-567-874</t>
  </si>
  <si>
    <t>280-682-694</t>
  </si>
  <si>
    <t>196-218-984</t>
  </si>
  <si>
    <t>143-206-522</t>
  </si>
  <si>
    <t>242-227-722</t>
  </si>
  <si>
    <t>861-835-155</t>
  </si>
  <si>
    <t>491-381-717</t>
  </si>
  <si>
    <t>397-475-541</t>
  </si>
  <si>
    <t>761-851-111</t>
  </si>
  <si>
    <t>728-593-300</t>
  </si>
  <si>
    <t>460-425-711</t>
  </si>
  <si>
    <t>807-720-903</t>
  </si>
  <si>
    <t>576-880-712</t>
  </si>
  <si>
    <t>146-280-188</t>
  </si>
  <si>
    <t>910-417-489</t>
  </si>
  <si>
    <t>658-282-792</t>
  </si>
  <si>
    <t>123-962-698</t>
  </si>
  <si>
    <t>603-888-396</t>
  </si>
  <si>
    <t>897-102-388</t>
  </si>
  <si>
    <t>257-704-208</t>
  </si>
  <si>
    <t>182-637-379</t>
  </si>
  <si>
    <t>655-304-542</t>
  </si>
  <si>
    <t>678-126-498</t>
  </si>
  <si>
    <t>302-822-318</t>
  </si>
  <si>
    <t>337-558-651</t>
  </si>
  <si>
    <t>Maria Sousa</t>
  </si>
  <si>
    <t>267-278-536</t>
  </si>
  <si>
    <t>401-436-893</t>
  </si>
  <si>
    <t>866-690-159</t>
  </si>
  <si>
    <t>369-120-466</t>
  </si>
  <si>
    <t>381-777-317</t>
  </si>
  <si>
    <t>696-184-942</t>
  </si>
  <si>
    <t>928-990-500</t>
  </si>
  <si>
    <t>198-406-655</t>
  </si>
  <si>
    <t>398-279-597</t>
  </si>
  <si>
    <t>459-967-286</t>
  </si>
  <si>
    <t>646-594-691</t>
  </si>
  <si>
    <t>944-845-411</t>
  </si>
  <si>
    <t>380-440-702</t>
  </si>
  <si>
    <t>804-734-769</t>
  </si>
  <si>
    <t>627-155-895</t>
  </si>
  <si>
    <t>Carolina Ferreira</t>
  </si>
  <si>
    <t>752-521-394</t>
  </si>
  <si>
    <t>319-134-811</t>
  </si>
  <si>
    <t>677-339-403</t>
  </si>
  <si>
    <t>364-739-398</t>
  </si>
  <si>
    <t>469-971-197</t>
  </si>
  <si>
    <t>940-925-329</t>
  </si>
  <si>
    <t>666-637-876</t>
  </si>
  <si>
    <t>580-117-617</t>
  </si>
  <si>
    <t>408-861-702</t>
  </si>
  <si>
    <t>351-859-743</t>
  </si>
  <si>
    <t>388-318-938</t>
  </si>
  <si>
    <t>218-753-402</t>
  </si>
  <si>
    <t>334-500-965</t>
  </si>
  <si>
    <t>813-211-147</t>
  </si>
  <si>
    <t>728-169-999</t>
  </si>
  <si>
    <t>433-666-122</t>
  </si>
  <si>
    <t>245-227-332</t>
  </si>
  <si>
    <t>190-193-966</t>
  </si>
  <si>
    <t>631-456-755</t>
  </si>
  <si>
    <t>285-489-622</t>
  </si>
  <si>
    <t>Maria Gonçalves</t>
  </si>
  <si>
    <t>689-191-650</t>
  </si>
  <si>
    <t>121-500-592</t>
  </si>
  <si>
    <t>985-313-599</t>
  </si>
  <si>
    <t>261-861-874</t>
  </si>
  <si>
    <t>382-576-440</t>
  </si>
  <si>
    <t>949-666-433</t>
  </si>
  <si>
    <t>214-598-985</t>
  </si>
  <si>
    <t>440-204-355</t>
  </si>
  <si>
    <t>571-815-387</t>
  </si>
  <si>
    <t>Diogo Santos</t>
  </si>
  <si>
    <t>399-773-110</t>
  </si>
  <si>
    <t>933-828-353</t>
  </si>
  <si>
    <t>704-276-910</t>
  </si>
  <si>
    <t>359-160-537</t>
  </si>
  <si>
    <t>791-376-522</t>
  </si>
  <si>
    <t>919-189-579</t>
  </si>
  <si>
    <t>637-671-242</t>
  </si>
  <si>
    <t>164-143-600</t>
  </si>
  <si>
    <t>166-370-697</t>
  </si>
  <si>
    <t>490-355-816</t>
  </si>
  <si>
    <t>967-433-228</t>
  </si>
  <si>
    <t>Leonor Alves</t>
  </si>
  <si>
    <t>652-711-558</t>
  </si>
  <si>
    <t>798-522-210</t>
  </si>
  <si>
    <t>412-538-418</t>
  </si>
  <si>
    <t>542-594-209</t>
  </si>
  <si>
    <t>699-576-688</t>
  </si>
  <si>
    <t>511-541-101</t>
  </si>
  <si>
    <t>140-913-422</t>
  </si>
  <si>
    <t>755-106-690</t>
  </si>
  <si>
    <t>469-369-592</t>
  </si>
  <si>
    <t>731-172-301</t>
  </si>
  <si>
    <t>161-634-568</t>
  </si>
  <si>
    <t>723-369-615</t>
  </si>
  <si>
    <t>283-151-132</t>
  </si>
  <si>
    <t>565-212-472</t>
  </si>
  <si>
    <t>580-649-440</t>
  </si>
  <si>
    <t>956-565-598</t>
  </si>
  <si>
    <t>838-389-401</t>
  </si>
  <si>
    <t>457-289-203</t>
  </si>
  <si>
    <t>731-574-609</t>
  </si>
  <si>
    <t>994-464-639</t>
  </si>
  <si>
    <t>853-402-680</t>
  </si>
  <si>
    <t>407-516-478</t>
  </si>
  <si>
    <t>682-170-261</t>
  </si>
  <si>
    <t>João Barbosa</t>
  </si>
  <si>
    <t>737-396-733</t>
  </si>
  <si>
    <t>995-492-145</t>
  </si>
  <si>
    <t>Lara Pereira</t>
  </si>
  <si>
    <t>164-826-776</t>
  </si>
  <si>
    <t>341-888-796</t>
  </si>
  <si>
    <t>956-440-574</t>
  </si>
  <si>
    <t>780-935-781</t>
  </si>
  <si>
    <t>599-253-185</t>
  </si>
  <si>
    <t>351-351-567</t>
  </si>
  <si>
    <t>452-532-730</t>
  </si>
  <si>
    <t>908-335-954</t>
  </si>
  <si>
    <t>163-362-776</t>
  </si>
  <si>
    <t>211-981-576</t>
  </si>
  <si>
    <t>897-534-301</t>
  </si>
  <si>
    <t>245-495-803</t>
  </si>
  <si>
    <t>Beatriz Pereira</t>
  </si>
  <si>
    <t>141-226-739</t>
  </si>
  <si>
    <t>658-309-122</t>
  </si>
  <si>
    <t>Ana Vieira</t>
  </si>
  <si>
    <t>450-416-670</t>
  </si>
  <si>
    <t>929-155-828</t>
  </si>
  <si>
    <t>530-800-720</t>
  </si>
  <si>
    <t>779-312-763</t>
  </si>
  <si>
    <t>705-623-921</t>
  </si>
  <si>
    <t>Ana Santos</t>
  </si>
  <si>
    <t>765-110-727</t>
  </si>
  <si>
    <t>878-358-431</t>
  </si>
  <si>
    <t>João Santos</t>
  </si>
  <si>
    <t>153-531-203</t>
  </si>
  <si>
    <t>514-655-265</t>
  </si>
  <si>
    <t>644-760-926</t>
  </si>
  <si>
    <t>451-324-600</t>
  </si>
  <si>
    <t>721-910-485</t>
  </si>
  <si>
    <t>534-639-562</t>
  </si>
  <si>
    <t>395-671-490</t>
  </si>
  <si>
    <t>947-382-746</t>
  </si>
  <si>
    <t>121-598-793</t>
  </si>
  <si>
    <t>139-454-971</t>
  </si>
  <si>
    <t>919-117-290</t>
  </si>
  <si>
    <t>130-778-361</t>
  </si>
  <si>
    <t>120-210-716</t>
  </si>
  <si>
    <t>935-940-900</t>
  </si>
  <si>
    <t>292-708-777</t>
  </si>
  <si>
    <t>198-902-602</t>
  </si>
  <si>
    <t>898-712-822</t>
  </si>
  <si>
    <t>497-317-561</t>
  </si>
  <si>
    <t>836-810-237</t>
  </si>
  <si>
    <t>226-100-329</t>
  </si>
  <si>
    <t>418-435-285</t>
  </si>
  <si>
    <t>287-860-650</t>
  </si>
  <si>
    <t>402-645-580</t>
  </si>
  <si>
    <t>235-971-257</t>
  </si>
  <si>
    <t>923-459-916</t>
  </si>
  <si>
    <t>336-129-731</t>
  </si>
  <si>
    <t>276-263-930</t>
  </si>
  <si>
    <t>851-900-802</t>
  </si>
  <si>
    <t>284-555-164</t>
  </si>
  <si>
    <t>882-696-404</t>
  </si>
  <si>
    <t>316-504-157</t>
  </si>
  <si>
    <t>152-980-794</t>
  </si>
  <si>
    <t>835-935-227</t>
  </si>
  <si>
    <t>887-130-572</t>
  </si>
  <si>
    <t>368-140-446</t>
  </si>
  <si>
    <t>862-423-710</t>
  </si>
  <si>
    <t>850-248-491</t>
  </si>
  <si>
    <t>377-211-621</t>
  </si>
  <si>
    <t>929-607-453</t>
  </si>
  <si>
    <t>868-479-123</t>
  </si>
  <si>
    <t>829-387-175</t>
  </si>
  <si>
    <t>453-985-918</t>
  </si>
  <si>
    <t>401-110-898</t>
  </si>
  <si>
    <t>Pedro Sousa</t>
  </si>
  <si>
    <t>289-866-414</t>
  </si>
  <si>
    <t>453-294-955</t>
  </si>
  <si>
    <t>821-171-355</t>
  </si>
  <si>
    <t>483-261-404</t>
  </si>
  <si>
    <t>289-700-483</t>
  </si>
  <si>
    <t>192-919-536</t>
  </si>
  <si>
    <t>940-906-342</t>
  </si>
  <si>
    <t>519-912-160</t>
  </si>
  <si>
    <t>270-163-652</t>
  </si>
  <si>
    <t>112-515-969</t>
  </si>
  <si>
    <t>773-707-425</t>
  </si>
  <si>
    <t>676-968-667</t>
  </si>
  <si>
    <t>Inês Sousa</t>
  </si>
  <si>
    <t>934-121-999</t>
  </si>
  <si>
    <t>651-164-202</t>
  </si>
  <si>
    <t>223-293-550</t>
  </si>
  <si>
    <t>765-795-367</t>
  </si>
  <si>
    <t>908-235-795</t>
  </si>
  <si>
    <t>Tiago Ferreira</t>
  </si>
  <si>
    <t>483-862-820</t>
  </si>
  <si>
    <t>269-114-353</t>
  </si>
  <si>
    <t>871-458-509</t>
  </si>
  <si>
    <t>425-142-165</t>
  </si>
  <si>
    <t>975-423-597</t>
  </si>
  <si>
    <t>882-906-353</t>
  </si>
  <si>
    <t>270-933-283</t>
  </si>
  <si>
    <t>850-349-955</t>
  </si>
  <si>
    <t>342-302-978</t>
  </si>
  <si>
    <t>897-467-317</t>
  </si>
  <si>
    <t>610-667-955</t>
  </si>
  <si>
    <t>150-783-830</t>
  </si>
  <si>
    <t>284-217-321</t>
  </si>
  <si>
    <t>808-567-330</t>
  </si>
  <si>
    <t>416-292-641</t>
  </si>
  <si>
    <t>506-247-886</t>
  </si>
  <si>
    <t>181-893-602</t>
  </si>
  <si>
    <t>Guilherme Cardoso</t>
  </si>
  <si>
    <t>302-820-346</t>
  </si>
  <si>
    <t>214-450-266</t>
  </si>
  <si>
    <t>649-729-833</t>
  </si>
  <si>
    <t>TOTAL DE PEDIDOS:</t>
  </si>
  <si>
    <t>REGIÕES QUE MAIS COMPRAM:</t>
  </si>
  <si>
    <t>REGIÃO</t>
  </si>
  <si>
    <t>SUL</t>
  </si>
  <si>
    <t>NORTE</t>
  </si>
  <si>
    <t>LESTE</t>
  </si>
  <si>
    <t>OESTE</t>
  </si>
  <si>
    <t>MOVIMENTAÇÃO</t>
  </si>
  <si>
    <t>VALOR</t>
  </si>
  <si>
    <t>SAÍDA</t>
  </si>
  <si>
    <t>UNIDADE</t>
  </si>
  <si>
    <t>QUANTIDADE</t>
  </si>
  <si>
    <t>ITEM 001</t>
  </si>
  <si>
    <t>ITEM 002</t>
  </si>
  <si>
    <t>ITEM 003</t>
  </si>
  <si>
    <t>ITEM 004</t>
  </si>
  <si>
    <t>ITEM 005</t>
  </si>
  <si>
    <t>ITEM 006</t>
  </si>
  <si>
    <t>ITEM 007</t>
  </si>
  <si>
    <t>ITEM 008</t>
  </si>
  <si>
    <t>ITEM 009</t>
  </si>
  <si>
    <t>ITEM 010</t>
  </si>
  <si>
    <t>ITEM 011</t>
  </si>
  <si>
    <t>ITEM 012</t>
  </si>
  <si>
    <t>ITEM 013</t>
  </si>
  <si>
    <t>ITEM 014</t>
  </si>
  <si>
    <t>mm</t>
  </si>
  <si>
    <t>cm</t>
  </si>
  <si>
    <t>km</t>
  </si>
  <si>
    <t>in</t>
  </si>
  <si>
    <t>ft</t>
  </si>
  <si>
    <t>yd</t>
  </si>
  <si>
    <t>mi</t>
  </si>
  <si>
    <t>m</t>
  </si>
  <si>
    <t>TOTAL GASTO:</t>
  </si>
  <si>
    <t>&gt;&gt;</t>
  </si>
  <si>
    <t>PROJETO</t>
  </si>
  <si>
    <t>PREVISÃO I</t>
  </si>
  <si>
    <t>PREVISÃO F</t>
  </si>
  <si>
    <t>DIAS CORRIDOS</t>
  </si>
  <si>
    <t>DIAS ÚTEIS</t>
  </si>
  <si>
    <t>Manutenção...</t>
  </si>
  <si>
    <t>Assitência Elé...</t>
  </si>
  <si>
    <t>Troca de Equi...</t>
  </si>
  <si>
    <t>ALUNO</t>
  </si>
  <si>
    <t>PROVA 01</t>
  </si>
  <si>
    <t>PROVA 02</t>
  </si>
  <si>
    <t>PROVA 03</t>
  </si>
  <si>
    <t>STATUS</t>
  </si>
  <si>
    <t>Carlos Costa</t>
  </si>
  <si>
    <t>Marta Almeida</t>
  </si>
  <si>
    <t>Laura Pereira</t>
  </si>
  <si>
    <t>Rafael Santos</t>
  </si>
  <si>
    <t>Beatriz Lopes</t>
  </si>
  <si>
    <t>Hugo Barbosa</t>
  </si>
  <si>
    <t>Carolina Dias</t>
  </si>
  <si>
    <t>Bruno Martins</t>
  </si>
  <si>
    <t>Diana Ramos</t>
  </si>
  <si>
    <t>Filipi Carvalho</t>
  </si>
  <si>
    <t>Se a média for MENOR que 6, fazer Atividade Extra.</t>
  </si>
  <si>
    <t>Se a média for MAIOR ou IGUAL a 6, Aprovado!</t>
  </si>
  <si>
    <t>FUNCIONÁRIOS</t>
  </si>
  <si>
    <t>ADMISSÃO</t>
  </si>
  <si>
    <t>TEMPO
ANOS</t>
  </si>
  <si>
    <t>REAJUSTE
SALARIAL</t>
  </si>
  <si>
    <t>REUNIÃO</t>
  </si>
  <si>
    <t>Naiara</t>
  </si>
  <si>
    <t>Isabel</t>
  </si>
  <si>
    <t>Alma</t>
  </si>
  <si>
    <t>Fátima</t>
  </si>
  <si>
    <t>Adalfreda</t>
  </si>
  <si>
    <t>Iracema</t>
  </si>
  <si>
    <t>Dulce</t>
  </si>
  <si>
    <t>Karina</t>
  </si>
  <si>
    <t>Isabela</t>
  </si>
  <si>
    <t>Isadora</t>
  </si>
  <si>
    <t>Ariadne</t>
  </si>
  <si>
    <t>Adrienne</t>
  </si>
  <si>
    <t>Bianca</t>
  </si>
  <si>
    <t>Julieta</t>
  </si>
  <si>
    <t>Daniela</t>
  </si>
  <si>
    <t>Camille</t>
  </si>
  <si>
    <t>Amália</t>
  </si>
  <si>
    <t>Ágata</t>
  </si>
  <si>
    <t>Abigail</t>
  </si>
  <si>
    <t>Magnólia</t>
  </si>
  <si>
    <t>Colaboradores com mais de 6 anos de empresa</t>
  </si>
  <si>
    <t>e sem reajuste com mais de 3 anos.</t>
  </si>
  <si>
    <t>ESTOQUE</t>
  </si>
  <si>
    <t>OBSERVAÇÃO PEDRO</t>
  </si>
  <si>
    <t>Creatina 300g</t>
  </si>
  <si>
    <t>Creatina 400g</t>
  </si>
  <si>
    <t>Creatina 150g</t>
  </si>
  <si>
    <t>Comprar!</t>
  </si>
  <si>
    <t>Creatina 1,0Kg</t>
  </si>
  <si>
    <t>Creatina 60caps</t>
  </si>
  <si>
    <t>Creatina 120caps</t>
  </si>
  <si>
    <t>Creatina 180caps</t>
  </si>
  <si>
    <t>Ômega 3 120caps</t>
  </si>
  <si>
    <t>Ômega 3 60caps</t>
  </si>
  <si>
    <t>Ômega 3 180caps</t>
  </si>
  <si>
    <t>Ômega 3 240caps</t>
  </si>
  <si>
    <t>Q10 60caps</t>
  </si>
  <si>
    <t>Pré-treino 300g</t>
  </si>
  <si>
    <t>Pré-treino 150g</t>
  </si>
  <si>
    <t>Café 10caps</t>
  </si>
  <si>
    <t>Café 1Kg</t>
  </si>
  <si>
    <t>Café 250g</t>
  </si>
  <si>
    <t>Maionese 400g</t>
  </si>
  <si>
    <t>Água Lata 350ml</t>
  </si>
  <si>
    <t>Leite Pó 380g</t>
  </si>
  <si>
    <t>Pasta Amendoim 500g</t>
  </si>
  <si>
    <t>Azeite 500ml</t>
  </si>
  <si>
    <t>Produto em estoque baixo:</t>
  </si>
  <si>
    <t>Menos de 10 unidades ou se estiver marcado como "Comprar!".</t>
  </si>
  <si>
    <t>Vendedores</t>
  </si>
  <si>
    <t>Semana 01</t>
  </si>
  <si>
    <t>Semana 02</t>
  </si>
  <si>
    <t>Semana 03</t>
  </si>
  <si>
    <t>Semana 04</t>
  </si>
  <si>
    <t>Total</t>
  </si>
  <si>
    <t>Média/Sem</t>
  </si>
  <si>
    <t>Juliana</t>
  </si>
  <si>
    <t>André</t>
  </si>
  <si>
    <t>Camila</t>
  </si>
  <si>
    <t>Leonardo</t>
  </si>
  <si>
    <t>Fernanda</t>
  </si>
  <si>
    <t>Matheus</t>
  </si>
  <si>
    <t>Bruna</t>
  </si>
  <si>
    <t>Gabriel</t>
  </si>
  <si>
    <t>Luiza</t>
  </si>
  <si>
    <t>REGISTRO</t>
  </si>
  <si>
    <t>SETOR</t>
  </si>
  <si>
    <t>Nome</t>
  </si>
  <si>
    <t>107-822</t>
  </si>
  <si>
    <t>ADMINISTRAÇÃO</t>
  </si>
  <si>
    <t>141-855</t>
  </si>
  <si>
    <t>RECURSOS HUMANOS</t>
  </si>
  <si>
    <t>148-346</t>
  </si>
  <si>
    <t>177-260</t>
  </si>
  <si>
    <t>COMPRAS</t>
  </si>
  <si>
    <t>236-467</t>
  </si>
  <si>
    <t>FINANCEIRO</t>
  </si>
  <si>
    <t>314-739</t>
  </si>
  <si>
    <t>346-349</t>
  </si>
  <si>
    <t>375-255</t>
  </si>
  <si>
    <t>VENDAS</t>
  </si>
  <si>
    <t>408-471</t>
  </si>
  <si>
    <t>509-895</t>
  </si>
  <si>
    <t>LOGÍSTICA</t>
  </si>
  <si>
    <t>529-496</t>
  </si>
  <si>
    <t>548-214</t>
  </si>
  <si>
    <t>636-594</t>
  </si>
  <si>
    <t>659-838</t>
  </si>
  <si>
    <t>706-181</t>
  </si>
  <si>
    <t>898-874</t>
  </si>
  <si>
    <t>916-226</t>
  </si>
  <si>
    <t>964-169</t>
  </si>
  <si>
    <t>979-653</t>
  </si>
  <si>
    <t>DIA</t>
  </si>
  <si>
    <t>COMPETIDOR</t>
  </si>
  <si>
    <t>EQUIPE</t>
  </si>
  <si>
    <t>TEMPO (minutos)</t>
  </si>
  <si>
    <t>Ana Clara Martins</t>
  </si>
  <si>
    <t>Time C</t>
  </si>
  <si>
    <t>Time A</t>
  </si>
  <si>
    <t>Time D</t>
  </si>
  <si>
    <t>Bruna Ferreira</t>
  </si>
  <si>
    <t>Camila Sousa</t>
  </si>
  <si>
    <t>Carlos Santos</t>
  </si>
  <si>
    <t>Catarina Lopes</t>
  </si>
  <si>
    <t>Clara Silva</t>
  </si>
  <si>
    <t>David Costa</t>
  </si>
  <si>
    <t>Diogo Gomes</t>
  </si>
  <si>
    <t>Eduardo Fernandes</t>
  </si>
  <si>
    <t>Time B</t>
  </si>
  <si>
    <t>Francisco Almeida</t>
  </si>
  <si>
    <t>Gabriel Almeida</t>
  </si>
  <si>
    <t>Gustavo Oliveira</t>
  </si>
  <si>
    <t>Helena Sousa</t>
  </si>
  <si>
    <t>Hugo Gomes</t>
  </si>
  <si>
    <t>Inês Barbosa</t>
  </si>
  <si>
    <t>Joana Pinto</t>
  </si>
  <si>
    <t>Laura Fernandes</t>
  </si>
  <si>
    <t>Leonor Silva</t>
  </si>
  <si>
    <t>Luana Pinto</t>
  </si>
  <si>
    <t>Lucas Costa</t>
  </si>
  <si>
    <t>Luísa Barbosa</t>
  </si>
  <si>
    <t>Mariana Lopes</t>
  </si>
  <si>
    <t>Marta Ferreira</t>
  </si>
  <si>
    <t>Miguel Ribeiro</t>
  </si>
  <si>
    <t>Pedro Ribeiro</t>
  </si>
  <si>
    <t>Rafael Correia</t>
  </si>
  <si>
    <t>Ricardo Correia</t>
  </si>
  <si>
    <t>Rodrigo Martins</t>
  </si>
  <si>
    <t>Rui Pereira</t>
  </si>
  <si>
    <t>Sara Ferreira</t>
  </si>
  <si>
    <t>Sofia Matos</t>
  </si>
  <si>
    <t>Tomás Rodrigues</t>
  </si>
  <si>
    <t>Vitória Matos</t>
  </si>
  <si>
    <t>TIPO</t>
  </si>
  <si>
    <t>Janeiro</t>
  </si>
  <si>
    <t>SUV</t>
  </si>
  <si>
    <t>HATCH</t>
  </si>
  <si>
    <t>SEDAN</t>
  </si>
  <si>
    <t>PICAPE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</si>
  <si>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</si>
  <si>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</si>
  <si>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</si>
  <si>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</si>
  <si>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</si>
  <si>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</si>
  <si>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</si>
  <si>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</si>
  <si>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</si>
  <si>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</si>
  <si>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</si>
  <si>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MÉDIA DE VENDAS POR 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</si>
  <si>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</si>
  <si>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</si>
  <si>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</si>
  <si>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</si>
  <si>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</si>
  <si>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</si>
  <si>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</si>
  <si>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</si>
  <si>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</si>
  <si>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</si>
  <si>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</si>
  <si>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</si>
  <si>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MÉDIA DE VENDAS:</t>
  </si>
  <si>
    <t>TOTAL VENDIDO POR TIPO</t>
  </si>
  <si>
    <t>TOTAL VENDIDO</t>
  </si>
  <si>
    <t>MÁQUINA 1</t>
  </si>
  <si>
    <t>PRODUÇÃO (m)</t>
  </si>
  <si>
    <t>MÁQUINA 2</t>
  </si>
  <si>
    <t>OK</t>
  </si>
  <si>
    <t>PRAZO</t>
  </si>
  <si>
    <t>DIAS P/ VENCER</t>
  </si>
  <si>
    <t>ITEM A-15m-Cinza</t>
  </si>
  <si>
    <t>ITEM A-30m-Cinza</t>
  </si>
  <si>
    <t>ITEM A-45m-Cinza</t>
  </si>
  <si>
    <t>ITEM B-15m-Cinza</t>
  </si>
  <si>
    <t>ITEM B-30m-Cinza</t>
  </si>
  <si>
    <t>ITEM B-45m-Cinza</t>
  </si>
  <si>
    <t>ITEM C-15m-Cinza</t>
  </si>
  <si>
    <t>ITEM C-45m-Cinza</t>
  </si>
  <si>
    <t>ITEM D-30m-Cinza</t>
  </si>
  <si>
    <t>ITEM D-45m-Cinza</t>
  </si>
  <si>
    <t>ITEM A-45m-Azul</t>
  </si>
  <si>
    <t>ITEM B-30m-Azul</t>
  </si>
  <si>
    <t>ITEM C-15m-Azul</t>
  </si>
  <si>
    <t>ITEM C-30m-Azul</t>
  </si>
  <si>
    <t>ITEM C-45m-Azul</t>
  </si>
  <si>
    <t>ITEM D-15m-Azul</t>
  </si>
  <si>
    <t>ITEM D-30m-Azul</t>
  </si>
  <si>
    <t>ITEM D-45m-Azul</t>
  </si>
  <si>
    <t>PRODUTOS</t>
  </si>
  <si>
    <t>A4</t>
  </si>
  <si>
    <t>ITEM AA-15m-Azul</t>
  </si>
  <si>
    <t>ITEM AB-30m-Azul</t>
  </si>
  <si>
    <t>ITEM BC-15m-Azul</t>
  </si>
  <si>
    <t>ITEM BX-45m-Azul</t>
  </si>
  <si>
    <t>ITEM C4-30m-Cinza</t>
  </si>
  <si>
    <t>ITEM D2-15m-Cinza</t>
  </si>
  <si>
    <t>ana silva santos</t>
  </si>
  <si>
    <t>joão santos matos</t>
  </si>
  <si>
    <t>laura fernandes rodrigues</t>
  </si>
  <si>
    <t>tiago ramos silva</t>
  </si>
  <si>
    <t>maria costa pereira</t>
  </si>
  <si>
    <t>guilherme cardoso gonçalves</t>
  </si>
  <si>
    <t>andré martins oliveira</t>
  </si>
  <si>
    <t>diogo gomes barbosa</t>
  </si>
  <si>
    <t>francisco almeida ramos</t>
  </si>
  <si>
    <t>sofia pereira oliveira</t>
  </si>
  <si>
    <t>beatriz gonçalves fernandes</t>
  </si>
  <si>
    <t>miguel ribeiro sousa</t>
  </si>
  <si>
    <t>rafael correia ferreira</t>
  </si>
  <si>
    <t>inês barbosa almeida</t>
  </si>
  <si>
    <t>marta ferreira ribeiro</t>
  </si>
  <si>
    <t>carolina sousa costa</t>
  </si>
  <si>
    <t>mariana lopes gomes</t>
  </si>
  <si>
    <t>pedro oliveira ferreira</t>
  </si>
  <si>
    <t>luana pinto cardoso</t>
  </si>
  <si>
    <t>Os 5 menores tempos.</t>
  </si>
  <si>
    <t>Os 5 maiores tempos.</t>
  </si>
  <si>
    <t>UNIT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</si>
  <si>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</si>
  <si>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</si>
  <si>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</si>
  <si>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</si>
  <si>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</si>
  <si>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</si>
  <si>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</si>
  <si>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</si>
  <si>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</si>
  <si>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</si>
  <si>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</si>
  <si>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</si>
  <si>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@ExcelenteJoao</t>
  </si>
  <si>
    <t>M 1:</t>
  </si>
  <si>
    <t>M 2:</t>
  </si>
  <si>
    <t>Jorge</t>
  </si>
  <si>
    <t>TOTAL VENDIDO:</t>
  </si>
  <si>
    <t>Posição</t>
  </si>
  <si>
    <t>Tempo</t>
  </si>
  <si>
    <t xml:space="preserve">     </t>
  </si>
  <si>
    <t>3-) Gerar planilhas teste e exemplo aleatório.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</si>
</sst>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0.0"/>
    <numFmt numFmtId="166" formatCode="&quot;R$&quot;\ #,##0"/>
    <numFmt numFmtId="167" formatCode="_-[$R$-416]\ * #,##0_-;\-[$R$-416]\ * #,##0_-;_-[$R$-416]\ 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left" vertical="center"/>
    </xf>
    <xf numFmtId="164" fontId="0" fillId="0" borderId="1" xfId="1" applyNumberFormat="1" applyFont="1" applyBorder="1" applyAlignment="1" applyProtection="1">
      <alignment horizontal="center" vertical="center"/>
    </xf>
    <xf numFmtId="164" fontId="0" fillId="0" borderId="1" xfId="2" applyNumberFormat="1" applyFont="1" applyBorder="1" applyAlignment="1" applyProtection="1">
      <alignment horizontal="center" vertical="center"/>
    </xf>
    <xf numFmtId="0" fontId="4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4" fillId="0" borderId="0" xfId="0" applyFont="1"/>
    <xf numFmtId="0" fontId="4" fillId="5" borderId="2" xfId="0" applyFont="1" applyFill="1" applyBorder="1" applyAlignment="1">
      <alignment horizontal="center" vertical="center"/>
    </xf>
    <xf numFmtId="14" fontId="4" fillId="5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14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4" fontId="4" fillId="0" borderId="0" xfId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9" borderId="1" xfId="0" applyFill="1" applyBorder="1" applyAlignment="1">
      <alignment horizontal="center" vertical="center"/>
    </xf>
    <xf numFmtId="44" fontId="3" fillId="0" borderId="0" xfId="1" applyFont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left" vertical="center"/>
    </xf>
    <xf numFmtId="165" fontId="0" fillId="0" borderId="3" xfId="0" applyNumberFormat="1" applyBorder="1" applyAlignment="1">
      <alignment horizontal="center" vertical="center"/>
    </xf>
    <xf numFmtId="165" fontId="0" fillId="11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left" vertical="center"/>
    </xf>
    <xf numFmtId="14" fontId="6" fillId="3" borderId="4" xfId="0" applyNumberFormat="1" applyFont="1" applyFill="1" applyBorder="1" applyAlignment="1" applyProtection="1">
      <alignment horizontal="center" vertical="center"/>
      <protection locked="0"/>
    </xf>
    <xf numFmtId="165" fontId="6" fillId="3" borderId="4" xfId="0" applyNumberFormat="1" applyFont="1" applyFill="1" applyBorder="1" applyAlignment="1" applyProtection="1">
      <alignment horizontal="center" vertical="center"/>
      <protection locked="0"/>
    </xf>
    <xf numFmtId="14" fontId="6" fillId="13" borderId="4" xfId="0" applyNumberFormat="1" applyFont="1" applyFill="1" applyBorder="1" applyAlignment="1" applyProtection="1">
      <alignment horizontal="center" vertical="center"/>
      <protection locked="0"/>
    </xf>
    <xf numFmtId="165" fontId="6" fillId="13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4" fillId="8" borderId="4" xfId="0" applyFont="1" applyFill="1" applyBorder="1" applyAlignment="1">
      <alignment horizontal="center" vertical="center"/>
    </xf>
    <xf numFmtId="14" fontId="6" fillId="7" borderId="4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3" borderId="4" xfId="0" applyFont="1" applyFill="1" applyBorder="1" applyAlignment="1" applyProtection="1">
      <alignment horizontal="center" vertical="center"/>
      <protection locked="0"/>
    </xf>
    <xf numFmtId="164" fontId="6" fillId="0" borderId="4" xfId="0" applyNumberFormat="1" applyFont="1" applyBorder="1" applyAlignment="1" applyProtection="1">
      <alignment horizontal="center" vertical="center"/>
      <protection locked="0"/>
    </xf>
    <xf numFmtId="0" fontId="6" fillId="14" borderId="4" xfId="0" applyFont="1" applyFill="1" applyBorder="1" applyAlignment="1" applyProtection="1">
      <alignment horizontal="center" vertical="center"/>
      <protection locked="0"/>
    </xf>
    <xf numFmtId="164" fontId="8" fillId="11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15" borderId="4" xfId="0" applyFont="1" applyFill="1" applyBorder="1" applyAlignment="1">
      <alignment horizontal="center" vertical="center"/>
    </xf>
    <xf numFmtId="166" fontId="6" fillId="9" borderId="4" xfId="0" applyNumberFormat="1" applyFont="1" applyFill="1" applyBorder="1" applyAlignment="1" applyProtection="1">
      <alignment horizontal="center" vertical="center"/>
      <protection locked="0"/>
    </xf>
    <xf numFmtId="166" fontId="6" fillId="16" borderId="4" xfId="0" applyNumberFormat="1" applyFont="1" applyFill="1" applyBorder="1" applyAlignment="1" applyProtection="1">
      <alignment horizontal="center" vertical="center"/>
      <protection locked="0"/>
    </xf>
    <xf numFmtId="166" fontId="9" fillId="3" borderId="4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vertical="top"/>
    </xf>
    <xf numFmtId="0" fontId="2" fillId="17" borderId="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44" fontId="4" fillId="3" borderId="3" xfId="1" applyFont="1" applyFill="1" applyBorder="1" applyAlignment="1">
      <alignment horizontal="left" vertical="center" wrapText="1"/>
    </xf>
    <xf numFmtId="0" fontId="2" fillId="18" borderId="3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14" fontId="4" fillId="9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0" fillId="19" borderId="0" xfId="0" applyFill="1"/>
    <xf numFmtId="0" fontId="4" fillId="0" borderId="5" xfId="0" applyFont="1" applyBorder="1" applyAlignment="1">
      <alignment horizontal="center"/>
    </xf>
    <xf numFmtId="44" fontId="4" fillId="3" borderId="1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0" fillId="3" borderId="7" xfId="1" applyNumberFormat="1" applyFont="1" applyFill="1" applyBorder="1" applyAlignment="1" applyProtection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64" fontId="0" fillId="3" borderId="13" xfId="1" applyNumberFormat="1" applyFont="1" applyFill="1" applyBorder="1" applyAlignment="1" applyProtection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18" borderId="7" xfId="0" applyFont="1" applyFill="1" applyBorder="1" applyAlignment="1">
      <alignment horizontal="center" vertical="center"/>
    </xf>
    <xf numFmtId="0" fontId="2" fillId="18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4" fontId="4" fillId="3" borderId="1" xfId="1" applyFont="1" applyFill="1" applyBorder="1" applyAlignment="1">
      <alignment vertical="center" wrapText="1"/>
    </xf>
    <xf numFmtId="44" fontId="1" fillId="0" borderId="1" xfId="1" applyFont="1" applyFill="1" applyBorder="1" applyAlignment="1">
      <alignment vertical="center" wrapText="1"/>
    </xf>
    <xf numFmtId="0" fontId="11" fillId="2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2" fillId="20" borderId="0" xfId="0" applyFont="1" applyFill="1" applyAlignment="1">
      <alignment horizontal="center" vertical="center"/>
    </xf>
    <xf numFmtId="1" fontId="0" fillId="7" borderId="14" xfId="0" applyNumberFormat="1" applyFill="1" applyBorder="1" applyAlignment="1">
      <alignment horizontal="center"/>
    </xf>
    <xf numFmtId="0" fontId="0" fillId="0" borderId="15" xfId="0" applyBorder="1" applyAlignment="1">
      <alignment horizontal="left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0" borderId="18" xfId="0" applyBorder="1" applyAlignment="1">
      <alignment horizontal="left"/>
    </xf>
  </cellXfs>
  <cellStyles count="3">
    <cellStyle name="Moeda" xfId="1" builtinId="4"/>
    <cellStyle name="Normal" xfId="0" builtinId="0"/>
    <cellStyle name="Porcentagem" xfId="2" builtinId="5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center" vertical="center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 tint="-9.9978637043366805E-2"/>
        </left>
        <right style="thin">
          <color theme="2" tint="-9.9978637043366805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78637043366805E-2"/>
        </left>
        <right/>
        <top style="thin">
          <color theme="2" tint="-9.9978637043366805E-2"/>
        </top>
        <bottom style="thin">
          <color theme="2" tint="-9.9978637043366805E-2"/>
        </bottom>
        <vertical/>
        <horizontal/>
      </border>
      <protection locked="1" hidden="0"/>
    </dxf>
    <dxf>
      <alignment horizontal="left" vertical="center" textRotation="0" wrapText="0" indent="0" justifyLastLine="0" shrinkToFit="0" readingOrder="0"/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/>
        <horizontal/>
      </border>
    </dxf>
    <dxf>
      <border outline="0">
        <top style="thin">
          <color theme="2" tint="-9.9978637043366805E-2"/>
        </top>
      </border>
    </dxf>
    <dxf>
      <border outline="0">
        <bottom style="thin">
          <color theme="2" tint="-9.9978637043366805E-2"/>
        </bottom>
      </border>
    </dxf>
    <dxf>
      <border outline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_HqpVpZ7pSU" TargetMode="External"/><Relationship Id="rId3" Type="http://schemas.openxmlformats.org/officeDocument/2006/relationships/hyperlink" Target="#'30 FUN&#199;&#213;ES'!A1"/><Relationship Id="rId7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hyperlink" Target="https://excelentejoao.com.br/cursos" TargetMode="External"/><Relationship Id="rId6" Type="http://schemas.openxmlformats.org/officeDocument/2006/relationships/hyperlink" Target="https://instagram.com/excelentejoao" TargetMode="External"/><Relationship Id="rId5" Type="http://schemas.openxmlformats.org/officeDocument/2006/relationships/image" Target="../media/image2.png"/><Relationship Id="rId10" Type="http://schemas.openxmlformats.org/officeDocument/2006/relationships/image" Target="../media/image4.png"/><Relationship Id="rId4" Type="http://schemas.openxmlformats.org/officeDocument/2006/relationships/hyperlink" Target="https://www.youtube.com/excelentejoao/" TargetMode="External"/><Relationship Id="rId9" Type="http://schemas.openxmlformats.org/officeDocument/2006/relationships/hyperlink" Target="https://t.me/+0xWVQWzvanpmYmI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601756</xdr:colOff>
      <xdr:row>14</xdr:row>
      <xdr:rowOff>10857</xdr:rowOff>
    </xdr:from>
    <xdr:to>
      <xdr:col>18</xdr:col>
      <xdr:colOff>606237</xdr:colOff>
      <xdr:row>18</xdr:row>
      <xdr:rowOff>40857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EC3A7258-5719-413E-B14F-1154D0D8F3C0}"/>
            </a:ext>
          </a:extLst>
        </xdr:cNvPr>
        <xdr:cNvSpPr txBox="1"/>
      </xdr:nvSpPr>
      <xdr:spPr>
        <a:xfrm>
          <a:off x="5478556" y="2677857"/>
          <a:ext cx="6100481" cy="792000"/>
        </a:xfrm>
        <a:prstGeom prst="roundRect">
          <a:avLst/>
        </a:prstGeom>
        <a:solidFill>
          <a:srgbClr val="92D050"/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2000" b="1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Precisa de uma planilha personalizada?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2000" b="1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Estou à disposição para te ajudar.</a:t>
          </a:r>
        </a:p>
      </xdr:txBody>
    </xdr:sp>
    <xdr:clientData/>
  </xdr:twoCellAnchor>
  <xdr:twoCellAnchor>
    <xdr:from>
      <xdr:col>9</xdr:col>
      <xdr:colOff>0</xdr:colOff>
      <xdr:row>9</xdr:row>
      <xdr:rowOff>101498</xdr:rowOff>
    </xdr:from>
    <xdr:to>
      <xdr:col>18</xdr:col>
      <xdr:colOff>606237</xdr:colOff>
      <xdr:row>13</xdr:row>
      <xdr:rowOff>131498</xdr:rowOff>
    </xdr:to>
    <xdr:sp macro="" textlink="">
      <xdr:nvSpPr>
        <xdr:cNvPr id="3" name="CaixaDe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79F0A-DD7E-4BEE-A8C5-720F614E8201}"/>
            </a:ext>
          </a:extLst>
        </xdr:cNvPr>
        <xdr:cNvSpPr txBox="1"/>
      </xdr:nvSpPr>
      <xdr:spPr>
        <a:xfrm>
          <a:off x="5486400" y="1815998"/>
          <a:ext cx="6092637" cy="7920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2000" b="1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Cursos 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2000" b="1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Treinamentos</a:t>
          </a:r>
        </a:p>
      </xdr:txBody>
    </xdr:sp>
    <xdr:clientData/>
  </xdr:twoCellAnchor>
  <xdr:twoCellAnchor editAs="oneCell">
    <xdr:from>
      <xdr:col>0</xdr:col>
      <xdr:colOff>247650</xdr:colOff>
      <xdr:row>0</xdr:row>
      <xdr:rowOff>47675</xdr:rowOff>
    </xdr:from>
    <xdr:to>
      <xdr:col>9</xdr:col>
      <xdr:colOff>371475</xdr:colOff>
      <xdr:row>23</xdr:row>
      <xdr:rowOff>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B451FD4-D4F1-4218-A04B-66A1BC595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" y="47675"/>
          <a:ext cx="5610225" cy="4333825"/>
        </a:xfrm>
        <a:prstGeom prst="rect">
          <a:avLst/>
        </a:prstGeom>
      </xdr:spPr>
    </xdr:pic>
    <xdr:clientData/>
  </xdr:twoCellAnchor>
  <xdr:twoCellAnchor>
    <xdr:from>
      <xdr:col>0</xdr:col>
      <xdr:colOff>111291</xdr:colOff>
      <xdr:row>0</xdr:row>
      <xdr:rowOff>106278</xdr:rowOff>
    </xdr:from>
    <xdr:to>
      <xdr:col>3</xdr:col>
      <xdr:colOff>104775</xdr:colOff>
      <xdr:row>6</xdr:row>
      <xdr:rowOff>190499</xdr:rowOff>
    </xdr:to>
    <xdr:sp macro="" textlink="">
      <xdr:nvSpPr>
        <xdr:cNvPr id="5" name="Seta: para a Esquerda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BB0987-56BD-4FA7-A70B-9486E8DCC066}"/>
            </a:ext>
          </a:extLst>
        </xdr:cNvPr>
        <xdr:cNvSpPr/>
      </xdr:nvSpPr>
      <xdr:spPr>
        <a:xfrm>
          <a:off x="111291" y="106278"/>
          <a:ext cx="1822284" cy="1227221"/>
        </a:xfrm>
        <a:prstGeom prst="leftArrow">
          <a:avLst>
            <a:gd name="adj1" fmla="val 56293"/>
            <a:gd name="adj2" fmla="val 50000"/>
          </a:avLst>
        </a:prstGeom>
        <a:solidFill>
          <a:srgbClr val="CCFFCC"/>
        </a:solidFill>
        <a:ln w="6350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Voltar</a:t>
          </a:r>
        </a:p>
      </xdr:txBody>
    </xdr:sp>
    <xdr:clientData/>
  </xdr:twoCellAnchor>
  <xdr:twoCellAnchor>
    <xdr:from>
      <xdr:col>8</xdr:col>
      <xdr:colOff>603996</xdr:colOff>
      <xdr:row>18</xdr:row>
      <xdr:rowOff>109981</xdr:rowOff>
    </xdr:from>
    <xdr:to>
      <xdr:col>13</xdr:col>
      <xdr:colOff>180975</xdr:colOff>
      <xdr:row>22</xdr:row>
      <xdr:rowOff>139980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372F7A5D-A8A8-43FF-84EB-524D9251A2A1}"/>
            </a:ext>
          </a:extLst>
        </xdr:cNvPr>
        <xdr:cNvSpPr txBox="1"/>
      </xdr:nvSpPr>
      <xdr:spPr>
        <a:xfrm>
          <a:off x="5480796" y="3538981"/>
          <a:ext cx="2624979" cy="791999"/>
        </a:xfrm>
        <a:prstGeom prst="roundRect">
          <a:avLst/>
        </a:prstGeom>
        <a:solidFill>
          <a:srgbClr val="00B050"/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2000" b="1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Atenciosamente,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2000" b="1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João Paulo Araujo.</a:t>
          </a:r>
        </a:p>
      </xdr:txBody>
    </xdr:sp>
    <xdr:clientData/>
  </xdr:twoCellAnchor>
  <xdr:twoCellAnchor>
    <xdr:from>
      <xdr:col>15</xdr:col>
      <xdr:colOff>197283</xdr:colOff>
      <xdr:row>18</xdr:row>
      <xdr:rowOff>109981</xdr:rowOff>
    </xdr:from>
    <xdr:to>
      <xdr:col>17</xdr:col>
      <xdr:colOff>58083</xdr:colOff>
      <xdr:row>22</xdr:row>
      <xdr:rowOff>139980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C1791B62-5C32-4EF3-93D0-D12E21710FF7}"/>
            </a:ext>
          </a:extLst>
        </xdr:cNvPr>
        <xdr:cNvGrpSpPr/>
      </xdr:nvGrpSpPr>
      <xdr:grpSpPr>
        <a:xfrm>
          <a:off x="9569883" y="3401821"/>
          <a:ext cx="1110480" cy="776759"/>
          <a:chOff x="9341283" y="3538981"/>
          <a:chExt cx="1080000" cy="791999"/>
        </a:xfrm>
      </xdr:grpSpPr>
      <xdr:sp macro="" textlink="">
        <xdr:nvSpPr>
          <xdr:cNvPr id="8" name="CaixaDeTexto 7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3DE2E8E6-1F79-5F5F-AEF4-97F99D984C83}"/>
              </a:ext>
            </a:extLst>
          </xdr:cNvPr>
          <xdr:cNvSpPr txBox="1"/>
        </xdr:nvSpPr>
        <xdr:spPr>
          <a:xfrm>
            <a:off x="9341283" y="3538981"/>
            <a:ext cx="1080000" cy="791999"/>
          </a:xfrm>
          <a:prstGeom prst="roundRect">
            <a:avLst/>
          </a:prstGeom>
          <a:solidFill>
            <a:srgbClr val="00B050"/>
          </a:solidFill>
          <a:ln w="9525" cmpd="sng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pt-BR" sz="20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9" name="Imagem 8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64D4A2A-D331-18AD-3A25-0260B267AF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9485283" y="3553042"/>
            <a:ext cx="792000" cy="763877"/>
          </a:xfrm>
          <a:prstGeom prst="rect">
            <a:avLst/>
          </a:prstGeom>
          <a:effectLst>
            <a:outerShdw blurRad="50800" dist="38100" dir="2700000" algn="tl" rotWithShape="0">
              <a:prstClr val="black"/>
            </a:outerShdw>
          </a:effectLst>
        </xdr:spPr>
      </xdr:pic>
    </xdr:grpSp>
    <xdr:clientData/>
  </xdr:twoCellAnchor>
  <xdr:twoCellAnchor>
    <xdr:from>
      <xdr:col>13</xdr:col>
      <xdr:colOff>258729</xdr:colOff>
      <xdr:row>18</xdr:row>
      <xdr:rowOff>109980</xdr:rowOff>
    </xdr:from>
    <xdr:to>
      <xdr:col>15</xdr:col>
      <xdr:colOff>119529</xdr:colOff>
      <xdr:row>22</xdr:row>
      <xdr:rowOff>139979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3634C8BE-8450-4BBA-8D40-DDCDF002F227}"/>
            </a:ext>
          </a:extLst>
        </xdr:cNvPr>
        <xdr:cNvGrpSpPr/>
      </xdr:nvGrpSpPr>
      <xdr:grpSpPr>
        <a:xfrm>
          <a:off x="8381649" y="3401820"/>
          <a:ext cx="1110480" cy="776759"/>
          <a:chOff x="9277596" y="3538980"/>
          <a:chExt cx="1080000" cy="791999"/>
        </a:xfrm>
      </xdr:grpSpPr>
      <xdr:sp macro="" textlink="">
        <xdr:nvSpPr>
          <xdr:cNvPr id="11" name="CaixaDeTexto 10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5FC0AD19-252D-1158-4F63-33FC347D7021}"/>
              </a:ext>
            </a:extLst>
          </xdr:cNvPr>
          <xdr:cNvSpPr txBox="1"/>
        </xdr:nvSpPr>
        <xdr:spPr>
          <a:xfrm>
            <a:off x="9277596" y="3538980"/>
            <a:ext cx="1080000" cy="791999"/>
          </a:xfrm>
          <a:prstGeom prst="roundRect">
            <a:avLst/>
          </a:prstGeom>
          <a:solidFill>
            <a:srgbClr val="00B050"/>
          </a:solidFill>
          <a:ln w="9525" cmpd="sng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pt-BR" sz="20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12" name="Imagem 11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AE6B7DDC-9B57-3D45-C949-F91424C123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9508936" y="3642285"/>
            <a:ext cx="617321" cy="585391"/>
          </a:xfrm>
          <a:prstGeom prst="rect">
            <a:avLst/>
          </a:prstGeom>
          <a:effectLst>
            <a:outerShdw blurRad="50800" dist="38100" dir="2700000" algn="tl" rotWithShape="0">
              <a:prstClr val="black"/>
            </a:outerShdw>
          </a:effectLst>
        </xdr:spPr>
      </xdr:pic>
    </xdr:grpSp>
    <xdr:clientData/>
  </xdr:twoCellAnchor>
  <xdr:twoCellAnchor editAs="absolute">
    <xdr:from>
      <xdr:col>8</xdr:col>
      <xdr:colOff>599514</xdr:colOff>
      <xdr:row>5</xdr:row>
      <xdr:rowOff>2373</xdr:rowOff>
    </xdr:from>
    <xdr:to>
      <xdr:col>18</xdr:col>
      <xdr:colOff>608478</xdr:colOff>
      <xdr:row>9</xdr:row>
      <xdr:rowOff>32373</xdr:rowOff>
    </xdr:to>
    <xdr:sp macro="" textlink="">
      <xdr:nvSpPr>
        <xdr:cNvPr id="13" name="CaixaDeTexto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FF0418C-2EF7-4D56-8D55-B80E70A0E943}"/>
            </a:ext>
          </a:extLst>
        </xdr:cNvPr>
        <xdr:cNvSpPr txBox="1"/>
      </xdr:nvSpPr>
      <xdr:spPr>
        <a:xfrm>
          <a:off x="5476314" y="954873"/>
          <a:ext cx="6104964" cy="7920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2000" b="1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Resolução da Planilha passo a passo</a:t>
          </a:r>
          <a:endParaRPr lang="pt-BR" sz="2000" b="1" baseline="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8</xdr:col>
      <xdr:colOff>601755</xdr:colOff>
      <xdr:row>0</xdr:row>
      <xdr:rowOff>93748</xdr:rowOff>
    </xdr:from>
    <xdr:to>
      <xdr:col>18</xdr:col>
      <xdr:colOff>606237</xdr:colOff>
      <xdr:row>4</xdr:row>
      <xdr:rowOff>123748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5ABE69F0-15E1-478A-B9E5-AF24459EC507}"/>
            </a:ext>
          </a:extLst>
        </xdr:cNvPr>
        <xdr:cNvSpPr txBox="1"/>
      </xdr:nvSpPr>
      <xdr:spPr>
        <a:xfrm>
          <a:off x="5478555" y="93748"/>
          <a:ext cx="6100482" cy="7920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20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Obrigado por utilizar a planilha</a:t>
          </a:r>
          <a:endParaRPr lang="pt-BR" sz="20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20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30 Fórmulas </a:t>
          </a:r>
          <a:r>
            <a:rPr lang="pt-BR" sz="20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Excelente.</a:t>
          </a:r>
          <a:endParaRPr lang="pt-BR" sz="2000" b="1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135837</xdr:colOff>
      <xdr:row>18</xdr:row>
      <xdr:rowOff>109981</xdr:rowOff>
    </xdr:from>
    <xdr:to>
      <xdr:col>18</xdr:col>
      <xdr:colOff>606237</xdr:colOff>
      <xdr:row>22</xdr:row>
      <xdr:rowOff>139980</xdr:rowOff>
    </xdr:to>
    <xdr:grpSp>
      <xdr:nvGrpSpPr>
        <xdr:cNvPr id="15" name="Agrupar 14">
          <a:extLst>
            <a:ext uri="{FF2B5EF4-FFF2-40B4-BE49-F238E27FC236}">
              <a16:creationId xmlns:a16="http://schemas.microsoft.com/office/drawing/2014/main" id="{8F95DDA3-5BA9-4CB3-916F-587368134DB2}"/>
            </a:ext>
          </a:extLst>
        </xdr:cNvPr>
        <xdr:cNvGrpSpPr/>
      </xdr:nvGrpSpPr>
      <xdr:grpSpPr>
        <a:xfrm>
          <a:off x="10758117" y="3401821"/>
          <a:ext cx="1095240" cy="776759"/>
          <a:chOff x="10499037" y="3538981"/>
          <a:chExt cx="1080000" cy="791999"/>
        </a:xfrm>
      </xdr:grpSpPr>
      <xdr:sp macro="" textlink="">
        <xdr:nvSpPr>
          <xdr:cNvPr id="16" name="CaixaDeTexto 15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74CD94A9-25B8-0AE7-B897-58ED365184A0}"/>
              </a:ext>
            </a:extLst>
          </xdr:cNvPr>
          <xdr:cNvSpPr txBox="1"/>
        </xdr:nvSpPr>
        <xdr:spPr>
          <a:xfrm>
            <a:off x="10499037" y="3538981"/>
            <a:ext cx="1080000" cy="791999"/>
          </a:xfrm>
          <a:prstGeom prst="roundRect">
            <a:avLst/>
          </a:prstGeom>
          <a:solidFill>
            <a:srgbClr val="00B050"/>
          </a:solidFill>
          <a:ln w="9525" cmpd="sng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pt-BR" sz="20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17" name="Imagem 16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0BBFB8BD-C926-186B-F4BF-DBDE3F86E0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10715037" y="3610766"/>
            <a:ext cx="648000" cy="648429"/>
          </a:xfrm>
          <a:prstGeom prst="rect">
            <a:avLst/>
          </a:prstGeom>
          <a:effectLst>
            <a:outerShdw blurRad="50800" dist="38100" dir="2700000" algn="tl" rotWithShape="0">
              <a:prstClr val="black"/>
            </a:outerShdw>
          </a:effectLst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166453-660F-4C04-9D2B-B20BA8AA3213}" name="Tabela1" displayName="Tabela1" ref="M1:P24" totalsRowShown="0" headerRowDxfId="25" headerRowBorderDxfId="31" tableBorderDxfId="32" totalsRowBorderDxfId="30">
  <autoFilter ref="M1:P24" xr:uid="{31166453-660F-4C04-9D2B-B20BA8AA3213}">
    <filterColumn colId="0" hiddenButton="1"/>
    <filterColumn colId="1" hiddenButton="1"/>
    <filterColumn colId="2" hiddenButton="1"/>
    <filterColumn colId="3" hiddenButton="1"/>
  </autoFilter>
  <tableColumns count="4">
    <tableColumn id="1" xr3:uid="{5C115D2D-9BEB-4544-A999-D59CA1B9A859}" name="PRATELEIRA" dataDxfId="29"/>
    <tableColumn id="2" xr3:uid="{433CC3BC-5F74-4D23-AB67-11A9C3EEA103}" name="NOME MARCA" dataDxfId="28"/>
    <tableColumn id="3" xr3:uid="{12CF285A-DFE6-408D-9340-0A2DE6DABB57}" name="NOME PRODUTO" dataDxfId="27"/>
    <tableColumn id="4" xr3:uid="{53FA8E9E-68D3-42F3-B08D-5F02C4D44702}" name="CUSTO" dataDxfId="26" dataCellStyle="Moed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AE4A32-18F5-4F8A-ABE6-BD3D53BA04C0}" name="Tabela5" displayName="Tabela5" ref="M5:N40" totalsRowShown="0" headerRowDxfId="0" headerRowBorderDxfId="4" tableBorderDxfId="5" totalsRowBorderDxfId="3">
  <autoFilter ref="M5:N40" xr:uid="{85AE4A32-18F5-4F8A-ABE6-BD3D53BA04C0}">
    <filterColumn colId="0" hiddenButton="1"/>
    <filterColumn colId="1" hiddenButton="1"/>
  </autoFilter>
  <tableColumns count="2">
    <tableColumn id="1" xr3:uid="{0B18EDCE-9298-4604-B1DE-F0FD8395D263}" name="N°" dataDxfId="2"/>
    <tableColumn id="2" xr3:uid="{AD6B16E0-E9E3-4CE5-83F0-648C8607448F}" name="Participantes" dataDxfId="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3D32F1-F599-4525-A0D1-5E523F3213D2}" name="Tabela2" displayName="Tabela2" ref="B3:I1099" totalsRowShown="0" headerRowDxfId="16">
  <autoFilter ref="B3:I1099" xr:uid="{BC3D32F1-F599-4525-A0D1-5E523F3213D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F95E819E-8C6C-4F94-B046-6E53AE2ADD16}" name="DATA" dataDxfId="24">
      <calculatedColumnFormula>B3+1</calculatedColumnFormula>
    </tableColumn>
    <tableColumn id="2" xr3:uid="{55BC33E0-5365-4A3B-8D85-D345ABBEB7CF}" name="ID_PEDIDO" dataDxfId="23"/>
    <tableColumn id="3" xr3:uid="{CCADC74F-4892-481B-A350-F10E5F795AB1}" name="PRODUTO" dataDxfId="22"/>
    <tableColumn id="4" xr3:uid="{F857D384-C577-45A5-A790-CB6200D4E564}" name="CLIENTE" dataDxfId="21"/>
    <tableColumn id="5" xr3:uid="{83C99128-5530-4B09-983C-0A1F65DF4DFF}" name="REGIÃO" dataDxfId="20"/>
    <tableColumn id="6" xr3:uid="{95BEEAA1-6A73-4E56-8C86-08EF661B646F}" name="QTD" dataDxfId="19"/>
    <tableColumn id="7" xr3:uid="{68E4D88B-EE56-44B5-9DD0-F12D96CE8EC6}" name="FRETE" dataDxfId="18"/>
    <tableColumn id="8" xr3:uid="{049FF778-AB9F-49FE-8EAC-BCD73BE8F086}" name="TOTAL" dataDxfId="1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634C1C-DD3B-4914-8049-0E061CD2A131}" name="Tabela3" displayName="Tabela3" ref="B3:D53" totalsRowShown="0" headerRowDxfId="12">
  <autoFilter ref="B3:D53" xr:uid="{00634C1C-DD3B-4914-8049-0E061CD2A131}">
    <filterColumn colId="0" hiddenButton="1"/>
    <filterColumn colId="1" hiddenButton="1"/>
    <filterColumn colId="2" hiddenButton="1"/>
  </autoFilter>
  <tableColumns count="3">
    <tableColumn id="1" xr3:uid="{9840469D-57EA-4C8D-B1F5-6696ED449D94}" name="COMPETIDOR" dataDxfId="15"/>
    <tableColumn id="2" xr3:uid="{B275B94F-C2B6-4012-A282-3C1F9930A5B4}" name="EQUIPE" dataDxfId="14"/>
    <tableColumn id="3" xr3:uid="{A67979F3-A82B-4085-916B-10C788FEC783}" name="TEMPO (minutos)" dataDxfId="1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821F39-E1D0-48B6-ACB8-62E1867D6650}" name="Tabela4" displayName="Tabela4" ref="H12:J17" totalsRowShown="0" headerRowDxfId="8" dataDxfId="9">
  <autoFilter ref="H12:J17" xr:uid="{40821F39-E1D0-48B6-ACB8-62E1867D6650}">
    <filterColumn colId="0" hiddenButton="1"/>
    <filterColumn colId="1" hiddenButton="1"/>
    <filterColumn colId="2" hiddenButton="1"/>
  </autoFilter>
  <tableColumns count="3">
    <tableColumn id="1" xr3:uid="{16FEA3E7-4652-4023-902E-9F75F5844A24}" name="Posição" dataDxfId="10"/>
    <tableColumn id="2" xr3:uid="{44F28C5E-935A-4B46-A4D5-B6ED849E7135}" name="Tempo" dataDxfId="7">
      <calculatedColumnFormula>LARGE(Tabela3[TEMPO (minutos)],H13)</calculatedColumnFormula>
    </tableColumn>
    <tableColumn id="3" xr3:uid="{F58F53B5-C8DD-43BE-A081-5935A6F3C66B}" name="Nome" dataDxfId="6">
      <calculatedColumnFormula>_xlfn.XLOOKUP(Tabela4[[#This Row],[Tempo]],Tabela3[TEMPO (minutos)],Tabela3[COMPETIDOR])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showGridLines="0" zoomScale="130" zoomScaleNormal="130" workbookViewId="0">
      <selection activeCell="B1" sqref="B1"/>
    </sheetView>
  </sheetViews>
  <sheetFormatPr defaultColWidth="0" defaultRowHeight="14.4" zeroHeight="1" x14ac:dyDescent="0.3"/>
  <cols>
    <col min="1" max="1" width="3.6640625" style="2" customWidth="1"/>
    <col min="2" max="2" width="22.109375" style="27" customWidth="1"/>
    <col min="3" max="3" width="9.109375" customWidth="1"/>
    <col min="4" max="4" width="3.6640625" style="2" customWidth="1"/>
    <col min="5" max="5" width="22.109375" style="27" customWidth="1"/>
    <col min="6" max="6" width="9.109375" customWidth="1"/>
    <col min="7" max="12" width="0" hidden="1" customWidth="1"/>
    <col min="13" max="16384" width="9.109375" hidden="1"/>
  </cols>
  <sheetData>
    <row r="1" spans="1:5" x14ac:dyDescent="0.3">
      <c r="A1" s="2">
        <v>1</v>
      </c>
      <c r="B1" s="27" t="s">
        <v>4</v>
      </c>
      <c r="D1" s="2">
        <v>16</v>
      </c>
      <c r="E1" s="27" t="s">
        <v>26</v>
      </c>
    </row>
    <row r="2" spans="1:5" x14ac:dyDescent="0.3">
      <c r="A2" s="2">
        <v>2</v>
      </c>
      <c r="B2" s="27" t="s">
        <v>25</v>
      </c>
      <c r="D2" s="2">
        <v>17</v>
      </c>
      <c r="E2" s="27" t="s">
        <v>192</v>
      </c>
    </row>
    <row r="3" spans="1:5" x14ac:dyDescent="0.3"/>
    <row r="4" spans="1:5" x14ac:dyDescent="0.3">
      <c r="A4" s="2">
        <v>3</v>
      </c>
      <c r="B4" s="27" t="s">
        <v>196</v>
      </c>
      <c r="D4" s="2">
        <v>18</v>
      </c>
      <c r="E4" s="27" t="s">
        <v>28</v>
      </c>
    </row>
    <row r="5" spans="1:5" x14ac:dyDescent="0.3"/>
    <row r="6" spans="1:5" x14ac:dyDescent="0.3">
      <c r="A6" s="2">
        <v>4</v>
      </c>
      <c r="B6" s="27" t="s">
        <v>16</v>
      </c>
      <c r="D6" s="2">
        <v>19</v>
      </c>
      <c r="E6" s="27" t="s">
        <v>17</v>
      </c>
    </row>
    <row r="7" spans="1:5" x14ac:dyDescent="0.3">
      <c r="A7" s="2">
        <v>5</v>
      </c>
      <c r="B7" s="27" t="s">
        <v>15</v>
      </c>
      <c r="D7" s="2">
        <v>20</v>
      </c>
      <c r="E7" s="27" t="s">
        <v>29</v>
      </c>
    </row>
    <row r="8" spans="1:5" x14ac:dyDescent="0.3"/>
    <row r="9" spans="1:5" x14ac:dyDescent="0.3">
      <c r="A9" s="2">
        <v>6</v>
      </c>
      <c r="B9" s="27" t="s">
        <v>0</v>
      </c>
      <c r="D9" s="2">
        <v>21</v>
      </c>
      <c r="E9" s="27" t="s">
        <v>19</v>
      </c>
    </row>
    <row r="10" spans="1:5" x14ac:dyDescent="0.3">
      <c r="A10" s="2">
        <v>7</v>
      </c>
      <c r="B10" s="27" t="s">
        <v>1</v>
      </c>
      <c r="D10" s="2">
        <v>22</v>
      </c>
      <c r="E10" s="27" t="s">
        <v>20</v>
      </c>
    </row>
    <row r="11" spans="1:5" x14ac:dyDescent="0.3">
      <c r="A11" s="2">
        <v>8</v>
      </c>
      <c r="B11" s="27" t="s">
        <v>2</v>
      </c>
      <c r="D11" s="2">
        <v>23</v>
      </c>
      <c r="E11" s="27" t="s">
        <v>21</v>
      </c>
    </row>
    <row r="12" spans="1:5" x14ac:dyDescent="0.3">
      <c r="A12" s="2">
        <v>9</v>
      </c>
      <c r="B12" s="27" t="s">
        <v>3</v>
      </c>
      <c r="D12" s="2">
        <v>24</v>
      </c>
      <c r="E12" s="27" t="s">
        <v>23</v>
      </c>
    </row>
    <row r="13" spans="1:5" x14ac:dyDescent="0.3">
      <c r="D13" s="2">
        <v>25</v>
      </c>
      <c r="E13" s="27" t="s">
        <v>22</v>
      </c>
    </row>
    <row r="14" spans="1:5" x14ac:dyDescent="0.3">
      <c r="A14" s="2">
        <v>10</v>
      </c>
      <c r="B14" s="27" t="s">
        <v>8</v>
      </c>
      <c r="D14" s="2">
        <v>26</v>
      </c>
      <c r="E14" s="27" t="s">
        <v>27</v>
      </c>
    </row>
    <row r="15" spans="1:5" x14ac:dyDescent="0.3">
      <c r="A15" s="2">
        <v>11</v>
      </c>
      <c r="B15" s="27" t="s">
        <v>9</v>
      </c>
      <c r="D15" s="2">
        <v>27</v>
      </c>
      <c r="E15" s="27" t="s">
        <v>18</v>
      </c>
    </row>
    <row r="16" spans="1:5" x14ac:dyDescent="0.3"/>
    <row r="17" spans="1:5" x14ac:dyDescent="0.3">
      <c r="A17" s="2">
        <v>12</v>
      </c>
      <c r="B17" s="27" t="s">
        <v>24</v>
      </c>
      <c r="D17" s="2">
        <v>28</v>
      </c>
      <c r="E17" s="27" t="s">
        <v>7</v>
      </c>
    </row>
    <row r="18" spans="1:5" x14ac:dyDescent="0.3"/>
    <row r="19" spans="1:5" x14ac:dyDescent="0.3">
      <c r="A19" s="2">
        <v>13</v>
      </c>
      <c r="B19" s="27" t="s">
        <v>11</v>
      </c>
      <c r="D19" s="2">
        <v>29</v>
      </c>
      <c r="E19" s="27" t="s">
        <v>14</v>
      </c>
    </row>
    <row r="20" spans="1:5" x14ac:dyDescent="0.3">
      <c r="A20" s="2">
        <v>14</v>
      </c>
      <c r="B20" s="27" t="s">
        <v>12</v>
      </c>
      <c r="D20" s="2">
        <v>30</v>
      </c>
      <c r="E20" s="27" t="s">
        <v>13</v>
      </c>
    </row>
    <row r="21" spans="1:5" x14ac:dyDescent="0.3">
      <c r="A21" s="2">
        <v>15</v>
      </c>
      <c r="B21" s="27" t="s">
        <v>10</v>
      </c>
    </row>
    <row r="22" spans="1:5" x14ac:dyDescent="0.3"/>
    <row r="23" spans="1:5" x14ac:dyDescent="0.3">
      <c r="B23" s="10" t="s">
        <v>2069</v>
      </c>
    </row>
    <row r="24" spans="1:5" x14ac:dyDescent="0.3"/>
  </sheetData>
  <sheetProtection algorithmName="SHA-512" hashValue="1K31MFEv1zqL99iBYpCxTbmJR54syhriQrEBMlWzu/16q2FquPp4sB8HdYpJjbm9FkMWmlC4+ipjy3M1ig0AxA==" saltValue="0p2HwPrUbNGiDW+5RN/zUQ==" spinCount="100000" sheet="1" objects="1" scenarios="1" selectLockedCells="1" selectUnlockedCells="1"/>
  <conditionalFormatting sqref="B19:B21 E19:E20 E17 E6:E7 B29 B43 E9:E15 B14:B17 E4 B6:B12 B1:B4 E1:E2">
    <cfRule type="duplicateValues" dxfId="11" priority="1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91BA-543D-4A68-AAA4-1A026ABE7C03}">
  <dimension ref="A1:P102"/>
  <sheetViews>
    <sheetView workbookViewId="0">
      <selection activeCell="C4" sqref="C4:C102"/>
    </sheetView>
  </sheetViews>
  <sheetFormatPr defaultRowHeight="14.4" x14ac:dyDescent="0.3"/>
  <cols>
    <col min="1" max="1" width="2.6640625" customWidth="1"/>
    <col min="2" max="2" width="13.109375" bestFit="1" customWidth="1"/>
    <col min="3" max="3" width="15.6640625" customWidth="1"/>
    <col min="4" max="4" width="19" bestFit="1" customWidth="1"/>
    <col min="5" max="5" width="15.6640625" customWidth="1"/>
    <col min="6" max="7" width="10.88671875" bestFit="1" customWidth="1"/>
    <col min="8" max="8" width="10.6640625" bestFit="1" customWidth="1"/>
    <col min="9" max="9" width="13.6640625" bestFit="1" customWidth="1"/>
    <col min="13" max="13" width="13.109375" customWidth="1"/>
    <col min="14" max="14" width="15.21875" customWidth="1"/>
    <col min="15" max="15" width="17.88671875" customWidth="1"/>
    <col min="16" max="16" width="12.109375" customWidth="1"/>
  </cols>
  <sheetData>
    <row r="1" spans="1:16" x14ac:dyDescent="0.3">
      <c r="A1" s="10" t="s">
        <v>190</v>
      </c>
      <c r="B1" s="10"/>
      <c r="M1" s="83" t="s">
        <v>164</v>
      </c>
      <c r="N1" s="84" t="s">
        <v>31</v>
      </c>
      <c r="O1" s="84" t="s">
        <v>33</v>
      </c>
      <c r="P1" s="85" t="s">
        <v>32</v>
      </c>
    </row>
    <row r="2" spans="1:16" x14ac:dyDescent="0.3">
      <c r="M2" s="81" t="s">
        <v>165</v>
      </c>
      <c r="N2" s="4" t="s">
        <v>61</v>
      </c>
      <c r="O2" s="7" t="s">
        <v>62</v>
      </c>
      <c r="P2" s="82">
        <v>34.549999999999997</v>
      </c>
    </row>
    <row r="3" spans="1:16" x14ac:dyDescent="0.3">
      <c r="B3" s="5" t="s">
        <v>30</v>
      </c>
      <c r="C3" s="5" t="s">
        <v>32</v>
      </c>
      <c r="D3" s="5" t="s">
        <v>33</v>
      </c>
      <c r="E3" s="5" t="s">
        <v>164</v>
      </c>
      <c r="F3" s="5" t="s">
        <v>34</v>
      </c>
      <c r="G3" s="5" t="s">
        <v>35</v>
      </c>
      <c r="H3" s="5" t="s">
        <v>189</v>
      </c>
      <c r="I3" s="5" t="s">
        <v>188</v>
      </c>
      <c r="M3" s="81" t="s">
        <v>166</v>
      </c>
      <c r="N3" s="4" t="s">
        <v>36</v>
      </c>
      <c r="O3" s="7" t="s">
        <v>37</v>
      </c>
      <c r="P3" s="82">
        <v>49.77</v>
      </c>
    </row>
    <row r="4" spans="1:16" x14ac:dyDescent="0.3">
      <c r="B4" s="3">
        <v>45292</v>
      </c>
      <c r="C4" s="6">
        <f>VLOOKUP(E4,Tabela1[#All],4,0)</f>
        <v>49.77</v>
      </c>
      <c r="D4" s="7" t="s">
        <v>37</v>
      </c>
      <c r="E4" s="11" t="str" cm="1">
        <f t="array" ref="E4">_xlfn.XLOOKUP(D4,Tabela1[[#All],[NOME PRODUTO]],Tabela1[[#All],[PRATELEIRA]])</f>
        <v>A2</v>
      </c>
      <c r="F4" s="7" t="s">
        <v>38</v>
      </c>
      <c r="G4" s="7" t="s">
        <v>39</v>
      </c>
      <c r="H4" s="8">
        <v>150.1</v>
      </c>
      <c r="I4" s="9">
        <f>H4-C4</f>
        <v>100.32999999999998</v>
      </c>
      <c r="M4" s="81" t="s">
        <v>167</v>
      </c>
      <c r="N4" s="4" t="s">
        <v>36</v>
      </c>
      <c r="O4" s="7" t="s">
        <v>111</v>
      </c>
      <c r="P4" s="82">
        <v>46.74</v>
      </c>
    </row>
    <row r="5" spans="1:16" x14ac:dyDescent="0.3">
      <c r="B5" s="3">
        <v>45293</v>
      </c>
      <c r="C5" s="6">
        <f>VLOOKUP(E5,Tabela1[#All],4,0)</f>
        <v>45.09</v>
      </c>
      <c r="D5" s="7" t="s">
        <v>40</v>
      </c>
      <c r="E5" s="11" t="str" cm="1">
        <f t="array" ref="E5">_xlfn.XLOOKUP(D5,Tabela1[[#All],[NOME PRODUTO]],Tabela1[[#All],[PRATELEIRA]])</f>
        <v>H2</v>
      </c>
      <c r="F5" s="7" t="s">
        <v>38</v>
      </c>
      <c r="G5" s="7" t="s">
        <v>41</v>
      </c>
      <c r="H5" s="8">
        <v>174.4</v>
      </c>
      <c r="I5" s="9">
        <f t="shared" ref="I5:I68" si="0">H5-C5</f>
        <v>129.31</v>
      </c>
      <c r="M5" s="81" t="s">
        <v>168</v>
      </c>
      <c r="N5" s="4" t="s">
        <v>50</v>
      </c>
      <c r="O5" s="7" t="s">
        <v>108</v>
      </c>
      <c r="P5" s="82">
        <v>28.24</v>
      </c>
    </row>
    <row r="6" spans="1:16" x14ac:dyDescent="0.3">
      <c r="B6" s="3">
        <v>45294</v>
      </c>
      <c r="C6" s="6">
        <f>VLOOKUP(E6,Tabela1[#All],4,0)</f>
        <v>44.17</v>
      </c>
      <c r="D6" s="7" t="s">
        <v>43</v>
      </c>
      <c r="E6" s="11" t="str" cm="1">
        <f t="array" ref="E6">_xlfn.XLOOKUP(D6,Tabela1[[#All],[NOME PRODUTO]],Tabela1[[#All],[PRATELEIRA]])</f>
        <v>D2</v>
      </c>
      <c r="F6" s="7" t="s">
        <v>44</v>
      </c>
      <c r="G6" s="7" t="s">
        <v>45</v>
      </c>
      <c r="H6" s="8">
        <v>158.6</v>
      </c>
      <c r="I6" s="9">
        <f t="shared" si="0"/>
        <v>114.42999999999999</v>
      </c>
      <c r="M6" s="81" t="s">
        <v>169</v>
      </c>
      <c r="N6" s="4" t="s">
        <v>50</v>
      </c>
      <c r="O6" s="7" t="s">
        <v>55</v>
      </c>
      <c r="P6" s="82">
        <v>33.69</v>
      </c>
    </row>
    <row r="7" spans="1:16" x14ac:dyDescent="0.3">
      <c r="B7" s="3">
        <v>45295</v>
      </c>
      <c r="C7" s="6">
        <f>VLOOKUP(E7,Tabela1[#All],4,0)</f>
        <v>44.17</v>
      </c>
      <c r="D7" s="7" t="s">
        <v>43</v>
      </c>
      <c r="E7" s="11" t="str" cm="1">
        <f t="array" ref="E7">_xlfn.XLOOKUP(D7,Tabela1[[#All],[NOME PRODUTO]],Tabela1[[#All],[PRATELEIRA]])</f>
        <v>D2</v>
      </c>
      <c r="F7" s="7" t="s">
        <v>38</v>
      </c>
      <c r="G7" s="7" t="s">
        <v>46</v>
      </c>
      <c r="H7" s="8">
        <v>176.2</v>
      </c>
      <c r="I7" s="9">
        <f t="shared" si="0"/>
        <v>132.02999999999997</v>
      </c>
      <c r="M7" s="81" t="s">
        <v>170</v>
      </c>
      <c r="N7" s="4" t="s">
        <v>61</v>
      </c>
      <c r="O7" s="7" t="s">
        <v>105</v>
      </c>
      <c r="P7" s="82">
        <v>47.48</v>
      </c>
    </row>
    <row r="8" spans="1:16" x14ac:dyDescent="0.3">
      <c r="B8" s="3">
        <v>45296</v>
      </c>
      <c r="C8" s="6">
        <f>VLOOKUP(E8,Tabela1[#All],4,0)</f>
        <v>48.71</v>
      </c>
      <c r="D8" s="7" t="s">
        <v>47</v>
      </c>
      <c r="E8" s="11" t="str" cm="1">
        <f t="array" ref="E8">_xlfn.XLOOKUP(D8,Tabela1[[#All],[NOME PRODUTO]],Tabela1[[#All],[PRATELEIRA]])</f>
        <v>G1</v>
      </c>
      <c r="F8" s="7" t="s">
        <v>38</v>
      </c>
      <c r="G8" s="7" t="s">
        <v>48</v>
      </c>
      <c r="H8" s="8">
        <v>146.80000000000001</v>
      </c>
      <c r="I8" s="9">
        <f t="shared" si="0"/>
        <v>98.09</v>
      </c>
      <c r="M8" s="81" t="s">
        <v>171</v>
      </c>
      <c r="N8" s="4" t="s">
        <v>61</v>
      </c>
      <c r="O8" s="7" t="s">
        <v>88</v>
      </c>
      <c r="P8" s="82">
        <v>43.23</v>
      </c>
    </row>
    <row r="9" spans="1:16" x14ac:dyDescent="0.3">
      <c r="B9" s="3">
        <v>45297</v>
      </c>
      <c r="C9" s="6">
        <f>VLOOKUP(E9,Tabela1[#All],4,0)</f>
        <v>44.17</v>
      </c>
      <c r="D9" s="7" t="s">
        <v>43</v>
      </c>
      <c r="E9" s="11" t="str" cm="1">
        <f t="array" ref="E9">_xlfn.XLOOKUP(D9,Tabela1[[#All],[NOME PRODUTO]],Tabela1[[#All],[PRATELEIRA]])</f>
        <v>D2</v>
      </c>
      <c r="F9" s="7" t="s">
        <v>44</v>
      </c>
      <c r="G9" s="7" t="s">
        <v>49</v>
      </c>
      <c r="H9" s="8">
        <v>153.1</v>
      </c>
      <c r="I9" s="9">
        <f t="shared" si="0"/>
        <v>108.92999999999999</v>
      </c>
      <c r="M9" s="81" t="s">
        <v>172</v>
      </c>
      <c r="N9" s="4" t="s">
        <v>61</v>
      </c>
      <c r="O9" s="7" t="s">
        <v>95</v>
      </c>
      <c r="P9" s="82">
        <v>42.15</v>
      </c>
    </row>
    <row r="10" spans="1:16" x14ac:dyDescent="0.3">
      <c r="B10" s="3">
        <v>45298</v>
      </c>
      <c r="C10" s="6">
        <f>VLOOKUP(E10,Tabela1[#All],4,0)</f>
        <v>39.18</v>
      </c>
      <c r="D10" s="7" t="s">
        <v>51</v>
      </c>
      <c r="E10" s="11" t="str" cm="1">
        <f t="array" ref="E10">_xlfn.XLOOKUP(D10,Tabela1[[#All],[NOME PRODUTO]],Tabela1[[#All],[PRATELEIRA]])</f>
        <v>H3</v>
      </c>
      <c r="F10" s="7" t="s">
        <v>44</v>
      </c>
      <c r="G10" s="7" t="s">
        <v>52</v>
      </c>
      <c r="H10" s="8">
        <v>199.5</v>
      </c>
      <c r="I10" s="9">
        <f t="shared" si="0"/>
        <v>160.32</v>
      </c>
      <c r="M10" s="81" t="s">
        <v>173</v>
      </c>
      <c r="N10" s="4" t="s">
        <v>42</v>
      </c>
      <c r="O10" s="7" t="s">
        <v>53</v>
      </c>
      <c r="P10" s="82">
        <v>26.06</v>
      </c>
    </row>
    <row r="11" spans="1:16" x14ac:dyDescent="0.3">
      <c r="B11" s="3">
        <v>45299</v>
      </c>
      <c r="C11" s="6">
        <f>VLOOKUP(E11,Tabela1[#All],4,0)</f>
        <v>26.06</v>
      </c>
      <c r="D11" s="7" t="s">
        <v>53</v>
      </c>
      <c r="E11" s="11" t="str" cm="1">
        <f t="array" ref="E11">_xlfn.XLOOKUP(D11,Tabela1[[#All],[NOME PRODUTO]],Tabela1[[#All],[PRATELEIRA]])</f>
        <v>C3</v>
      </c>
      <c r="F11" s="7" t="s">
        <v>38</v>
      </c>
      <c r="G11" s="7" t="s">
        <v>54</v>
      </c>
      <c r="H11" s="8">
        <v>169.3</v>
      </c>
      <c r="I11" s="9">
        <f t="shared" si="0"/>
        <v>143.24</v>
      </c>
      <c r="M11" s="81" t="s">
        <v>174</v>
      </c>
      <c r="N11" s="4" t="s">
        <v>42</v>
      </c>
      <c r="O11" s="7" t="s">
        <v>81</v>
      </c>
      <c r="P11" s="82">
        <v>48.11</v>
      </c>
    </row>
    <row r="12" spans="1:16" x14ac:dyDescent="0.3">
      <c r="B12" s="3">
        <v>45300</v>
      </c>
      <c r="C12" s="6">
        <f>VLOOKUP(E12,Tabela1[#All],4,0)</f>
        <v>33.69</v>
      </c>
      <c r="D12" s="7" t="s">
        <v>55</v>
      </c>
      <c r="E12" s="11" t="str" cm="1">
        <f t="array" ref="E12">_xlfn.XLOOKUP(D12,Tabela1[[#All],[NOME PRODUTO]],Tabela1[[#All],[PRATELEIRA]])</f>
        <v>B2</v>
      </c>
      <c r="F12" s="7" t="s">
        <v>44</v>
      </c>
      <c r="G12" s="7" t="s">
        <v>56</v>
      </c>
      <c r="H12" s="8">
        <v>146.30000000000001</v>
      </c>
      <c r="I12" s="9">
        <f t="shared" si="0"/>
        <v>112.61000000000001</v>
      </c>
      <c r="M12" s="81" t="s">
        <v>175</v>
      </c>
      <c r="N12" s="4" t="s">
        <v>42</v>
      </c>
      <c r="O12" s="7" t="s">
        <v>43</v>
      </c>
      <c r="P12" s="82">
        <v>44.17</v>
      </c>
    </row>
    <row r="13" spans="1:16" x14ac:dyDescent="0.3">
      <c r="B13" s="3">
        <v>45301</v>
      </c>
      <c r="C13" s="6">
        <f>VLOOKUP(E13,Tabela1[#All],4,0)</f>
        <v>44.17</v>
      </c>
      <c r="D13" s="7" t="s">
        <v>43</v>
      </c>
      <c r="E13" s="11" t="str" cm="1">
        <f t="array" ref="E13">_xlfn.XLOOKUP(D13,Tabela1[[#All],[NOME PRODUTO]],Tabela1[[#All],[PRATELEIRA]])</f>
        <v>D2</v>
      </c>
      <c r="F13" s="7" t="s">
        <v>44</v>
      </c>
      <c r="G13" s="7" t="s">
        <v>57</v>
      </c>
      <c r="H13" s="8">
        <v>186.3</v>
      </c>
      <c r="I13" s="9">
        <f t="shared" si="0"/>
        <v>142.13</v>
      </c>
      <c r="M13" s="81" t="s">
        <v>176</v>
      </c>
      <c r="N13" s="4" t="s">
        <v>36</v>
      </c>
      <c r="O13" s="7" t="s">
        <v>79</v>
      </c>
      <c r="P13" s="82">
        <v>28.5</v>
      </c>
    </row>
    <row r="14" spans="1:16" x14ac:dyDescent="0.3">
      <c r="B14" s="3">
        <v>45302</v>
      </c>
      <c r="C14" s="6">
        <f>VLOOKUP(E14,Tabela1[#All],4,0)</f>
        <v>49.77</v>
      </c>
      <c r="D14" s="7" t="s">
        <v>37</v>
      </c>
      <c r="E14" s="11" t="str" cm="1">
        <f t="array" ref="E14">_xlfn.XLOOKUP(D14,Tabela1[[#All],[NOME PRODUTO]],Tabela1[[#All],[PRATELEIRA]])</f>
        <v>A2</v>
      </c>
      <c r="F14" s="7" t="s">
        <v>44</v>
      </c>
      <c r="G14" s="7" t="s">
        <v>58</v>
      </c>
      <c r="H14" s="8">
        <v>123.2</v>
      </c>
      <c r="I14" s="9">
        <f t="shared" si="0"/>
        <v>73.430000000000007</v>
      </c>
      <c r="M14" s="81" t="s">
        <v>177</v>
      </c>
      <c r="N14" s="4" t="s">
        <v>50</v>
      </c>
      <c r="O14" s="7" t="s">
        <v>71</v>
      </c>
      <c r="P14" s="82">
        <v>27.02</v>
      </c>
    </row>
    <row r="15" spans="1:16" x14ac:dyDescent="0.3">
      <c r="B15" s="3">
        <v>45303</v>
      </c>
      <c r="C15" s="6">
        <f>VLOOKUP(E15,Tabela1[#All],4,0)</f>
        <v>45.84</v>
      </c>
      <c r="D15" s="7" t="s">
        <v>59</v>
      </c>
      <c r="E15" s="11" t="str" cm="1">
        <f t="array" ref="E15">_xlfn.XLOOKUP(D15,Tabela1[[#All],[NOME PRODUTO]],Tabela1[[#All],[PRATELEIRA]])</f>
        <v>E3</v>
      </c>
      <c r="F15" s="7" t="s">
        <v>44</v>
      </c>
      <c r="G15" s="7" t="s">
        <v>60</v>
      </c>
      <c r="H15" s="8">
        <v>175.3</v>
      </c>
      <c r="I15" s="9">
        <f t="shared" si="0"/>
        <v>129.46</v>
      </c>
      <c r="M15" s="81" t="s">
        <v>178</v>
      </c>
      <c r="N15" s="4" t="s">
        <v>42</v>
      </c>
      <c r="O15" s="7" t="s">
        <v>59</v>
      </c>
      <c r="P15" s="82">
        <v>45.84</v>
      </c>
    </row>
    <row r="16" spans="1:16" x14ac:dyDescent="0.3">
      <c r="B16" s="3">
        <v>45304</v>
      </c>
      <c r="C16" s="6">
        <f>VLOOKUP(E16,Tabela1[#All],4,0)</f>
        <v>34.549999999999997</v>
      </c>
      <c r="D16" s="7" t="s">
        <v>62</v>
      </c>
      <c r="E16" s="11" t="str" cm="1">
        <f t="array" ref="E16">_xlfn.XLOOKUP(D16,Tabela1[[#All],[NOME PRODUTO]],Tabela1[[#All],[PRATELEIRA]])</f>
        <v>A1</v>
      </c>
      <c r="F16" s="7" t="s">
        <v>38</v>
      </c>
      <c r="G16" s="7" t="s">
        <v>63</v>
      </c>
      <c r="H16" s="8">
        <v>190.3</v>
      </c>
      <c r="I16" s="9">
        <f t="shared" si="0"/>
        <v>155.75</v>
      </c>
      <c r="M16" s="81" t="s">
        <v>179</v>
      </c>
      <c r="N16" s="4" t="s">
        <v>36</v>
      </c>
      <c r="O16" s="7" t="s">
        <v>68</v>
      </c>
      <c r="P16" s="82">
        <v>25.1</v>
      </c>
    </row>
    <row r="17" spans="2:16" x14ac:dyDescent="0.3">
      <c r="B17" s="3">
        <v>45305</v>
      </c>
      <c r="C17" s="6">
        <f>VLOOKUP(E17,Tabela1[#All],4,0)</f>
        <v>34.549999999999997</v>
      </c>
      <c r="D17" s="7" t="s">
        <v>62</v>
      </c>
      <c r="E17" s="11" t="str" cm="1">
        <f t="array" ref="E17">_xlfn.XLOOKUP(D17,Tabela1[[#All],[NOME PRODUTO]],Tabela1[[#All],[PRATELEIRA]])</f>
        <v>A1</v>
      </c>
      <c r="F17" s="7" t="s">
        <v>38</v>
      </c>
      <c r="G17" s="7" t="s">
        <v>64</v>
      </c>
      <c r="H17" s="8">
        <v>153.6</v>
      </c>
      <c r="I17" s="9">
        <f t="shared" si="0"/>
        <v>119.05</v>
      </c>
      <c r="M17" s="81" t="s">
        <v>180</v>
      </c>
      <c r="N17" s="4" t="s">
        <v>61</v>
      </c>
      <c r="O17" s="7" t="s">
        <v>97</v>
      </c>
      <c r="P17" s="82">
        <v>43.67</v>
      </c>
    </row>
    <row r="18" spans="2:16" x14ac:dyDescent="0.3">
      <c r="B18" s="3">
        <v>45306</v>
      </c>
      <c r="C18" s="6">
        <f>VLOOKUP(E18,Tabela1[#All],4,0)</f>
        <v>44.17</v>
      </c>
      <c r="D18" s="7" t="s">
        <v>43</v>
      </c>
      <c r="E18" s="11" t="str" cm="1">
        <f t="array" ref="E18">_xlfn.XLOOKUP(D18,Tabela1[[#All],[NOME PRODUTO]],Tabela1[[#All],[PRATELEIRA]])</f>
        <v>D2</v>
      </c>
      <c r="F18" s="7" t="s">
        <v>38</v>
      </c>
      <c r="G18" s="7" t="s">
        <v>65</v>
      </c>
      <c r="H18" s="8">
        <v>109.3</v>
      </c>
      <c r="I18" s="9">
        <f t="shared" si="0"/>
        <v>65.13</v>
      </c>
      <c r="M18" s="81" t="s">
        <v>181</v>
      </c>
      <c r="N18" s="4" t="s">
        <v>50</v>
      </c>
      <c r="O18" s="7" t="s">
        <v>73</v>
      </c>
      <c r="P18" s="82">
        <v>48.77</v>
      </c>
    </row>
    <row r="19" spans="2:16" x14ac:dyDescent="0.3">
      <c r="B19" s="3">
        <v>45307</v>
      </c>
      <c r="C19" s="6">
        <f>VLOOKUP(E19,Tabela1[#All],4,0)</f>
        <v>39.18</v>
      </c>
      <c r="D19" s="7" t="s">
        <v>51</v>
      </c>
      <c r="E19" s="11" t="str" cm="1">
        <f t="array" ref="E19">_xlfn.XLOOKUP(D19,Tabela1[[#All],[NOME PRODUTO]],Tabela1[[#All],[PRATELEIRA]])</f>
        <v>H3</v>
      </c>
      <c r="F19" s="7" t="s">
        <v>44</v>
      </c>
      <c r="G19" s="7" t="s">
        <v>66</v>
      </c>
      <c r="H19" s="8">
        <v>151.4</v>
      </c>
      <c r="I19" s="9">
        <f t="shared" si="0"/>
        <v>112.22</v>
      </c>
      <c r="M19" s="81" t="s">
        <v>182</v>
      </c>
      <c r="N19" s="4" t="s">
        <v>36</v>
      </c>
      <c r="O19" s="7" t="s">
        <v>47</v>
      </c>
      <c r="P19" s="82">
        <v>48.71</v>
      </c>
    </row>
    <row r="20" spans="2:16" x14ac:dyDescent="0.3">
      <c r="B20" s="3">
        <v>45308</v>
      </c>
      <c r="C20" s="6">
        <f>VLOOKUP(E20,Tabela1[#All],4,0)</f>
        <v>48.71</v>
      </c>
      <c r="D20" s="7" t="s">
        <v>47</v>
      </c>
      <c r="E20" s="11" t="str" cm="1">
        <f t="array" ref="E20">_xlfn.XLOOKUP(D20,Tabela1[[#All],[NOME PRODUTO]],Tabela1[[#All],[PRATELEIRA]])</f>
        <v>G1</v>
      </c>
      <c r="F20" s="7" t="s">
        <v>44</v>
      </c>
      <c r="G20" s="7" t="s">
        <v>67</v>
      </c>
      <c r="H20" s="8">
        <v>198.3</v>
      </c>
      <c r="I20" s="9">
        <f t="shared" si="0"/>
        <v>149.59</v>
      </c>
      <c r="M20" s="81" t="s">
        <v>183</v>
      </c>
      <c r="N20" s="4" t="s">
        <v>42</v>
      </c>
      <c r="O20" s="7" t="s">
        <v>135</v>
      </c>
      <c r="P20" s="82">
        <v>28.94</v>
      </c>
    </row>
    <row r="21" spans="2:16" x14ac:dyDescent="0.3">
      <c r="B21" s="3">
        <v>45309</v>
      </c>
      <c r="C21" s="6">
        <f>VLOOKUP(E21,Tabela1[#All],4,0)</f>
        <v>25.1</v>
      </c>
      <c r="D21" s="7" t="s">
        <v>68</v>
      </c>
      <c r="E21" s="11" t="str" cm="1">
        <f t="array" ref="E21">_xlfn.XLOOKUP(D21,Tabela1[[#All],[NOME PRODUTO]],Tabela1[[#All],[PRATELEIRA]])</f>
        <v>F1</v>
      </c>
      <c r="F21" s="7" t="s">
        <v>38</v>
      </c>
      <c r="G21" s="7" t="s">
        <v>69</v>
      </c>
      <c r="H21" s="8">
        <v>188.9</v>
      </c>
      <c r="I21" s="9">
        <f t="shared" si="0"/>
        <v>163.80000000000001</v>
      </c>
      <c r="M21" s="81" t="s">
        <v>184</v>
      </c>
      <c r="N21" s="4" t="s">
        <v>42</v>
      </c>
      <c r="O21" s="7" t="s">
        <v>75</v>
      </c>
      <c r="P21" s="82">
        <v>41.34</v>
      </c>
    </row>
    <row r="22" spans="2:16" x14ac:dyDescent="0.3">
      <c r="B22" s="3">
        <v>45310</v>
      </c>
      <c r="C22" s="6">
        <f>VLOOKUP(E22,Tabela1[#All],4,0)</f>
        <v>45.84</v>
      </c>
      <c r="D22" s="7" t="s">
        <v>59</v>
      </c>
      <c r="E22" s="11" t="str" cm="1">
        <f t="array" ref="E22">_xlfn.XLOOKUP(D22,Tabela1[[#All],[NOME PRODUTO]],Tabela1[[#All],[PRATELEIRA]])</f>
        <v>E3</v>
      </c>
      <c r="F22" s="7" t="s">
        <v>38</v>
      </c>
      <c r="G22" s="7" t="s">
        <v>70</v>
      </c>
      <c r="H22" s="8">
        <v>126.9</v>
      </c>
      <c r="I22" s="9">
        <f t="shared" si="0"/>
        <v>81.06</v>
      </c>
      <c r="M22" s="81" t="s">
        <v>185</v>
      </c>
      <c r="N22" s="4" t="s">
        <v>61</v>
      </c>
      <c r="O22" s="7" t="s">
        <v>129</v>
      </c>
      <c r="P22" s="82">
        <v>28.98</v>
      </c>
    </row>
    <row r="23" spans="2:16" x14ac:dyDescent="0.3">
      <c r="B23" s="3">
        <v>45311</v>
      </c>
      <c r="C23" s="6">
        <f>VLOOKUP(E23,Tabela1[#All],4,0)</f>
        <v>27.02</v>
      </c>
      <c r="D23" s="7" t="s">
        <v>71</v>
      </c>
      <c r="E23" s="11" t="str" cm="1">
        <f t="array" ref="E23">_xlfn.XLOOKUP(D23,Tabela1[[#All],[NOME PRODUTO]],Tabela1[[#All],[PRATELEIRA]])</f>
        <v>E1</v>
      </c>
      <c r="F23" s="7" t="s">
        <v>44</v>
      </c>
      <c r="G23" s="7" t="s">
        <v>72</v>
      </c>
      <c r="H23" s="8">
        <v>188.4</v>
      </c>
      <c r="I23" s="9">
        <f t="shared" si="0"/>
        <v>161.38</v>
      </c>
      <c r="M23" s="81" t="s">
        <v>186</v>
      </c>
      <c r="N23" s="4" t="s">
        <v>36</v>
      </c>
      <c r="O23" s="7" t="s">
        <v>40</v>
      </c>
      <c r="P23" s="82">
        <v>45.09</v>
      </c>
    </row>
    <row r="24" spans="2:16" x14ac:dyDescent="0.3">
      <c r="B24" s="3">
        <v>45313</v>
      </c>
      <c r="C24" s="6">
        <f>VLOOKUP(E24,Tabela1[#All],4,0)</f>
        <v>48.77</v>
      </c>
      <c r="D24" s="7" t="s">
        <v>73</v>
      </c>
      <c r="E24" s="11" t="str" cm="1">
        <f t="array" ref="E24">_xlfn.XLOOKUP(D24,Tabela1[[#All],[NOME PRODUTO]],Tabela1[[#All],[PRATELEIRA]])</f>
        <v>F3</v>
      </c>
      <c r="F24" s="7" t="s">
        <v>44</v>
      </c>
      <c r="G24" s="7" t="s">
        <v>74</v>
      </c>
      <c r="H24" s="8">
        <v>102.8</v>
      </c>
      <c r="I24" s="9">
        <f t="shared" si="0"/>
        <v>54.029999999999994</v>
      </c>
      <c r="M24" s="86" t="s">
        <v>187</v>
      </c>
      <c r="N24" s="87" t="s">
        <v>50</v>
      </c>
      <c r="O24" s="88" t="s">
        <v>51</v>
      </c>
      <c r="P24" s="89">
        <v>39.18</v>
      </c>
    </row>
    <row r="25" spans="2:16" x14ac:dyDescent="0.3">
      <c r="B25" s="3">
        <v>45314</v>
      </c>
      <c r="C25" s="6">
        <f>VLOOKUP(E25,Tabela1[#All],4,0)</f>
        <v>41.34</v>
      </c>
      <c r="D25" s="7" t="s">
        <v>75</v>
      </c>
      <c r="E25" s="11" t="str" cm="1">
        <f t="array" ref="E25">_xlfn.XLOOKUP(D25,Tabela1[[#All],[NOME PRODUTO]],Tabela1[[#All],[PRATELEIRA]])</f>
        <v>G3</v>
      </c>
      <c r="F25" s="7" t="s">
        <v>38</v>
      </c>
      <c r="G25" s="7" t="s">
        <v>76</v>
      </c>
      <c r="H25" s="8">
        <v>191.1</v>
      </c>
      <c r="I25" s="9">
        <f t="shared" si="0"/>
        <v>149.76</v>
      </c>
    </row>
    <row r="26" spans="2:16" x14ac:dyDescent="0.3">
      <c r="B26" s="3">
        <v>45315</v>
      </c>
      <c r="C26" s="6">
        <f>VLOOKUP(E26,Tabela1[#All],4,0)</f>
        <v>48.71</v>
      </c>
      <c r="D26" s="7" t="s">
        <v>47</v>
      </c>
      <c r="E26" s="11" t="str" cm="1">
        <f t="array" ref="E26">_xlfn.XLOOKUP(D26,Tabela1[[#All],[NOME PRODUTO]],Tabela1[[#All],[PRATELEIRA]])</f>
        <v>G1</v>
      </c>
      <c r="F26" s="7" t="s">
        <v>38</v>
      </c>
      <c r="G26" s="7" t="s">
        <v>77</v>
      </c>
      <c r="H26" s="8">
        <v>171</v>
      </c>
      <c r="I26" s="9">
        <f t="shared" si="0"/>
        <v>122.28999999999999</v>
      </c>
    </row>
    <row r="27" spans="2:16" x14ac:dyDescent="0.3">
      <c r="B27" s="3">
        <v>45316</v>
      </c>
      <c r="C27" s="6">
        <f>VLOOKUP(E27,Tabela1[#All],4,0)</f>
        <v>26.06</v>
      </c>
      <c r="D27" s="7" t="s">
        <v>53</v>
      </c>
      <c r="E27" s="11" t="str" cm="1">
        <f t="array" ref="E27">_xlfn.XLOOKUP(D27,Tabela1[[#All],[NOME PRODUTO]],Tabela1[[#All],[PRATELEIRA]])</f>
        <v>C3</v>
      </c>
      <c r="F27" s="7" t="s">
        <v>44</v>
      </c>
      <c r="G27" s="7" t="s">
        <v>78</v>
      </c>
      <c r="H27" s="8">
        <v>199.6</v>
      </c>
      <c r="I27" s="9">
        <f t="shared" si="0"/>
        <v>173.54</v>
      </c>
    </row>
    <row r="28" spans="2:16" x14ac:dyDescent="0.3">
      <c r="B28" s="3">
        <v>45317</v>
      </c>
      <c r="C28" s="6">
        <f>VLOOKUP(E28,Tabela1[#All],4,0)</f>
        <v>28.5</v>
      </c>
      <c r="D28" s="7" t="s">
        <v>79</v>
      </c>
      <c r="E28" s="11" t="str" cm="1">
        <f t="array" ref="E28">_xlfn.XLOOKUP(D28,Tabela1[[#All],[NOME PRODUTO]],Tabela1[[#All],[PRATELEIRA]])</f>
        <v>D3</v>
      </c>
      <c r="F28" s="7" t="s">
        <v>44</v>
      </c>
      <c r="G28" s="7" t="s">
        <v>80</v>
      </c>
      <c r="H28" s="8">
        <v>134.80000000000001</v>
      </c>
      <c r="I28" s="9">
        <f t="shared" si="0"/>
        <v>106.30000000000001</v>
      </c>
    </row>
    <row r="29" spans="2:16" x14ac:dyDescent="0.3">
      <c r="B29" s="3">
        <v>45318</v>
      </c>
      <c r="C29" s="6">
        <f>VLOOKUP(E29,Tabela1[#All],4,0)</f>
        <v>48.11</v>
      </c>
      <c r="D29" s="7" t="s">
        <v>81</v>
      </c>
      <c r="E29" s="11" t="str" cm="1">
        <f t="array" ref="E29">_xlfn.XLOOKUP(D29,Tabela1[[#All],[NOME PRODUTO]],Tabela1[[#All],[PRATELEIRA]])</f>
        <v>D1</v>
      </c>
      <c r="F29" s="7" t="s">
        <v>44</v>
      </c>
      <c r="G29" s="7" t="s">
        <v>82</v>
      </c>
      <c r="H29" s="8">
        <v>191</v>
      </c>
      <c r="I29" s="9">
        <f t="shared" si="0"/>
        <v>142.88999999999999</v>
      </c>
    </row>
    <row r="30" spans="2:16" x14ac:dyDescent="0.3">
      <c r="B30" s="3">
        <v>45319</v>
      </c>
      <c r="C30" s="6">
        <f>VLOOKUP(E30,Tabela1[#All],4,0)</f>
        <v>41.34</v>
      </c>
      <c r="D30" s="7" t="s">
        <v>75</v>
      </c>
      <c r="E30" s="11" t="str" cm="1">
        <f t="array" ref="E30">_xlfn.XLOOKUP(D30,Tabela1[[#All],[NOME PRODUTO]],Tabela1[[#All],[PRATELEIRA]])</f>
        <v>G3</v>
      </c>
      <c r="F30" s="7" t="s">
        <v>38</v>
      </c>
      <c r="G30" s="7" t="s">
        <v>83</v>
      </c>
      <c r="H30" s="8">
        <v>160.80000000000001</v>
      </c>
      <c r="I30" s="9">
        <f t="shared" si="0"/>
        <v>119.46000000000001</v>
      </c>
    </row>
    <row r="31" spans="2:16" x14ac:dyDescent="0.3">
      <c r="B31" s="3">
        <v>45320</v>
      </c>
      <c r="C31" s="6">
        <f>VLOOKUP(E31,Tabela1[#All],4,0)</f>
        <v>49.77</v>
      </c>
      <c r="D31" s="7" t="s">
        <v>37</v>
      </c>
      <c r="E31" s="11" t="str" cm="1">
        <f t="array" ref="E31">_xlfn.XLOOKUP(D31,Tabela1[[#All],[NOME PRODUTO]],Tabela1[[#All],[PRATELEIRA]])</f>
        <v>A2</v>
      </c>
      <c r="F31" s="7" t="s">
        <v>38</v>
      </c>
      <c r="G31" s="7" t="s">
        <v>84</v>
      </c>
      <c r="H31" s="8">
        <v>142</v>
      </c>
      <c r="I31" s="9">
        <f t="shared" si="0"/>
        <v>92.22999999999999</v>
      </c>
    </row>
    <row r="32" spans="2:16" x14ac:dyDescent="0.3">
      <c r="B32" s="3">
        <v>45321</v>
      </c>
      <c r="C32" s="6">
        <f>VLOOKUP(E32,Tabela1[#All],4,0)</f>
        <v>27.02</v>
      </c>
      <c r="D32" s="7" t="s">
        <v>71</v>
      </c>
      <c r="E32" s="11" t="str" cm="1">
        <f t="array" ref="E32">_xlfn.XLOOKUP(D32,Tabela1[[#All],[NOME PRODUTO]],Tabela1[[#All],[PRATELEIRA]])</f>
        <v>E1</v>
      </c>
      <c r="F32" s="7" t="s">
        <v>38</v>
      </c>
      <c r="G32" s="7" t="s">
        <v>85</v>
      </c>
      <c r="H32" s="8">
        <v>181.5</v>
      </c>
      <c r="I32" s="9">
        <f t="shared" si="0"/>
        <v>154.47999999999999</v>
      </c>
    </row>
    <row r="33" spans="2:9" x14ac:dyDescent="0.3">
      <c r="B33" s="3">
        <v>45322</v>
      </c>
      <c r="C33" s="6">
        <f>VLOOKUP(E33,Tabela1[#All],4,0)</f>
        <v>44.17</v>
      </c>
      <c r="D33" s="7" t="s">
        <v>43</v>
      </c>
      <c r="E33" s="11" t="str" cm="1">
        <f t="array" ref="E33">_xlfn.XLOOKUP(D33,Tabela1[[#All],[NOME PRODUTO]],Tabela1[[#All],[PRATELEIRA]])</f>
        <v>D2</v>
      </c>
      <c r="F33" s="7" t="s">
        <v>44</v>
      </c>
      <c r="G33" s="7" t="s">
        <v>86</v>
      </c>
      <c r="H33" s="8">
        <v>109.5</v>
      </c>
      <c r="I33" s="9">
        <f t="shared" si="0"/>
        <v>65.33</v>
      </c>
    </row>
    <row r="34" spans="2:9" x14ac:dyDescent="0.3">
      <c r="B34" s="3">
        <v>45323</v>
      </c>
      <c r="C34" s="6">
        <f>VLOOKUP(E34,Tabela1[#All],4,0)</f>
        <v>49.77</v>
      </c>
      <c r="D34" s="7" t="s">
        <v>37</v>
      </c>
      <c r="E34" s="11" t="str" cm="1">
        <f t="array" ref="E34">_xlfn.XLOOKUP(D34,Tabela1[[#All],[NOME PRODUTO]],Tabela1[[#All],[PRATELEIRA]])</f>
        <v>A2</v>
      </c>
      <c r="F34" s="7" t="s">
        <v>44</v>
      </c>
      <c r="G34" s="7" t="s">
        <v>87</v>
      </c>
      <c r="H34" s="8">
        <v>148.80000000000001</v>
      </c>
      <c r="I34" s="9">
        <f t="shared" si="0"/>
        <v>99.03</v>
      </c>
    </row>
    <row r="35" spans="2:9" x14ac:dyDescent="0.3">
      <c r="B35" s="3">
        <v>45324</v>
      </c>
      <c r="C35" s="6">
        <f>VLOOKUP(E35,Tabela1[#All],4,0)</f>
        <v>43.23</v>
      </c>
      <c r="D35" s="7" t="s">
        <v>88</v>
      </c>
      <c r="E35" s="11" t="str" cm="1">
        <f t="array" ref="E35">_xlfn.XLOOKUP(D35,Tabela1[[#All],[NOME PRODUTO]],Tabela1[[#All],[PRATELEIRA]])</f>
        <v>C1</v>
      </c>
      <c r="F35" s="7" t="s">
        <v>44</v>
      </c>
      <c r="G35" s="7" t="s">
        <v>89</v>
      </c>
      <c r="H35" s="8">
        <v>199.4</v>
      </c>
      <c r="I35" s="9">
        <f t="shared" si="0"/>
        <v>156.17000000000002</v>
      </c>
    </row>
    <row r="36" spans="2:9" x14ac:dyDescent="0.3">
      <c r="B36" s="3">
        <v>45325</v>
      </c>
      <c r="C36" s="6">
        <f>VLOOKUP(E36,Tabela1[#All],4,0)</f>
        <v>49.77</v>
      </c>
      <c r="D36" s="7" t="s">
        <v>37</v>
      </c>
      <c r="E36" s="11" t="str" cm="1">
        <f t="array" ref="E36">_xlfn.XLOOKUP(D36,Tabela1[[#All],[NOME PRODUTO]],Tabela1[[#All],[PRATELEIRA]])</f>
        <v>A2</v>
      </c>
      <c r="F36" s="7" t="s">
        <v>38</v>
      </c>
      <c r="G36" s="7" t="s">
        <v>90</v>
      </c>
      <c r="H36" s="8">
        <v>160.4</v>
      </c>
      <c r="I36" s="9">
        <f t="shared" si="0"/>
        <v>110.63</v>
      </c>
    </row>
    <row r="37" spans="2:9" x14ac:dyDescent="0.3">
      <c r="B37" s="3">
        <v>45326</v>
      </c>
      <c r="C37" s="6">
        <f>VLOOKUP(E37,Tabela1[#All],4,0)</f>
        <v>49.77</v>
      </c>
      <c r="D37" s="7" t="s">
        <v>37</v>
      </c>
      <c r="E37" s="11" t="str" cm="1">
        <f t="array" ref="E37">_xlfn.XLOOKUP(D37,Tabela1[[#All],[NOME PRODUTO]],Tabela1[[#All],[PRATELEIRA]])</f>
        <v>A2</v>
      </c>
      <c r="F37" s="7" t="s">
        <v>44</v>
      </c>
      <c r="G37" s="7" t="s">
        <v>91</v>
      </c>
      <c r="H37" s="8">
        <v>101</v>
      </c>
      <c r="I37" s="9">
        <f t="shared" si="0"/>
        <v>51.23</v>
      </c>
    </row>
    <row r="38" spans="2:9" x14ac:dyDescent="0.3">
      <c r="B38" s="3">
        <v>45327</v>
      </c>
      <c r="C38" s="6">
        <f>VLOOKUP(E38,Tabela1[#All],4,0)</f>
        <v>48.71</v>
      </c>
      <c r="D38" s="7" t="s">
        <v>47</v>
      </c>
      <c r="E38" s="11" t="str" cm="1">
        <f t="array" ref="E38">_xlfn.XLOOKUP(D38,Tabela1[[#All],[NOME PRODUTO]],Tabela1[[#All],[PRATELEIRA]])</f>
        <v>G1</v>
      </c>
      <c r="F38" s="7" t="s">
        <v>44</v>
      </c>
      <c r="G38" s="7" t="s">
        <v>92</v>
      </c>
      <c r="H38" s="8">
        <v>188.1</v>
      </c>
      <c r="I38" s="9">
        <f t="shared" si="0"/>
        <v>139.38999999999999</v>
      </c>
    </row>
    <row r="39" spans="2:9" x14ac:dyDescent="0.3">
      <c r="B39" s="3">
        <v>45328</v>
      </c>
      <c r="C39" s="6">
        <f>VLOOKUP(E39,Tabela1[#All],4,0)</f>
        <v>45.84</v>
      </c>
      <c r="D39" s="7" t="s">
        <v>59</v>
      </c>
      <c r="E39" s="11" t="str" cm="1">
        <f t="array" ref="E39">_xlfn.XLOOKUP(D39,Tabela1[[#All],[NOME PRODUTO]],Tabela1[[#All],[PRATELEIRA]])</f>
        <v>E3</v>
      </c>
      <c r="F39" s="7" t="s">
        <v>44</v>
      </c>
      <c r="G39" s="7" t="s">
        <v>93</v>
      </c>
      <c r="H39" s="8">
        <v>124.5</v>
      </c>
      <c r="I39" s="9">
        <f t="shared" si="0"/>
        <v>78.66</v>
      </c>
    </row>
    <row r="40" spans="2:9" x14ac:dyDescent="0.3">
      <c r="B40" s="3">
        <v>45329</v>
      </c>
      <c r="C40" s="6">
        <f>VLOOKUP(E40,Tabela1[#All],4,0)</f>
        <v>45.09</v>
      </c>
      <c r="D40" s="7" t="s">
        <v>40</v>
      </c>
      <c r="E40" s="11" t="str" cm="1">
        <f t="array" ref="E40">_xlfn.XLOOKUP(D40,Tabela1[[#All],[NOME PRODUTO]],Tabela1[[#All],[PRATELEIRA]])</f>
        <v>H2</v>
      </c>
      <c r="F40" s="7" t="s">
        <v>38</v>
      </c>
      <c r="G40" s="7" t="s">
        <v>94</v>
      </c>
      <c r="H40" s="8">
        <v>130.6</v>
      </c>
      <c r="I40" s="9">
        <f t="shared" si="0"/>
        <v>85.509999999999991</v>
      </c>
    </row>
    <row r="41" spans="2:9" x14ac:dyDescent="0.3">
      <c r="B41" s="3">
        <v>45330</v>
      </c>
      <c r="C41" s="6">
        <f>VLOOKUP(E41,Tabela1[#All],4,0)</f>
        <v>42.15</v>
      </c>
      <c r="D41" s="7" t="s">
        <v>95</v>
      </c>
      <c r="E41" s="11" t="str" cm="1">
        <f t="array" ref="E41">_xlfn.XLOOKUP(D41,Tabela1[[#All],[NOME PRODUTO]],Tabela1[[#All],[PRATELEIRA]])</f>
        <v>C2</v>
      </c>
      <c r="F41" s="7" t="s">
        <v>38</v>
      </c>
      <c r="G41" s="7" t="s">
        <v>96</v>
      </c>
      <c r="H41" s="8">
        <v>180.7</v>
      </c>
      <c r="I41" s="9">
        <f t="shared" si="0"/>
        <v>138.54999999999998</v>
      </c>
    </row>
    <row r="42" spans="2:9" x14ac:dyDescent="0.3">
      <c r="B42" s="3">
        <v>45331</v>
      </c>
      <c r="C42" s="6">
        <f>VLOOKUP(E42,Tabela1[#All],4,0)</f>
        <v>43.67</v>
      </c>
      <c r="D42" s="7" t="s">
        <v>97</v>
      </c>
      <c r="E42" s="11" t="str" cm="1">
        <f t="array" ref="E42">_xlfn.XLOOKUP(D42,Tabela1[[#All],[NOME PRODUTO]],Tabela1[[#All],[PRATELEIRA]])</f>
        <v>F2</v>
      </c>
      <c r="F42" s="7" t="s">
        <v>44</v>
      </c>
      <c r="G42" s="7" t="s">
        <v>98</v>
      </c>
      <c r="H42" s="8">
        <v>136.5</v>
      </c>
      <c r="I42" s="9">
        <f t="shared" si="0"/>
        <v>92.83</v>
      </c>
    </row>
    <row r="43" spans="2:9" x14ac:dyDescent="0.3">
      <c r="B43" s="3">
        <v>45332</v>
      </c>
      <c r="C43" s="6">
        <f>VLOOKUP(E43,Tabela1[#All],4,0)</f>
        <v>26.06</v>
      </c>
      <c r="D43" s="7" t="s">
        <v>53</v>
      </c>
      <c r="E43" s="11" t="str" cm="1">
        <f t="array" ref="E43">_xlfn.XLOOKUP(D43,Tabela1[[#All],[NOME PRODUTO]],Tabela1[[#All],[PRATELEIRA]])</f>
        <v>C3</v>
      </c>
      <c r="F43" s="7" t="s">
        <v>38</v>
      </c>
      <c r="G43" s="7" t="s">
        <v>99</v>
      </c>
      <c r="H43" s="8">
        <v>130.5</v>
      </c>
      <c r="I43" s="9">
        <f t="shared" si="0"/>
        <v>104.44</v>
      </c>
    </row>
    <row r="44" spans="2:9" x14ac:dyDescent="0.3">
      <c r="B44" s="3">
        <v>45333</v>
      </c>
      <c r="C44" s="6">
        <f>VLOOKUP(E44,Tabela1[#All],4,0)</f>
        <v>34.549999999999997</v>
      </c>
      <c r="D44" s="7" t="s">
        <v>62</v>
      </c>
      <c r="E44" s="11" t="str" cm="1">
        <f t="array" ref="E44">_xlfn.XLOOKUP(D44,Tabela1[[#All],[NOME PRODUTO]],Tabela1[[#All],[PRATELEIRA]])</f>
        <v>A1</v>
      </c>
      <c r="F44" s="7" t="s">
        <v>44</v>
      </c>
      <c r="G44" s="7" t="s">
        <v>100</v>
      </c>
      <c r="H44" s="8">
        <v>159.4</v>
      </c>
      <c r="I44" s="9">
        <f t="shared" si="0"/>
        <v>124.85000000000001</v>
      </c>
    </row>
    <row r="45" spans="2:9" x14ac:dyDescent="0.3">
      <c r="B45" s="3">
        <v>45334</v>
      </c>
      <c r="C45" s="6">
        <f>VLOOKUP(E45,Tabela1[#All],4,0)</f>
        <v>45.09</v>
      </c>
      <c r="D45" s="7" t="s">
        <v>40</v>
      </c>
      <c r="E45" s="11" t="str" cm="1">
        <f t="array" ref="E45">_xlfn.XLOOKUP(D45,Tabela1[[#All],[NOME PRODUTO]],Tabela1[[#All],[PRATELEIRA]])</f>
        <v>H2</v>
      </c>
      <c r="F45" s="7" t="s">
        <v>38</v>
      </c>
      <c r="G45" s="7" t="s">
        <v>101</v>
      </c>
      <c r="H45" s="8">
        <v>100.7</v>
      </c>
      <c r="I45" s="9">
        <f t="shared" si="0"/>
        <v>55.61</v>
      </c>
    </row>
    <row r="46" spans="2:9" x14ac:dyDescent="0.3">
      <c r="B46" s="3">
        <v>45335</v>
      </c>
      <c r="C46" s="6">
        <f>VLOOKUP(E46,Tabela1[#All],4,0)</f>
        <v>28.5</v>
      </c>
      <c r="D46" s="7" t="s">
        <v>79</v>
      </c>
      <c r="E46" s="11" t="str" cm="1">
        <f t="array" ref="E46">_xlfn.XLOOKUP(D46,Tabela1[[#All],[NOME PRODUTO]],Tabela1[[#All],[PRATELEIRA]])</f>
        <v>D3</v>
      </c>
      <c r="F46" s="7" t="s">
        <v>38</v>
      </c>
      <c r="G46" s="7" t="s">
        <v>102</v>
      </c>
      <c r="H46" s="8">
        <v>182.8</v>
      </c>
      <c r="I46" s="9">
        <f t="shared" si="0"/>
        <v>154.30000000000001</v>
      </c>
    </row>
    <row r="47" spans="2:9" x14ac:dyDescent="0.3">
      <c r="B47" s="3">
        <v>45336</v>
      </c>
      <c r="C47" s="6">
        <f>VLOOKUP(E47,Tabela1[#All],4,0)</f>
        <v>48.11</v>
      </c>
      <c r="D47" s="7" t="s">
        <v>81</v>
      </c>
      <c r="E47" s="11" t="str" cm="1">
        <f t="array" ref="E47">_xlfn.XLOOKUP(D47,Tabela1[[#All],[NOME PRODUTO]],Tabela1[[#All],[PRATELEIRA]])</f>
        <v>D1</v>
      </c>
      <c r="F47" s="7" t="s">
        <v>38</v>
      </c>
      <c r="G47" s="7" t="s">
        <v>103</v>
      </c>
      <c r="H47" s="8">
        <v>198.6</v>
      </c>
      <c r="I47" s="9">
        <f t="shared" si="0"/>
        <v>150.49</v>
      </c>
    </row>
    <row r="48" spans="2:9" x14ac:dyDescent="0.3">
      <c r="B48" s="3">
        <v>45337</v>
      </c>
      <c r="C48" s="6">
        <f>VLOOKUP(E48,Tabela1[#All],4,0)</f>
        <v>43.23</v>
      </c>
      <c r="D48" s="7" t="s">
        <v>88</v>
      </c>
      <c r="E48" s="11" t="str" cm="1">
        <f t="array" ref="E48">_xlfn.XLOOKUP(D48,Tabela1[[#All],[NOME PRODUTO]],Tabela1[[#All],[PRATELEIRA]])</f>
        <v>C1</v>
      </c>
      <c r="F48" s="7" t="s">
        <v>44</v>
      </c>
      <c r="G48" s="7" t="s">
        <v>104</v>
      </c>
      <c r="H48" s="8">
        <v>132.30000000000001</v>
      </c>
      <c r="I48" s="9">
        <f t="shared" si="0"/>
        <v>89.070000000000022</v>
      </c>
    </row>
    <row r="49" spans="2:9" x14ac:dyDescent="0.3">
      <c r="B49" s="3">
        <v>45338</v>
      </c>
      <c r="C49" s="6">
        <f>VLOOKUP(E49,Tabela1[#All],4,0)</f>
        <v>47.48</v>
      </c>
      <c r="D49" s="7" t="s">
        <v>105</v>
      </c>
      <c r="E49" s="11" t="str" cm="1">
        <f t="array" ref="E49">_xlfn.XLOOKUP(D49,Tabela1[[#All],[NOME PRODUTO]],Tabela1[[#All],[PRATELEIRA]])</f>
        <v>B3</v>
      </c>
      <c r="F49" s="7" t="s">
        <v>44</v>
      </c>
      <c r="G49" s="7" t="s">
        <v>106</v>
      </c>
      <c r="H49" s="8">
        <v>109.8</v>
      </c>
      <c r="I49" s="9">
        <f t="shared" si="0"/>
        <v>62.32</v>
      </c>
    </row>
    <row r="50" spans="2:9" x14ac:dyDescent="0.3">
      <c r="B50" s="3">
        <v>45339</v>
      </c>
      <c r="C50" s="6">
        <f>VLOOKUP(E50,Tabela1[#All],4,0)</f>
        <v>34.549999999999997</v>
      </c>
      <c r="D50" s="7" t="s">
        <v>62</v>
      </c>
      <c r="E50" s="11" t="str" cm="1">
        <f t="array" ref="E50">_xlfn.XLOOKUP(D50,Tabela1[[#All],[NOME PRODUTO]],Tabela1[[#All],[PRATELEIRA]])</f>
        <v>A1</v>
      </c>
      <c r="F50" s="7" t="s">
        <v>38</v>
      </c>
      <c r="G50" s="7" t="s">
        <v>107</v>
      </c>
      <c r="H50" s="8">
        <v>161.4</v>
      </c>
      <c r="I50" s="9">
        <f t="shared" si="0"/>
        <v>126.85000000000001</v>
      </c>
    </row>
    <row r="51" spans="2:9" x14ac:dyDescent="0.3">
      <c r="B51" s="3">
        <v>45340</v>
      </c>
      <c r="C51" s="6">
        <f>VLOOKUP(E51,Tabela1[#All],4,0)</f>
        <v>28.24</v>
      </c>
      <c r="D51" s="7" t="s">
        <v>108</v>
      </c>
      <c r="E51" s="11" t="str" cm="1">
        <f t="array" ref="E51">_xlfn.XLOOKUP(D51,Tabela1[[#All],[NOME PRODUTO]],Tabela1[[#All],[PRATELEIRA]])</f>
        <v>B1</v>
      </c>
      <c r="F51" s="7" t="s">
        <v>38</v>
      </c>
      <c r="G51" s="7" t="s">
        <v>109</v>
      </c>
      <c r="H51" s="8">
        <v>188</v>
      </c>
      <c r="I51" s="9">
        <f t="shared" si="0"/>
        <v>159.76</v>
      </c>
    </row>
    <row r="52" spans="2:9" x14ac:dyDescent="0.3">
      <c r="B52" s="3">
        <v>45341</v>
      </c>
      <c r="C52" s="6">
        <f>VLOOKUP(E52,Tabela1[#All],4,0)</f>
        <v>33.69</v>
      </c>
      <c r="D52" s="7" t="s">
        <v>55</v>
      </c>
      <c r="E52" s="11" t="str" cm="1">
        <f t="array" ref="E52">_xlfn.XLOOKUP(D52,Tabela1[[#All],[NOME PRODUTO]],Tabela1[[#All],[PRATELEIRA]])</f>
        <v>B2</v>
      </c>
      <c r="F52" s="7" t="s">
        <v>38</v>
      </c>
      <c r="G52" s="7" t="s">
        <v>110</v>
      </c>
      <c r="H52" s="8">
        <v>189.9</v>
      </c>
      <c r="I52" s="9">
        <f t="shared" si="0"/>
        <v>156.21</v>
      </c>
    </row>
    <row r="53" spans="2:9" x14ac:dyDescent="0.3">
      <c r="B53" s="3">
        <v>45342</v>
      </c>
      <c r="C53" s="6">
        <f>VLOOKUP(E53,Tabela1[#All],4,0)</f>
        <v>46.74</v>
      </c>
      <c r="D53" s="7" t="s">
        <v>111</v>
      </c>
      <c r="E53" s="11" t="str" cm="1">
        <f t="array" ref="E53">_xlfn.XLOOKUP(D53,Tabela1[[#All],[NOME PRODUTO]],Tabela1[[#All],[PRATELEIRA]])</f>
        <v>A3</v>
      </c>
      <c r="F53" s="7" t="s">
        <v>44</v>
      </c>
      <c r="G53" s="7" t="s">
        <v>112</v>
      </c>
      <c r="H53" s="8">
        <v>186.7</v>
      </c>
      <c r="I53" s="9">
        <f t="shared" si="0"/>
        <v>139.95999999999998</v>
      </c>
    </row>
    <row r="54" spans="2:9" x14ac:dyDescent="0.3">
      <c r="B54" s="3">
        <v>45343</v>
      </c>
      <c r="C54" s="6">
        <f>VLOOKUP(E54,Tabela1[#All],4,0)</f>
        <v>48.71</v>
      </c>
      <c r="D54" s="7" t="s">
        <v>47</v>
      </c>
      <c r="E54" s="11" t="str" cm="1">
        <f t="array" ref="E54">_xlfn.XLOOKUP(D54,Tabela1[[#All],[NOME PRODUTO]],Tabela1[[#All],[PRATELEIRA]])</f>
        <v>G1</v>
      </c>
      <c r="F54" s="7" t="s">
        <v>38</v>
      </c>
      <c r="G54" s="7" t="s">
        <v>113</v>
      </c>
      <c r="H54" s="8">
        <v>143.1</v>
      </c>
      <c r="I54" s="9">
        <f t="shared" si="0"/>
        <v>94.389999999999986</v>
      </c>
    </row>
    <row r="55" spans="2:9" x14ac:dyDescent="0.3">
      <c r="B55" s="3">
        <v>45344</v>
      </c>
      <c r="C55" s="6">
        <f>VLOOKUP(E55,Tabela1[#All],4,0)</f>
        <v>42.15</v>
      </c>
      <c r="D55" s="7" t="s">
        <v>95</v>
      </c>
      <c r="E55" s="11" t="str" cm="1">
        <f t="array" ref="E55">_xlfn.XLOOKUP(D55,Tabela1[[#All],[NOME PRODUTO]],Tabela1[[#All],[PRATELEIRA]])</f>
        <v>C2</v>
      </c>
      <c r="F55" s="7" t="s">
        <v>44</v>
      </c>
      <c r="G55" s="7" t="s">
        <v>114</v>
      </c>
      <c r="H55" s="8">
        <v>180.4</v>
      </c>
      <c r="I55" s="9">
        <f t="shared" si="0"/>
        <v>138.25</v>
      </c>
    </row>
    <row r="56" spans="2:9" x14ac:dyDescent="0.3">
      <c r="B56" s="3">
        <v>45345</v>
      </c>
      <c r="C56" s="6">
        <f>VLOOKUP(E56,Tabela1[#All],4,0)</f>
        <v>25.1</v>
      </c>
      <c r="D56" s="7" t="s">
        <v>68</v>
      </c>
      <c r="E56" s="11" t="str" cm="1">
        <f t="array" ref="E56">_xlfn.XLOOKUP(D56,Tabela1[[#All],[NOME PRODUTO]],Tabela1[[#All],[PRATELEIRA]])</f>
        <v>F1</v>
      </c>
      <c r="F56" s="7" t="s">
        <v>44</v>
      </c>
      <c r="G56" s="7" t="s">
        <v>115</v>
      </c>
      <c r="H56" s="8">
        <v>147.9</v>
      </c>
      <c r="I56" s="9">
        <f t="shared" si="0"/>
        <v>122.80000000000001</v>
      </c>
    </row>
    <row r="57" spans="2:9" x14ac:dyDescent="0.3">
      <c r="B57" s="3">
        <v>45346</v>
      </c>
      <c r="C57" s="6">
        <f>VLOOKUP(E57,Tabela1[#All],4,0)</f>
        <v>48.11</v>
      </c>
      <c r="D57" s="7" t="s">
        <v>81</v>
      </c>
      <c r="E57" s="11" t="str" cm="1">
        <f t="array" ref="E57">_xlfn.XLOOKUP(D57,Tabela1[[#All],[NOME PRODUTO]],Tabela1[[#All],[PRATELEIRA]])</f>
        <v>D1</v>
      </c>
      <c r="F57" s="7" t="s">
        <v>44</v>
      </c>
      <c r="G57" s="7" t="s">
        <v>116</v>
      </c>
      <c r="H57" s="8">
        <v>192.2</v>
      </c>
      <c r="I57" s="9">
        <f t="shared" si="0"/>
        <v>144.08999999999997</v>
      </c>
    </row>
    <row r="58" spans="2:9" x14ac:dyDescent="0.3">
      <c r="B58" s="3">
        <v>45347</v>
      </c>
      <c r="C58" s="6">
        <f>VLOOKUP(E58,Tabela1[#All],4,0)</f>
        <v>26.06</v>
      </c>
      <c r="D58" s="7" t="s">
        <v>53</v>
      </c>
      <c r="E58" s="11" t="str" cm="1">
        <f t="array" ref="E58">_xlfn.XLOOKUP(D58,Tabela1[[#All],[NOME PRODUTO]],Tabela1[[#All],[PRATELEIRA]])</f>
        <v>C3</v>
      </c>
      <c r="F58" s="7" t="s">
        <v>38</v>
      </c>
      <c r="G58" s="7" t="s">
        <v>117</v>
      </c>
      <c r="H58" s="8">
        <v>163.80000000000001</v>
      </c>
      <c r="I58" s="9">
        <f t="shared" si="0"/>
        <v>137.74</v>
      </c>
    </row>
    <row r="59" spans="2:9" x14ac:dyDescent="0.3">
      <c r="B59" s="3">
        <v>45348</v>
      </c>
      <c r="C59" s="6">
        <f>VLOOKUP(E59,Tabela1[#All],4,0)</f>
        <v>44.17</v>
      </c>
      <c r="D59" s="7" t="s">
        <v>43</v>
      </c>
      <c r="E59" s="11" t="str" cm="1">
        <f t="array" ref="E59">_xlfn.XLOOKUP(D59,Tabela1[[#All],[NOME PRODUTO]],Tabela1[[#All],[PRATELEIRA]])</f>
        <v>D2</v>
      </c>
      <c r="F59" s="7" t="s">
        <v>44</v>
      </c>
      <c r="G59" s="7" t="s">
        <v>118</v>
      </c>
      <c r="H59" s="8">
        <v>106.1</v>
      </c>
      <c r="I59" s="9">
        <f t="shared" si="0"/>
        <v>61.929999999999993</v>
      </c>
    </row>
    <row r="60" spans="2:9" x14ac:dyDescent="0.3">
      <c r="B60" s="3">
        <v>45349</v>
      </c>
      <c r="C60" s="6">
        <f>VLOOKUP(E60,Tabela1[#All],4,0)</f>
        <v>46.74</v>
      </c>
      <c r="D60" s="7" t="s">
        <v>111</v>
      </c>
      <c r="E60" s="11" t="str" cm="1">
        <f t="array" ref="E60">_xlfn.XLOOKUP(D60,Tabela1[[#All],[NOME PRODUTO]],Tabela1[[#All],[PRATELEIRA]])</f>
        <v>A3</v>
      </c>
      <c r="F60" s="7" t="s">
        <v>44</v>
      </c>
      <c r="G60" s="7" t="s">
        <v>119</v>
      </c>
      <c r="H60" s="8">
        <v>174.2</v>
      </c>
      <c r="I60" s="9">
        <f t="shared" si="0"/>
        <v>127.45999999999998</v>
      </c>
    </row>
    <row r="61" spans="2:9" x14ac:dyDescent="0.3">
      <c r="B61" s="3">
        <v>45350</v>
      </c>
      <c r="C61" s="6">
        <f>VLOOKUP(E61,Tabela1[#All],4,0)</f>
        <v>33.69</v>
      </c>
      <c r="D61" s="7" t="s">
        <v>55</v>
      </c>
      <c r="E61" s="11" t="str" cm="1">
        <f t="array" ref="E61">_xlfn.XLOOKUP(D61,Tabela1[[#All],[NOME PRODUTO]],Tabela1[[#All],[PRATELEIRA]])</f>
        <v>B2</v>
      </c>
      <c r="F61" s="7" t="s">
        <v>38</v>
      </c>
      <c r="G61" s="7" t="s">
        <v>120</v>
      </c>
      <c r="H61" s="8">
        <v>128.4</v>
      </c>
      <c r="I61" s="9">
        <f t="shared" si="0"/>
        <v>94.710000000000008</v>
      </c>
    </row>
    <row r="62" spans="2:9" x14ac:dyDescent="0.3">
      <c r="B62" s="3">
        <v>45351</v>
      </c>
      <c r="C62" s="6">
        <f>VLOOKUP(E62,Tabela1[#All],4,0)</f>
        <v>27.02</v>
      </c>
      <c r="D62" s="7" t="s">
        <v>71</v>
      </c>
      <c r="E62" s="11" t="str" cm="1">
        <f t="array" ref="E62">_xlfn.XLOOKUP(D62,Tabela1[[#All],[NOME PRODUTO]],Tabela1[[#All],[PRATELEIRA]])</f>
        <v>E1</v>
      </c>
      <c r="F62" s="7" t="s">
        <v>44</v>
      </c>
      <c r="G62" s="7" t="s">
        <v>121</v>
      </c>
      <c r="H62" s="8">
        <v>126</v>
      </c>
      <c r="I62" s="9">
        <f t="shared" si="0"/>
        <v>98.98</v>
      </c>
    </row>
    <row r="63" spans="2:9" x14ac:dyDescent="0.3">
      <c r="B63" s="3">
        <v>45352</v>
      </c>
      <c r="C63" s="6">
        <f>VLOOKUP(E63,Tabela1[#All],4,0)</f>
        <v>33.69</v>
      </c>
      <c r="D63" s="7" t="s">
        <v>55</v>
      </c>
      <c r="E63" s="11" t="str" cm="1">
        <f t="array" ref="E63">_xlfn.XLOOKUP(D63,Tabela1[[#All],[NOME PRODUTO]],Tabela1[[#All],[PRATELEIRA]])</f>
        <v>B2</v>
      </c>
      <c r="F63" s="7" t="s">
        <v>44</v>
      </c>
      <c r="G63" s="7" t="s">
        <v>122</v>
      </c>
      <c r="H63" s="8">
        <v>105.1</v>
      </c>
      <c r="I63" s="9">
        <f t="shared" si="0"/>
        <v>71.41</v>
      </c>
    </row>
    <row r="64" spans="2:9" x14ac:dyDescent="0.3">
      <c r="B64" s="3">
        <v>45353</v>
      </c>
      <c r="C64" s="6">
        <f>VLOOKUP(E64,Tabela1[#All],4,0)</f>
        <v>45.84</v>
      </c>
      <c r="D64" s="7" t="s">
        <v>59</v>
      </c>
      <c r="E64" s="11" t="str" cm="1">
        <f t="array" ref="E64">_xlfn.XLOOKUP(D64,Tabela1[[#All],[NOME PRODUTO]],Tabela1[[#All],[PRATELEIRA]])</f>
        <v>E3</v>
      </c>
      <c r="F64" s="7" t="s">
        <v>38</v>
      </c>
      <c r="G64" s="7" t="s">
        <v>123</v>
      </c>
      <c r="H64" s="8">
        <v>160.9</v>
      </c>
      <c r="I64" s="9">
        <f t="shared" si="0"/>
        <v>115.06</v>
      </c>
    </row>
    <row r="65" spans="2:9" x14ac:dyDescent="0.3">
      <c r="B65" s="3">
        <v>45354</v>
      </c>
      <c r="C65" s="6">
        <f>VLOOKUP(E65,Tabela1[#All],4,0)</f>
        <v>34.549999999999997</v>
      </c>
      <c r="D65" s="7" t="s">
        <v>62</v>
      </c>
      <c r="E65" s="11" t="str" cm="1">
        <f t="array" ref="E65">_xlfn.XLOOKUP(D65,Tabela1[[#All],[NOME PRODUTO]],Tabela1[[#All],[PRATELEIRA]])</f>
        <v>A1</v>
      </c>
      <c r="F65" s="7" t="s">
        <v>44</v>
      </c>
      <c r="G65" s="7" t="s">
        <v>124</v>
      </c>
      <c r="H65" s="8">
        <v>169.9</v>
      </c>
      <c r="I65" s="9">
        <f t="shared" si="0"/>
        <v>135.35000000000002</v>
      </c>
    </row>
    <row r="66" spans="2:9" x14ac:dyDescent="0.3">
      <c r="B66" s="3">
        <v>45355</v>
      </c>
      <c r="C66" s="6">
        <f>VLOOKUP(E66,Tabela1[#All],4,0)</f>
        <v>44.17</v>
      </c>
      <c r="D66" s="7" t="s">
        <v>43</v>
      </c>
      <c r="E66" s="11" t="str" cm="1">
        <f t="array" ref="E66">_xlfn.XLOOKUP(D66,Tabela1[[#All],[NOME PRODUTO]],Tabela1[[#All],[PRATELEIRA]])</f>
        <v>D2</v>
      </c>
      <c r="F66" s="7" t="s">
        <v>44</v>
      </c>
      <c r="G66" s="7" t="s">
        <v>125</v>
      </c>
      <c r="H66" s="8">
        <v>130.9</v>
      </c>
      <c r="I66" s="9">
        <f t="shared" si="0"/>
        <v>86.73</v>
      </c>
    </row>
    <row r="67" spans="2:9" x14ac:dyDescent="0.3">
      <c r="B67" s="3">
        <v>45356</v>
      </c>
      <c r="C67" s="6">
        <f>VLOOKUP(E67,Tabela1[#All],4,0)</f>
        <v>48.11</v>
      </c>
      <c r="D67" s="7" t="s">
        <v>81</v>
      </c>
      <c r="E67" s="11" t="str" cm="1">
        <f t="array" ref="E67">_xlfn.XLOOKUP(D67,Tabela1[[#All],[NOME PRODUTO]],Tabela1[[#All],[PRATELEIRA]])</f>
        <v>D1</v>
      </c>
      <c r="F67" s="7" t="s">
        <v>44</v>
      </c>
      <c r="G67" s="7" t="s">
        <v>126</v>
      </c>
      <c r="H67" s="8">
        <v>155.30000000000001</v>
      </c>
      <c r="I67" s="9">
        <f t="shared" si="0"/>
        <v>107.19000000000001</v>
      </c>
    </row>
    <row r="68" spans="2:9" x14ac:dyDescent="0.3">
      <c r="B68" s="3">
        <v>45357</v>
      </c>
      <c r="C68" s="6">
        <f>VLOOKUP(E68,Tabela1[#All],4,0)</f>
        <v>43.67</v>
      </c>
      <c r="D68" s="7" t="s">
        <v>97</v>
      </c>
      <c r="E68" s="11" t="str" cm="1">
        <f t="array" ref="E68">_xlfn.XLOOKUP(D68,Tabela1[[#All],[NOME PRODUTO]],Tabela1[[#All],[PRATELEIRA]])</f>
        <v>F2</v>
      </c>
      <c r="F68" s="7" t="s">
        <v>44</v>
      </c>
      <c r="G68" s="7" t="s">
        <v>127</v>
      </c>
      <c r="H68" s="8">
        <v>106.9</v>
      </c>
      <c r="I68" s="9">
        <f t="shared" si="0"/>
        <v>63.230000000000004</v>
      </c>
    </row>
    <row r="69" spans="2:9" x14ac:dyDescent="0.3">
      <c r="B69" s="3">
        <v>45358</v>
      </c>
      <c r="C69" s="6">
        <f>VLOOKUP(E69,Tabela1[#All],4,0)</f>
        <v>41.34</v>
      </c>
      <c r="D69" s="7" t="s">
        <v>75</v>
      </c>
      <c r="E69" s="11" t="str" cm="1">
        <f t="array" ref="E69">_xlfn.XLOOKUP(D69,Tabela1[[#All],[NOME PRODUTO]],Tabela1[[#All],[PRATELEIRA]])</f>
        <v>G3</v>
      </c>
      <c r="F69" s="7" t="s">
        <v>38</v>
      </c>
      <c r="G69" s="7" t="s">
        <v>128</v>
      </c>
      <c r="H69" s="8">
        <v>177</v>
      </c>
      <c r="I69" s="9">
        <f t="shared" ref="I69:I102" si="1">H69-C69</f>
        <v>135.66</v>
      </c>
    </row>
    <row r="70" spans="2:9" x14ac:dyDescent="0.3">
      <c r="B70" s="3">
        <v>45359</v>
      </c>
      <c r="C70" s="6">
        <f>VLOOKUP(E70,Tabela1[#All],4,0)</f>
        <v>28.98</v>
      </c>
      <c r="D70" s="7" t="s">
        <v>129</v>
      </c>
      <c r="E70" s="11" t="str" cm="1">
        <f t="array" ref="E70">_xlfn.XLOOKUP(D70,Tabela1[[#All],[NOME PRODUTO]],Tabela1[[#All],[PRATELEIRA]])</f>
        <v>H1</v>
      </c>
      <c r="F70" s="7" t="s">
        <v>38</v>
      </c>
      <c r="G70" s="7" t="s">
        <v>130</v>
      </c>
      <c r="H70" s="8">
        <v>126.4</v>
      </c>
      <c r="I70" s="9">
        <f t="shared" si="1"/>
        <v>97.42</v>
      </c>
    </row>
    <row r="71" spans="2:9" x14ac:dyDescent="0.3">
      <c r="B71" s="3">
        <v>45360</v>
      </c>
      <c r="C71" s="6">
        <f>VLOOKUP(E71,Tabela1[#All],4,0)</f>
        <v>42.15</v>
      </c>
      <c r="D71" s="7" t="s">
        <v>95</v>
      </c>
      <c r="E71" s="11" t="str" cm="1">
        <f t="array" ref="E71">_xlfn.XLOOKUP(D71,Tabela1[[#All],[NOME PRODUTO]],Tabela1[[#All],[PRATELEIRA]])</f>
        <v>C2</v>
      </c>
      <c r="F71" s="7" t="s">
        <v>44</v>
      </c>
      <c r="G71" s="7" t="s">
        <v>131</v>
      </c>
      <c r="H71" s="8">
        <v>141.19999999999999</v>
      </c>
      <c r="I71" s="9">
        <f t="shared" si="1"/>
        <v>99.049999999999983</v>
      </c>
    </row>
    <row r="72" spans="2:9" x14ac:dyDescent="0.3">
      <c r="B72" s="3">
        <v>45361</v>
      </c>
      <c r="C72" s="6">
        <f>VLOOKUP(E72,Tabela1[#All],4,0)</f>
        <v>33.69</v>
      </c>
      <c r="D72" s="7" t="s">
        <v>55</v>
      </c>
      <c r="E72" s="11" t="str" cm="1">
        <f t="array" ref="E72">_xlfn.XLOOKUP(D72,Tabela1[[#All],[NOME PRODUTO]],Tabela1[[#All],[PRATELEIRA]])</f>
        <v>B2</v>
      </c>
      <c r="F72" s="7" t="s">
        <v>44</v>
      </c>
      <c r="G72" s="7" t="s">
        <v>132</v>
      </c>
      <c r="H72" s="8">
        <v>131.69999999999999</v>
      </c>
      <c r="I72" s="9">
        <f t="shared" si="1"/>
        <v>98.009999999999991</v>
      </c>
    </row>
    <row r="73" spans="2:9" x14ac:dyDescent="0.3">
      <c r="B73" s="3">
        <v>45363</v>
      </c>
      <c r="C73" s="6">
        <f>VLOOKUP(E73,Tabela1[#All],4,0)</f>
        <v>49.77</v>
      </c>
      <c r="D73" s="7" t="s">
        <v>37</v>
      </c>
      <c r="E73" s="11" t="str" cm="1">
        <f t="array" ref="E73">_xlfn.XLOOKUP(D73,Tabela1[[#All],[NOME PRODUTO]],Tabela1[[#All],[PRATELEIRA]])</f>
        <v>A2</v>
      </c>
      <c r="F73" s="7" t="s">
        <v>38</v>
      </c>
      <c r="G73" s="7" t="s">
        <v>133</v>
      </c>
      <c r="H73" s="8">
        <v>188.4</v>
      </c>
      <c r="I73" s="9">
        <f t="shared" si="1"/>
        <v>138.63</v>
      </c>
    </row>
    <row r="74" spans="2:9" x14ac:dyDescent="0.3">
      <c r="B74" s="3">
        <v>45365</v>
      </c>
      <c r="C74" s="6">
        <f>VLOOKUP(E74,Tabela1[#All],4,0)</f>
        <v>48.11</v>
      </c>
      <c r="D74" s="7" t="s">
        <v>81</v>
      </c>
      <c r="E74" s="11" t="str" cm="1">
        <f t="array" ref="E74">_xlfn.XLOOKUP(D74,Tabela1[[#All],[NOME PRODUTO]],Tabela1[[#All],[PRATELEIRA]])</f>
        <v>D1</v>
      </c>
      <c r="F74" s="7" t="s">
        <v>44</v>
      </c>
      <c r="G74" s="7" t="s">
        <v>134</v>
      </c>
      <c r="H74" s="8">
        <v>178.9</v>
      </c>
      <c r="I74" s="9">
        <f t="shared" si="1"/>
        <v>130.79000000000002</v>
      </c>
    </row>
    <row r="75" spans="2:9" x14ac:dyDescent="0.3">
      <c r="B75" s="3">
        <v>45366</v>
      </c>
      <c r="C75" s="6">
        <f>VLOOKUP(E75,Tabela1[#All],4,0)</f>
        <v>28.94</v>
      </c>
      <c r="D75" s="7" t="s">
        <v>135</v>
      </c>
      <c r="E75" s="11" t="str" cm="1">
        <f t="array" ref="E75">_xlfn.XLOOKUP(D75,Tabela1[[#All],[NOME PRODUTO]],Tabela1[[#All],[PRATELEIRA]])</f>
        <v>G2</v>
      </c>
      <c r="F75" s="7" t="s">
        <v>38</v>
      </c>
      <c r="G75" s="7" t="s">
        <v>136</v>
      </c>
      <c r="H75" s="8">
        <v>145.1</v>
      </c>
      <c r="I75" s="9">
        <f t="shared" si="1"/>
        <v>116.16</v>
      </c>
    </row>
    <row r="76" spans="2:9" x14ac:dyDescent="0.3">
      <c r="B76" s="3">
        <v>45367</v>
      </c>
      <c r="C76" s="6">
        <f>VLOOKUP(E76,Tabela1[#All],4,0)</f>
        <v>26.06</v>
      </c>
      <c r="D76" s="7" t="s">
        <v>53</v>
      </c>
      <c r="E76" s="11" t="str" cm="1">
        <f t="array" ref="E76">_xlfn.XLOOKUP(D76,Tabela1[[#All],[NOME PRODUTO]],Tabela1[[#All],[PRATELEIRA]])</f>
        <v>C3</v>
      </c>
      <c r="F76" s="7" t="s">
        <v>44</v>
      </c>
      <c r="G76" s="7" t="s">
        <v>137</v>
      </c>
      <c r="H76" s="8">
        <v>123</v>
      </c>
      <c r="I76" s="9">
        <f t="shared" si="1"/>
        <v>96.94</v>
      </c>
    </row>
    <row r="77" spans="2:9" x14ac:dyDescent="0.3">
      <c r="B77" s="3">
        <v>45368</v>
      </c>
      <c r="C77" s="6">
        <f>VLOOKUP(E77,Tabela1[#All],4,0)</f>
        <v>47.48</v>
      </c>
      <c r="D77" s="7" t="s">
        <v>105</v>
      </c>
      <c r="E77" s="11" t="str" cm="1">
        <f t="array" ref="E77">_xlfn.XLOOKUP(D77,Tabela1[[#All],[NOME PRODUTO]],Tabela1[[#All],[PRATELEIRA]])</f>
        <v>B3</v>
      </c>
      <c r="F77" s="7" t="s">
        <v>44</v>
      </c>
      <c r="G77" s="7" t="s">
        <v>138</v>
      </c>
      <c r="H77" s="8">
        <v>159.19999999999999</v>
      </c>
      <c r="I77" s="9">
        <f t="shared" si="1"/>
        <v>111.72</v>
      </c>
    </row>
    <row r="78" spans="2:9" x14ac:dyDescent="0.3">
      <c r="B78" s="3">
        <v>45369</v>
      </c>
      <c r="C78" s="6">
        <f>VLOOKUP(E78,Tabela1[#All],4,0)</f>
        <v>43.23</v>
      </c>
      <c r="D78" s="7" t="s">
        <v>88</v>
      </c>
      <c r="E78" s="11" t="str" cm="1">
        <f t="array" ref="E78">_xlfn.XLOOKUP(D78,Tabela1[[#All],[NOME PRODUTO]],Tabela1[[#All],[PRATELEIRA]])</f>
        <v>C1</v>
      </c>
      <c r="F78" s="7" t="s">
        <v>44</v>
      </c>
      <c r="G78" s="7" t="s">
        <v>139</v>
      </c>
      <c r="H78" s="8">
        <v>197.5</v>
      </c>
      <c r="I78" s="9">
        <f t="shared" si="1"/>
        <v>154.27000000000001</v>
      </c>
    </row>
    <row r="79" spans="2:9" x14ac:dyDescent="0.3">
      <c r="B79" s="3">
        <v>45370</v>
      </c>
      <c r="C79" s="6">
        <f>VLOOKUP(E79,Tabela1[#All],4,0)</f>
        <v>28.94</v>
      </c>
      <c r="D79" s="7" t="s">
        <v>135</v>
      </c>
      <c r="E79" s="11" t="str" cm="1">
        <f t="array" ref="E79">_xlfn.XLOOKUP(D79,Tabela1[[#All],[NOME PRODUTO]],Tabela1[[#All],[PRATELEIRA]])</f>
        <v>G2</v>
      </c>
      <c r="F79" s="7" t="s">
        <v>38</v>
      </c>
      <c r="G79" s="7" t="s">
        <v>140</v>
      </c>
      <c r="H79" s="8">
        <v>100.5</v>
      </c>
      <c r="I79" s="9">
        <f t="shared" si="1"/>
        <v>71.56</v>
      </c>
    </row>
    <row r="80" spans="2:9" x14ac:dyDescent="0.3">
      <c r="B80" s="3">
        <v>45371</v>
      </c>
      <c r="C80" s="6">
        <f>VLOOKUP(E80,Tabela1[#All],4,0)</f>
        <v>34.549999999999997</v>
      </c>
      <c r="D80" s="7" t="s">
        <v>62</v>
      </c>
      <c r="E80" s="11" t="str" cm="1">
        <f t="array" ref="E80">_xlfn.XLOOKUP(D80,Tabela1[[#All],[NOME PRODUTO]],Tabela1[[#All],[PRATELEIRA]])</f>
        <v>A1</v>
      </c>
      <c r="F80" s="7" t="s">
        <v>38</v>
      </c>
      <c r="G80" s="7" t="s">
        <v>141</v>
      </c>
      <c r="H80" s="8">
        <v>101</v>
      </c>
      <c r="I80" s="9">
        <f t="shared" si="1"/>
        <v>66.45</v>
      </c>
    </row>
    <row r="81" spans="2:9" x14ac:dyDescent="0.3">
      <c r="B81" s="3">
        <v>45372</v>
      </c>
      <c r="C81" s="6">
        <f>VLOOKUP(E81,Tabela1[#All],4,0)</f>
        <v>47.48</v>
      </c>
      <c r="D81" s="7" t="s">
        <v>105</v>
      </c>
      <c r="E81" s="11" t="str" cm="1">
        <f t="array" ref="E81">_xlfn.XLOOKUP(D81,Tabela1[[#All],[NOME PRODUTO]],Tabela1[[#All],[PRATELEIRA]])</f>
        <v>B3</v>
      </c>
      <c r="F81" s="7" t="s">
        <v>38</v>
      </c>
      <c r="G81" s="7" t="s">
        <v>142</v>
      </c>
      <c r="H81" s="8">
        <v>144.6</v>
      </c>
      <c r="I81" s="9">
        <f t="shared" si="1"/>
        <v>97.12</v>
      </c>
    </row>
    <row r="82" spans="2:9" x14ac:dyDescent="0.3">
      <c r="B82" s="3">
        <v>45373</v>
      </c>
      <c r="C82" s="6">
        <f>VLOOKUP(E82,Tabela1[#All],4,0)</f>
        <v>49.77</v>
      </c>
      <c r="D82" s="7" t="s">
        <v>37</v>
      </c>
      <c r="E82" s="11" t="str" cm="1">
        <f t="array" ref="E82">_xlfn.XLOOKUP(D82,Tabela1[[#All],[NOME PRODUTO]],Tabela1[[#All],[PRATELEIRA]])</f>
        <v>A2</v>
      </c>
      <c r="F82" s="7" t="s">
        <v>38</v>
      </c>
      <c r="G82" s="7" t="s">
        <v>143</v>
      </c>
      <c r="H82" s="8">
        <v>125.8</v>
      </c>
      <c r="I82" s="9">
        <f t="shared" si="1"/>
        <v>76.03</v>
      </c>
    </row>
    <row r="83" spans="2:9" x14ac:dyDescent="0.3">
      <c r="B83" s="3">
        <v>45374</v>
      </c>
      <c r="C83" s="6">
        <f>VLOOKUP(E83,Tabela1[#All],4,0)</f>
        <v>42.15</v>
      </c>
      <c r="D83" s="7" t="s">
        <v>95</v>
      </c>
      <c r="E83" s="11" t="str" cm="1">
        <f t="array" ref="E83">_xlfn.XLOOKUP(D83,Tabela1[[#All],[NOME PRODUTO]],Tabela1[[#All],[PRATELEIRA]])</f>
        <v>C2</v>
      </c>
      <c r="F83" s="7" t="s">
        <v>38</v>
      </c>
      <c r="G83" s="7" t="s">
        <v>144</v>
      </c>
      <c r="H83" s="8">
        <v>124.4</v>
      </c>
      <c r="I83" s="9">
        <f t="shared" si="1"/>
        <v>82.25</v>
      </c>
    </row>
    <row r="84" spans="2:9" x14ac:dyDescent="0.3">
      <c r="B84" s="3">
        <v>45375</v>
      </c>
      <c r="C84" s="6">
        <f>VLOOKUP(E84,Tabela1[#All],4,0)</f>
        <v>28.24</v>
      </c>
      <c r="D84" s="7" t="s">
        <v>108</v>
      </c>
      <c r="E84" s="11" t="str" cm="1">
        <f t="array" ref="E84">_xlfn.XLOOKUP(D84,Tabela1[[#All],[NOME PRODUTO]],Tabela1[[#All],[PRATELEIRA]])</f>
        <v>B1</v>
      </c>
      <c r="F84" s="7" t="s">
        <v>38</v>
      </c>
      <c r="G84" s="7" t="s">
        <v>145</v>
      </c>
      <c r="H84" s="8">
        <v>117.1</v>
      </c>
      <c r="I84" s="9">
        <f t="shared" si="1"/>
        <v>88.86</v>
      </c>
    </row>
    <row r="85" spans="2:9" x14ac:dyDescent="0.3">
      <c r="B85" s="3">
        <v>45376</v>
      </c>
      <c r="C85" s="6">
        <f>VLOOKUP(E85,Tabela1[#All],4,0)</f>
        <v>45.09</v>
      </c>
      <c r="D85" s="7" t="s">
        <v>40</v>
      </c>
      <c r="E85" s="11" t="str" cm="1">
        <f t="array" ref="E85">_xlfn.XLOOKUP(D85,Tabela1[[#All],[NOME PRODUTO]],Tabela1[[#All],[PRATELEIRA]])</f>
        <v>H2</v>
      </c>
      <c r="F85" s="7" t="s">
        <v>44</v>
      </c>
      <c r="G85" s="7" t="s">
        <v>146</v>
      </c>
      <c r="H85" s="8">
        <v>110.6</v>
      </c>
      <c r="I85" s="9">
        <f t="shared" si="1"/>
        <v>65.509999999999991</v>
      </c>
    </row>
    <row r="86" spans="2:9" x14ac:dyDescent="0.3">
      <c r="B86" s="3">
        <v>45377</v>
      </c>
      <c r="C86" s="6">
        <f>VLOOKUP(E86,Tabela1[#All],4,0)</f>
        <v>43.67</v>
      </c>
      <c r="D86" s="7" t="s">
        <v>97</v>
      </c>
      <c r="E86" s="11" t="str" cm="1">
        <f t="array" ref="E86">_xlfn.XLOOKUP(D86,Tabela1[[#All],[NOME PRODUTO]],Tabela1[[#All],[PRATELEIRA]])</f>
        <v>F2</v>
      </c>
      <c r="F86" s="7" t="s">
        <v>44</v>
      </c>
      <c r="G86" s="7" t="s">
        <v>147</v>
      </c>
      <c r="H86" s="8">
        <v>170.8</v>
      </c>
      <c r="I86" s="9">
        <f t="shared" si="1"/>
        <v>127.13000000000001</v>
      </c>
    </row>
    <row r="87" spans="2:9" x14ac:dyDescent="0.3">
      <c r="B87" s="3">
        <v>45379</v>
      </c>
      <c r="C87" s="6">
        <f>VLOOKUP(E87,Tabela1[#All],4,0)</f>
        <v>48.11</v>
      </c>
      <c r="D87" s="7" t="s">
        <v>81</v>
      </c>
      <c r="E87" s="11" t="str" cm="1">
        <f t="array" ref="E87">_xlfn.XLOOKUP(D87,Tabela1[[#All],[NOME PRODUTO]],Tabela1[[#All],[PRATELEIRA]])</f>
        <v>D1</v>
      </c>
      <c r="F87" s="7" t="s">
        <v>44</v>
      </c>
      <c r="G87" s="7" t="s">
        <v>148</v>
      </c>
      <c r="H87" s="8">
        <v>186.2</v>
      </c>
      <c r="I87" s="9">
        <f t="shared" si="1"/>
        <v>138.08999999999997</v>
      </c>
    </row>
    <row r="88" spans="2:9" x14ac:dyDescent="0.3">
      <c r="B88" s="3">
        <v>45381</v>
      </c>
      <c r="C88" s="6">
        <f>VLOOKUP(E88,Tabela1[#All],4,0)</f>
        <v>26.06</v>
      </c>
      <c r="D88" s="7" t="s">
        <v>53</v>
      </c>
      <c r="E88" s="11" t="str" cm="1">
        <f t="array" ref="E88">_xlfn.XLOOKUP(D88,Tabela1[[#All],[NOME PRODUTO]],Tabela1[[#All],[PRATELEIRA]])</f>
        <v>C3</v>
      </c>
      <c r="F88" s="7" t="s">
        <v>44</v>
      </c>
      <c r="G88" s="7" t="s">
        <v>149</v>
      </c>
      <c r="H88" s="8">
        <v>114</v>
      </c>
      <c r="I88" s="9">
        <f t="shared" si="1"/>
        <v>87.94</v>
      </c>
    </row>
    <row r="89" spans="2:9" x14ac:dyDescent="0.3">
      <c r="B89" s="3">
        <v>45383</v>
      </c>
      <c r="C89" s="6">
        <f>VLOOKUP(E89,Tabela1[#All],4,0)</f>
        <v>47.48</v>
      </c>
      <c r="D89" s="7" t="s">
        <v>105</v>
      </c>
      <c r="E89" s="11" t="str" cm="1">
        <f t="array" ref="E89">_xlfn.XLOOKUP(D89,Tabela1[[#All],[NOME PRODUTO]],Tabela1[[#All],[PRATELEIRA]])</f>
        <v>B3</v>
      </c>
      <c r="F89" s="7" t="s">
        <v>44</v>
      </c>
      <c r="G89" s="7" t="s">
        <v>150</v>
      </c>
      <c r="H89" s="8">
        <v>193.9</v>
      </c>
      <c r="I89" s="9">
        <f t="shared" si="1"/>
        <v>146.42000000000002</v>
      </c>
    </row>
    <row r="90" spans="2:9" x14ac:dyDescent="0.3">
      <c r="B90" s="3">
        <v>45384</v>
      </c>
      <c r="C90" s="6">
        <f>VLOOKUP(E90,Tabela1[#All],4,0)</f>
        <v>26.06</v>
      </c>
      <c r="D90" s="7" t="s">
        <v>53</v>
      </c>
      <c r="E90" s="11" t="str" cm="1">
        <f t="array" ref="E90">_xlfn.XLOOKUP(D90,Tabela1[[#All],[NOME PRODUTO]],Tabela1[[#All],[PRATELEIRA]])</f>
        <v>C3</v>
      </c>
      <c r="F90" s="7" t="s">
        <v>38</v>
      </c>
      <c r="G90" s="7" t="s">
        <v>151</v>
      </c>
      <c r="H90" s="8">
        <v>175.7</v>
      </c>
      <c r="I90" s="9">
        <f t="shared" si="1"/>
        <v>149.63999999999999</v>
      </c>
    </row>
    <row r="91" spans="2:9" x14ac:dyDescent="0.3">
      <c r="B91" s="3">
        <v>45385</v>
      </c>
      <c r="C91" s="6">
        <f>VLOOKUP(E91,Tabela1[#All],4,0)</f>
        <v>25.1</v>
      </c>
      <c r="D91" s="7" t="s">
        <v>68</v>
      </c>
      <c r="E91" s="11" t="str" cm="1">
        <f t="array" ref="E91">_xlfn.XLOOKUP(D91,Tabela1[[#All],[NOME PRODUTO]],Tabela1[[#All],[PRATELEIRA]])</f>
        <v>F1</v>
      </c>
      <c r="F91" s="7" t="s">
        <v>38</v>
      </c>
      <c r="G91" s="7" t="s">
        <v>152</v>
      </c>
      <c r="H91" s="8">
        <v>112.6</v>
      </c>
      <c r="I91" s="9">
        <f t="shared" si="1"/>
        <v>87.5</v>
      </c>
    </row>
    <row r="92" spans="2:9" x14ac:dyDescent="0.3">
      <c r="B92" s="3">
        <v>45387</v>
      </c>
      <c r="C92" s="6">
        <f>VLOOKUP(E92,Tabela1[#All],4,0)</f>
        <v>41.34</v>
      </c>
      <c r="D92" s="7" t="s">
        <v>75</v>
      </c>
      <c r="E92" s="11" t="str" cm="1">
        <f t="array" ref="E92">_xlfn.XLOOKUP(D92,Tabela1[[#All],[NOME PRODUTO]],Tabela1[[#All],[PRATELEIRA]])</f>
        <v>G3</v>
      </c>
      <c r="F92" s="7" t="s">
        <v>44</v>
      </c>
      <c r="G92" s="7" t="s">
        <v>153</v>
      </c>
      <c r="H92" s="8">
        <v>167.7</v>
      </c>
      <c r="I92" s="9">
        <f t="shared" si="1"/>
        <v>126.35999999999999</v>
      </c>
    </row>
    <row r="93" spans="2:9" x14ac:dyDescent="0.3">
      <c r="B93" s="3">
        <v>45388</v>
      </c>
      <c r="C93" s="6">
        <f>VLOOKUP(E93,Tabela1[#All],4,0)</f>
        <v>33.69</v>
      </c>
      <c r="D93" s="7" t="s">
        <v>55</v>
      </c>
      <c r="E93" s="11" t="str" cm="1">
        <f t="array" ref="E93">_xlfn.XLOOKUP(D93,Tabela1[[#All],[NOME PRODUTO]],Tabela1[[#All],[PRATELEIRA]])</f>
        <v>B2</v>
      </c>
      <c r="F93" s="7" t="s">
        <v>38</v>
      </c>
      <c r="G93" s="7" t="s">
        <v>154</v>
      </c>
      <c r="H93" s="8">
        <v>145.80000000000001</v>
      </c>
      <c r="I93" s="9">
        <f t="shared" si="1"/>
        <v>112.11000000000001</v>
      </c>
    </row>
    <row r="94" spans="2:9" x14ac:dyDescent="0.3">
      <c r="B94" s="3">
        <v>45389</v>
      </c>
      <c r="C94" s="6">
        <f>VLOOKUP(E94,Tabela1[#All],4,0)</f>
        <v>48.11</v>
      </c>
      <c r="D94" s="7" t="s">
        <v>81</v>
      </c>
      <c r="E94" s="11" t="str" cm="1">
        <f t="array" ref="E94">_xlfn.XLOOKUP(D94,Tabela1[[#All],[NOME PRODUTO]],Tabela1[[#All],[PRATELEIRA]])</f>
        <v>D1</v>
      </c>
      <c r="F94" s="7" t="s">
        <v>38</v>
      </c>
      <c r="G94" s="7" t="s">
        <v>155</v>
      </c>
      <c r="H94" s="8">
        <v>197.4</v>
      </c>
      <c r="I94" s="9">
        <f t="shared" si="1"/>
        <v>149.29000000000002</v>
      </c>
    </row>
    <row r="95" spans="2:9" x14ac:dyDescent="0.3">
      <c r="B95" s="3">
        <v>45390</v>
      </c>
      <c r="C95" s="6">
        <f>VLOOKUP(E95,Tabela1[#All],4,0)</f>
        <v>28.98</v>
      </c>
      <c r="D95" s="7" t="s">
        <v>129</v>
      </c>
      <c r="E95" s="11" t="str" cm="1">
        <f t="array" ref="E95">_xlfn.XLOOKUP(D95,Tabela1[[#All],[NOME PRODUTO]],Tabela1[[#All],[PRATELEIRA]])</f>
        <v>H1</v>
      </c>
      <c r="F95" s="7" t="s">
        <v>44</v>
      </c>
      <c r="G95" s="7" t="s">
        <v>156</v>
      </c>
      <c r="H95" s="8">
        <v>167.6</v>
      </c>
      <c r="I95" s="9">
        <f t="shared" si="1"/>
        <v>138.62</v>
      </c>
    </row>
    <row r="96" spans="2:9" x14ac:dyDescent="0.3">
      <c r="B96" s="3">
        <v>45391</v>
      </c>
      <c r="C96" s="6">
        <f>VLOOKUP(E96,Tabela1[#All],4,0)</f>
        <v>28.5</v>
      </c>
      <c r="D96" s="7" t="s">
        <v>79</v>
      </c>
      <c r="E96" s="11" t="str" cm="1">
        <f t="array" ref="E96">_xlfn.XLOOKUP(D96,Tabela1[[#All],[NOME PRODUTO]],Tabela1[[#All],[PRATELEIRA]])</f>
        <v>D3</v>
      </c>
      <c r="F96" s="7" t="s">
        <v>44</v>
      </c>
      <c r="G96" s="7" t="s">
        <v>157</v>
      </c>
      <c r="H96" s="8">
        <v>157.69999999999999</v>
      </c>
      <c r="I96" s="9">
        <f t="shared" si="1"/>
        <v>129.19999999999999</v>
      </c>
    </row>
    <row r="97" spans="2:9" x14ac:dyDescent="0.3">
      <c r="B97" s="3">
        <v>45392</v>
      </c>
      <c r="C97" s="6">
        <f>VLOOKUP(E97,Tabela1[#All],4,0)</f>
        <v>43.23</v>
      </c>
      <c r="D97" s="7" t="s">
        <v>88</v>
      </c>
      <c r="E97" s="11" t="str" cm="1">
        <f t="array" ref="E97">_xlfn.XLOOKUP(D97,Tabela1[[#All],[NOME PRODUTO]],Tabela1[[#All],[PRATELEIRA]])</f>
        <v>C1</v>
      </c>
      <c r="F97" s="7" t="s">
        <v>38</v>
      </c>
      <c r="G97" s="7" t="s">
        <v>158</v>
      </c>
      <c r="H97" s="8">
        <v>130.19999999999999</v>
      </c>
      <c r="I97" s="9">
        <f t="shared" si="1"/>
        <v>86.97</v>
      </c>
    </row>
    <row r="98" spans="2:9" x14ac:dyDescent="0.3">
      <c r="B98" s="3">
        <v>45397</v>
      </c>
      <c r="C98" s="6">
        <f>VLOOKUP(E98,Tabela1[#All],4,0)</f>
        <v>28.24</v>
      </c>
      <c r="D98" s="7" t="s">
        <v>108</v>
      </c>
      <c r="E98" s="11" t="str" cm="1">
        <f t="array" ref="E98">_xlfn.XLOOKUP(D98,Tabela1[[#All],[NOME PRODUTO]],Tabela1[[#All],[PRATELEIRA]])</f>
        <v>B1</v>
      </c>
      <c r="F98" s="7" t="s">
        <v>38</v>
      </c>
      <c r="G98" s="7" t="s">
        <v>159</v>
      </c>
      <c r="H98" s="8">
        <v>177.6</v>
      </c>
      <c r="I98" s="9">
        <f t="shared" si="1"/>
        <v>149.35999999999999</v>
      </c>
    </row>
    <row r="99" spans="2:9" x14ac:dyDescent="0.3">
      <c r="B99" s="3">
        <v>45398</v>
      </c>
      <c r="C99" s="6">
        <f>VLOOKUP(E99,Tabela1[#All],4,0)</f>
        <v>48.77</v>
      </c>
      <c r="D99" s="7" t="s">
        <v>73</v>
      </c>
      <c r="E99" s="11" t="str" cm="1">
        <f t="array" ref="E99">_xlfn.XLOOKUP(D99,Tabela1[[#All],[NOME PRODUTO]],Tabela1[[#All],[PRATELEIRA]])</f>
        <v>F3</v>
      </c>
      <c r="F99" s="7" t="s">
        <v>38</v>
      </c>
      <c r="G99" s="7" t="s">
        <v>160</v>
      </c>
      <c r="H99" s="8">
        <v>101.6</v>
      </c>
      <c r="I99" s="9">
        <f t="shared" si="1"/>
        <v>52.829999999999991</v>
      </c>
    </row>
    <row r="100" spans="2:9" x14ac:dyDescent="0.3">
      <c r="B100" s="3">
        <v>45399</v>
      </c>
      <c r="C100" s="6">
        <f>VLOOKUP(E100,Tabela1[#All],4,0)</f>
        <v>46.74</v>
      </c>
      <c r="D100" s="7" t="s">
        <v>111</v>
      </c>
      <c r="E100" s="11" t="str" cm="1">
        <f t="array" ref="E100">_xlfn.XLOOKUP(D100,Tabela1[[#All],[NOME PRODUTO]],Tabela1[[#All],[PRATELEIRA]])</f>
        <v>A3</v>
      </c>
      <c r="F100" s="7" t="s">
        <v>38</v>
      </c>
      <c r="G100" s="7" t="s">
        <v>161</v>
      </c>
      <c r="H100" s="8">
        <v>166.9</v>
      </c>
      <c r="I100" s="9">
        <f t="shared" si="1"/>
        <v>120.16</v>
      </c>
    </row>
    <row r="101" spans="2:9" x14ac:dyDescent="0.3">
      <c r="B101" s="3">
        <v>45400</v>
      </c>
      <c r="C101" s="6">
        <f>VLOOKUP(E101,Tabela1[#All],4,0)</f>
        <v>28.24</v>
      </c>
      <c r="D101" s="7" t="s">
        <v>108</v>
      </c>
      <c r="E101" s="11" t="str" cm="1">
        <f t="array" ref="E101">_xlfn.XLOOKUP(D101,Tabela1[[#All],[NOME PRODUTO]],Tabela1[[#All],[PRATELEIRA]])</f>
        <v>B1</v>
      </c>
      <c r="F101" s="7" t="s">
        <v>38</v>
      </c>
      <c r="G101" s="7" t="s">
        <v>162</v>
      </c>
      <c r="H101" s="8">
        <v>154</v>
      </c>
      <c r="I101" s="9">
        <f t="shared" si="1"/>
        <v>125.76</v>
      </c>
    </row>
    <row r="102" spans="2:9" x14ac:dyDescent="0.3">
      <c r="B102" s="3">
        <v>45402</v>
      </c>
      <c r="C102" s="6">
        <f>VLOOKUP(E102,Tabela1[#All],4,0)</f>
        <v>42.15</v>
      </c>
      <c r="D102" s="7" t="s">
        <v>95</v>
      </c>
      <c r="E102" s="11" t="str" cm="1">
        <f t="array" ref="E102">_xlfn.XLOOKUP(D102,Tabela1[[#All],[NOME PRODUTO]],Tabela1[[#All],[PRATELEIRA]])</f>
        <v>C2</v>
      </c>
      <c r="F102" s="7" t="s">
        <v>38</v>
      </c>
      <c r="G102" s="7" t="s">
        <v>163</v>
      </c>
      <c r="H102" s="8">
        <v>152.6</v>
      </c>
      <c r="I102" s="9">
        <f t="shared" si="1"/>
        <v>110.44999999999999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4977-EC0E-4408-B3E0-F71DEDD3555C}">
  <dimension ref="A1:Q40"/>
  <sheetViews>
    <sheetView workbookViewId="0">
      <selection activeCell="Q5" sqref="Q5"/>
    </sheetView>
  </sheetViews>
  <sheetFormatPr defaultRowHeight="14.4" x14ac:dyDescent="0.3"/>
  <cols>
    <col min="1" max="1" width="2.6640625" customWidth="1"/>
    <col min="2" max="2" width="15.6640625" customWidth="1"/>
    <col min="5" max="5" width="15.6640625" customWidth="1"/>
    <col min="8" max="10" width="15.6640625" customWidth="1"/>
    <col min="13" max="13" width="8.33203125" customWidth="1"/>
    <col min="14" max="14" width="18" bestFit="1" customWidth="1"/>
    <col min="16" max="17" width="15.6640625" customWidth="1"/>
  </cols>
  <sheetData>
    <row r="1" spans="1:17" x14ac:dyDescent="0.3">
      <c r="A1" s="10" t="s">
        <v>191</v>
      </c>
    </row>
    <row r="3" spans="1:17" x14ac:dyDescent="0.3">
      <c r="A3" s="12" t="s">
        <v>201</v>
      </c>
      <c r="E3" s="12" t="s">
        <v>202</v>
      </c>
      <c r="H3" s="12" t="s">
        <v>2077</v>
      </c>
      <c r="I3" s="12"/>
      <c r="J3" s="12"/>
      <c r="M3" s="12" t="s">
        <v>203</v>
      </c>
    </row>
    <row r="4" spans="1:17" x14ac:dyDescent="0.3">
      <c r="M4" s="12"/>
    </row>
    <row r="5" spans="1:17" x14ac:dyDescent="0.3">
      <c r="B5" s="13">
        <f ca="1">RANDBETWEEN(1, 10)</f>
        <v>6</v>
      </c>
      <c r="E5" s="14">
        <f ca="1">RANDBETWEEN("05/12/2002","05/12/2025")</f>
        <v>45614</v>
      </c>
      <c r="H5" s="15" t="s">
        <v>204</v>
      </c>
      <c r="I5" s="15" t="s">
        <v>205</v>
      </c>
      <c r="J5" s="15" t="s">
        <v>206</v>
      </c>
      <c r="M5" s="101" t="s">
        <v>207</v>
      </c>
      <c r="N5" s="102" t="s">
        <v>208</v>
      </c>
      <c r="P5" s="20" t="s">
        <v>209</v>
      </c>
      <c r="Q5" s="21">
        <f ca="1">RANDBETWEEN(1, COUNT(Tabela5[N°]))</f>
        <v>35</v>
      </c>
    </row>
    <row r="6" spans="1:17" x14ac:dyDescent="0.3">
      <c r="E6" t="s">
        <v>2076</v>
      </c>
      <c r="H6" s="16">
        <f ca="1">RANDBETWEEN("01/01/2025", "31/12/2025")</f>
        <v>45675</v>
      </c>
      <c r="I6" s="17" t="str">
        <f ca="1">CHAR(RANDBETWEEN(65,90))</f>
        <v>L</v>
      </c>
      <c r="J6" s="18">
        <f ca="1">RANDBETWEEN(1, 999)</f>
        <v>820</v>
      </c>
      <c r="M6" s="99">
        <v>1</v>
      </c>
      <c r="N6" s="100" t="s">
        <v>210</v>
      </c>
    </row>
    <row r="7" spans="1:17" x14ac:dyDescent="0.3">
      <c r="H7" s="16">
        <f t="shared" ref="H7:H15" ca="1" si="0">RANDBETWEEN("01/01/2025", "31/12/2025")</f>
        <v>45857</v>
      </c>
      <c r="I7" s="17" t="str">
        <f t="shared" ref="I7:I15" ca="1" si="1">CHAR(RANDBETWEEN(65,90))</f>
        <v>D</v>
      </c>
      <c r="J7" s="18">
        <f t="shared" ref="J7:J15" ca="1" si="2">RANDBETWEEN(1, 999)</f>
        <v>630</v>
      </c>
      <c r="M7" s="99">
        <v>2</v>
      </c>
      <c r="N7" s="100" t="s">
        <v>211</v>
      </c>
    </row>
    <row r="8" spans="1:17" x14ac:dyDescent="0.3">
      <c r="E8" s="19"/>
      <c r="H8" s="16">
        <f t="shared" ca="1" si="0"/>
        <v>45900</v>
      </c>
      <c r="I8" s="17" t="str">
        <f t="shared" ca="1" si="1"/>
        <v>A</v>
      </c>
      <c r="J8" s="18">
        <f t="shared" ca="1" si="2"/>
        <v>326</v>
      </c>
      <c r="M8" s="99">
        <v>3</v>
      </c>
      <c r="N8" s="100" t="s">
        <v>212</v>
      </c>
    </row>
    <row r="9" spans="1:17" x14ac:dyDescent="0.3">
      <c r="H9" s="16">
        <f t="shared" ca="1" si="0"/>
        <v>45995</v>
      </c>
      <c r="I9" s="17" t="str">
        <f t="shared" ca="1" si="1"/>
        <v>A</v>
      </c>
      <c r="J9" s="18">
        <f t="shared" ca="1" si="2"/>
        <v>200</v>
      </c>
      <c r="M9" s="99">
        <v>4</v>
      </c>
      <c r="N9" s="100" t="s">
        <v>213</v>
      </c>
    </row>
    <row r="10" spans="1:17" x14ac:dyDescent="0.3">
      <c r="H10" s="16">
        <f t="shared" ca="1" si="0"/>
        <v>45997</v>
      </c>
      <c r="I10" s="17" t="str">
        <f t="shared" ca="1" si="1"/>
        <v>E</v>
      </c>
      <c r="J10" s="18">
        <f t="shared" ca="1" si="2"/>
        <v>469</v>
      </c>
      <c r="M10" s="99">
        <v>5</v>
      </c>
      <c r="N10" s="100" t="s">
        <v>214</v>
      </c>
    </row>
    <row r="11" spans="1:17" x14ac:dyDescent="0.3">
      <c r="H11" s="16">
        <f t="shared" ca="1" si="0"/>
        <v>45835</v>
      </c>
      <c r="I11" s="17" t="str">
        <f t="shared" ca="1" si="1"/>
        <v>M</v>
      </c>
      <c r="J11" s="18">
        <f t="shared" ca="1" si="2"/>
        <v>251</v>
      </c>
      <c r="M11" s="99">
        <v>6</v>
      </c>
      <c r="N11" s="100" t="s">
        <v>215</v>
      </c>
    </row>
    <row r="12" spans="1:17" x14ac:dyDescent="0.3">
      <c r="H12" s="16">
        <f t="shared" ca="1" si="0"/>
        <v>45839</v>
      </c>
      <c r="I12" s="17" t="str">
        <f t="shared" ca="1" si="1"/>
        <v>J</v>
      </c>
      <c r="J12" s="18">
        <f t="shared" ca="1" si="2"/>
        <v>931</v>
      </c>
      <c r="M12" s="99">
        <v>7</v>
      </c>
      <c r="N12" s="100" t="s">
        <v>216</v>
      </c>
    </row>
    <row r="13" spans="1:17" x14ac:dyDescent="0.3">
      <c r="H13" s="16">
        <f t="shared" ca="1" si="0"/>
        <v>45884</v>
      </c>
      <c r="I13" s="17" t="str">
        <f t="shared" ca="1" si="1"/>
        <v>T</v>
      </c>
      <c r="J13" s="18">
        <f t="shared" ca="1" si="2"/>
        <v>597</v>
      </c>
      <c r="M13" s="99">
        <v>8</v>
      </c>
      <c r="N13" s="100" t="s">
        <v>217</v>
      </c>
    </row>
    <row r="14" spans="1:17" x14ac:dyDescent="0.3">
      <c r="H14" s="16">
        <f t="shared" ca="1" si="0"/>
        <v>45753</v>
      </c>
      <c r="I14" s="17" t="str">
        <f t="shared" ca="1" si="1"/>
        <v>C</v>
      </c>
      <c r="J14" s="18">
        <f t="shared" ca="1" si="2"/>
        <v>671</v>
      </c>
      <c r="M14" s="99">
        <v>9</v>
      </c>
      <c r="N14" s="100" t="s">
        <v>218</v>
      </c>
    </row>
    <row r="15" spans="1:17" x14ac:dyDescent="0.3">
      <c r="H15" s="16">
        <f t="shared" ca="1" si="0"/>
        <v>45978</v>
      </c>
      <c r="I15" s="17" t="str">
        <f t="shared" ca="1" si="1"/>
        <v>P</v>
      </c>
      <c r="J15" s="18">
        <f t="shared" ca="1" si="2"/>
        <v>660</v>
      </c>
      <c r="M15" s="99">
        <v>10</v>
      </c>
      <c r="N15" s="100" t="s">
        <v>219</v>
      </c>
    </row>
    <row r="16" spans="1:17" x14ac:dyDescent="0.3">
      <c r="M16" s="99">
        <v>11</v>
      </c>
      <c r="N16" s="100" t="s">
        <v>220</v>
      </c>
    </row>
    <row r="17" spans="13:14" x14ac:dyDescent="0.3">
      <c r="M17" s="99">
        <v>12</v>
      </c>
      <c r="N17" s="100" t="s">
        <v>221</v>
      </c>
    </row>
    <row r="18" spans="13:14" x14ac:dyDescent="0.3">
      <c r="M18" s="99">
        <v>13</v>
      </c>
      <c r="N18" s="100" t="s">
        <v>222</v>
      </c>
    </row>
    <row r="19" spans="13:14" x14ac:dyDescent="0.3">
      <c r="M19" s="99">
        <v>14</v>
      </c>
      <c r="N19" s="100" t="s">
        <v>223</v>
      </c>
    </row>
    <row r="20" spans="13:14" x14ac:dyDescent="0.3">
      <c r="M20" s="99">
        <v>15</v>
      </c>
      <c r="N20" s="100" t="s">
        <v>224</v>
      </c>
    </row>
    <row r="21" spans="13:14" x14ac:dyDescent="0.3">
      <c r="M21" s="99">
        <v>16</v>
      </c>
      <c r="N21" s="100" t="s">
        <v>225</v>
      </c>
    </row>
    <row r="22" spans="13:14" x14ac:dyDescent="0.3">
      <c r="M22" s="99">
        <v>17</v>
      </c>
      <c r="N22" s="100" t="s">
        <v>226</v>
      </c>
    </row>
    <row r="23" spans="13:14" x14ac:dyDescent="0.3">
      <c r="M23" s="99">
        <v>18</v>
      </c>
      <c r="N23" s="100" t="s">
        <v>227</v>
      </c>
    </row>
    <row r="24" spans="13:14" x14ac:dyDescent="0.3">
      <c r="M24" s="99">
        <v>19</v>
      </c>
      <c r="N24" s="100" t="s">
        <v>228</v>
      </c>
    </row>
    <row r="25" spans="13:14" x14ac:dyDescent="0.3">
      <c r="M25" s="99">
        <v>20</v>
      </c>
      <c r="N25" s="100" t="s">
        <v>229</v>
      </c>
    </row>
    <row r="26" spans="13:14" x14ac:dyDescent="0.3">
      <c r="M26" s="99">
        <v>21</v>
      </c>
      <c r="N26" s="100" t="s">
        <v>230</v>
      </c>
    </row>
    <row r="27" spans="13:14" x14ac:dyDescent="0.3">
      <c r="M27" s="99">
        <v>22</v>
      </c>
      <c r="N27" s="100" t="s">
        <v>231</v>
      </c>
    </row>
    <row r="28" spans="13:14" x14ac:dyDescent="0.3">
      <c r="M28" s="99">
        <v>23</v>
      </c>
      <c r="N28" s="100" t="s">
        <v>232</v>
      </c>
    </row>
    <row r="29" spans="13:14" x14ac:dyDescent="0.3">
      <c r="M29" s="99">
        <v>24</v>
      </c>
      <c r="N29" s="100" t="s">
        <v>233</v>
      </c>
    </row>
    <row r="30" spans="13:14" x14ac:dyDescent="0.3">
      <c r="M30" s="99">
        <v>25</v>
      </c>
      <c r="N30" s="100" t="s">
        <v>234</v>
      </c>
    </row>
    <row r="31" spans="13:14" x14ac:dyDescent="0.3">
      <c r="M31" s="99">
        <v>26</v>
      </c>
      <c r="N31" s="100" t="s">
        <v>235</v>
      </c>
    </row>
    <row r="32" spans="13:14" x14ac:dyDescent="0.3">
      <c r="M32" s="99">
        <v>27</v>
      </c>
      <c r="N32" s="100" t="s">
        <v>236</v>
      </c>
    </row>
    <row r="33" spans="13:14" x14ac:dyDescent="0.3">
      <c r="M33" s="99">
        <v>28</v>
      </c>
      <c r="N33" s="100" t="s">
        <v>237</v>
      </c>
    </row>
    <row r="34" spans="13:14" x14ac:dyDescent="0.3">
      <c r="M34" s="99">
        <v>29</v>
      </c>
      <c r="N34" s="100" t="s">
        <v>238</v>
      </c>
    </row>
    <row r="35" spans="13:14" x14ac:dyDescent="0.3">
      <c r="M35" s="99">
        <v>30</v>
      </c>
      <c r="N35" s="100" t="s">
        <v>239</v>
      </c>
    </row>
    <row r="36" spans="13:14" x14ac:dyDescent="0.3">
      <c r="M36" s="99">
        <v>31</v>
      </c>
      <c r="N36" s="100" t="s">
        <v>240</v>
      </c>
    </row>
    <row r="37" spans="13:14" x14ac:dyDescent="0.3">
      <c r="M37" s="99">
        <v>32</v>
      </c>
      <c r="N37" s="100" t="s">
        <v>241</v>
      </c>
    </row>
    <row r="38" spans="13:14" x14ac:dyDescent="0.3">
      <c r="M38" s="99">
        <v>33</v>
      </c>
      <c r="N38" s="100" t="s">
        <v>242</v>
      </c>
    </row>
    <row r="39" spans="13:14" x14ac:dyDescent="0.3">
      <c r="M39" s="99">
        <v>34</v>
      </c>
      <c r="N39" s="100" t="s">
        <v>243</v>
      </c>
    </row>
    <row r="40" spans="13:14" x14ac:dyDescent="0.3">
      <c r="M40" s="99">
        <v>35</v>
      </c>
      <c r="N40" s="103" t="s">
        <v>244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D7CE-E621-4660-9782-EE0256A65AD2}">
  <dimension ref="A1:G25"/>
  <sheetViews>
    <sheetView zoomScale="115" zoomScaleNormal="115" workbookViewId="0">
      <selection activeCell="F28" sqref="F28"/>
    </sheetView>
  </sheetViews>
  <sheetFormatPr defaultRowHeight="14.4" x14ac:dyDescent="0.3"/>
  <cols>
    <col min="1" max="1" width="2.6640625" customWidth="1"/>
    <col min="2" max="3" width="13.109375" customWidth="1"/>
    <col min="4" max="4" width="12.33203125" customWidth="1"/>
    <col min="5" max="5" width="32.44140625" bestFit="1" customWidth="1"/>
    <col min="6" max="6" width="27.88671875" customWidth="1"/>
    <col min="7" max="7" width="55" customWidth="1"/>
  </cols>
  <sheetData>
    <row r="1" spans="1:7" x14ac:dyDescent="0.3">
      <c r="A1" s="10" t="s">
        <v>196</v>
      </c>
      <c r="B1" s="10"/>
    </row>
    <row r="3" spans="1:7" x14ac:dyDescent="0.3">
      <c r="B3" s="22" t="s">
        <v>245</v>
      </c>
      <c r="C3" s="22" t="s">
        <v>246</v>
      </c>
      <c r="D3" s="22" t="s">
        <v>311</v>
      </c>
      <c r="E3" s="22" t="s">
        <v>288</v>
      </c>
      <c r="F3" s="22" t="s">
        <v>247</v>
      </c>
      <c r="G3" s="22" t="s">
        <v>310</v>
      </c>
    </row>
    <row r="4" spans="1:7" x14ac:dyDescent="0.3">
      <c r="B4" s="7" t="s">
        <v>38</v>
      </c>
      <c r="C4" s="7" t="s">
        <v>248</v>
      </c>
      <c r="D4" s="4" t="s">
        <v>312</v>
      </c>
      <c r="E4" s="23" t="s">
        <v>289</v>
      </c>
      <c r="F4" s="24" t="str">
        <f>_xlfn.CONCAT(B4, " ",C4)</f>
        <v>Ana Silva</v>
      </c>
      <c r="G4" s="25" t="str">
        <f>_xlfn.CONCAT(F4, ", ",D4,", ",E4)</f>
        <v>Ana Silva, 58-17, Ana@excelentejoao.com.br</v>
      </c>
    </row>
    <row r="5" spans="1:7" x14ac:dyDescent="0.3">
      <c r="B5" s="7" t="s">
        <v>2072</v>
      </c>
      <c r="C5" s="7" t="s">
        <v>250</v>
      </c>
      <c r="D5" s="4" t="s">
        <v>313</v>
      </c>
      <c r="E5" s="23" t="s">
        <v>290</v>
      </c>
      <c r="F5" s="24" t="str">
        <f t="shared" ref="F5:F25" si="0">_xlfn.CONCAT(B5, " ", C5)</f>
        <v>Jorge Santos</v>
      </c>
      <c r="G5" s="25" t="str">
        <f t="shared" ref="G5:G25" si="1">_xlfn.CONCAT(F5, ", ",D5,", ",E5)</f>
        <v>Jorge Santos, 75-25, Lucas@excelentejoao.com.br</v>
      </c>
    </row>
    <row r="6" spans="1:7" x14ac:dyDescent="0.3">
      <c r="B6" s="7" t="s">
        <v>251</v>
      </c>
      <c r="C6" s="7" t="s">
        <v>252</v>
      </c>
      <c r="D6" s="4" t="s">
        <v>314</v>
      </c>
      <c r="E6" s="23" t="s">
        <v>291</v>
      </c>
      <c r="F6" s="24" t="str">
        <f t="shared" si="0"/>
        <v>Maria Costa</v>
      </c>
      <c r="G6" s="25" t="str">
        <f t="shared" si="1"/>
        <v>Maria Costa, 91-31, Maria@excelentejoao.com.br</v>
      </c>
    </row>
    <row r="7" spans="1:7" x14ac:dyDescent="0.3">
      <c r="B7" s="7" t="s">
        <v>253</v>
      </c>
      <c r="C7" s="7" t="s">
        <v>254</v>
      </c>
      <c r="D7" s="4" t="s">
        <v>315</v>
      </c>
      <c r="E7" s="23" t="s">
        <v>292</v>
      </c>
      <c r="F7" s="24" t="str">
        <f t="shared" si="0"/>
        <v>Pedro Oliveira</v>
      </c>
      <c r="G7" s="25" t="str">
        <f t="shared" si="1"/>
        <v>Pedro Oliveira, 82-77, Pedro@excelentejoao.com.br</v>
      </c>
    </row>
    <row r="8" spans="1:7" x14ac:dyDescent="0.3">
      <c r="B8" s="7" t="s">
        <v>255</v>
      </c>
      <c r="C8" s="7" t="s">
        <v>256</v>
      </c>
      <c r="D8" s="4" t="s">
        <v>316</v>
      </c>
      <c r="E8" s="23" t="s">
        <v>293</v>
      </c>
      <c r="F8" s="24" t="str">
        <f t="shared" si="0"/>
        <v>Sofia Pereira</v>
      </c>
      <c r="G8" s="25" t="str">
        <f t="shared" si="1"/>
        <v>Sofia Pereira, 28-75, Sofia@excelentejoao.com.br</v>
      </c>
    </row>
    <row r="9" spans="1:7" x14ac:dyDescent="0.3">
      <c r="B9" s="7" t="s">
        <v>257</v>
      </c>
      <c r="C9" s="7" t="s">
        <v>258</v>
      </c>
      <c r="D9" s="4" t="s">
        <v>317</v>
      </c>
      <c r="E9" s="23" t="s">
        <v>294</v>
      </c>
      <c r="F9" s="24" t="str">
        <f t="shared" si="0"/>
        <v>Tiago Rodrigues</v>
      </c>
      <c r="G9" s="25" t="str">
        <f t="shared" si="1"/>
        <v>Tiago Rodrigues, 42-40, Tiago@excelentejoao.com.br</v>
      </c>
    </row>
    <row r="10" spans="1:7" x14ac:dyDescent="0.3">
      <c r="B10" s="7" t="s">
        <v>259</v>
      </c>
      <c r="C10" s="7" t="s">
        <v>260</v>
      </c>
      <c r="D10" s="4" t="s">
        <v>318</v>
      </c>
      <c r="E10" s="23" t="s">
        <v>295</v>
      </c>
      <c r="F10" s="24" t="str">
        <f t="shared" si="0"/>
        <v>Laura Fernandes</v>
      </c>
      <c r="G10" s="25" t="str">
        <f t="shared" si="1"/>
        <v>Laura Fernandes, 84-40, Laura@excelentejoao.com.br</v>
      </c>
    </row>
    <row r="11" spans="1:7" x14ac:dyDescent="0.3">
      <c r="B11" s="7" t="s">
        <v>261</v>
      </c>
      <c r="C11" s="7" t="s">
        <v>262</v>
      </c>
      <c r="D11" s="4" t="s">
        <v>319</v>
      </c>
      <c r="E11" s="23" t="s">
        <v>296</v>
      </c>
      <c r="F11" s="24" t="str">
        <f t="shared" si="0"/>
        <v>Andre Martins</v>
      </c>
      <c r="G11" s="25" t="str">
        <f t="shared" si="1"/>
        <v>Andre Martins, 20-33, Andre@excelentejoao.com.br</v>
      </c>
    </row>
    <row r="12" spans="1:7" x14ac:dyDescent="0.3">
      <c r="B12" s="7" t="s">
        <v>263</v>
      </c>
      <c r="C12" s="7" t="s">
        <v>264</v>
      </c>
      <c r="D12" s="4" t="s">
        <v>320</v>
      </c>
      <c r="E12" s="23" t="s">
        <v>297</v>
      </c>
      <c r="F12" s="24" t="str">
        <f t="shared" si="0"/>
        <v>Carolina Sousa</v>
      </c>
      <c r="G12" s="25" t="str">
        <f t="shared" si="1"/>
        <v>Carolina Sousa, 63-56, Carolina@excelentejoao.com.br</v>
      </c>
    </row>
    <row r="13" spans="1:7" x14ac:dyDescent="0.3">
      <c r="B13" s="7" t="s">
        <v>265</v>
      </c>
      <c r="C13" s="7" t="s">
        <v>266</v>
      </c>
      <c r="D13" s="4" t="s">
        <v>321</v>
      </c>
      <c r="E13" s="23" t="s">
        <v>298</v>
      </c>
      <c r="F13" s="24" t="str">
        <f t="shared" si="0"/>
        <v>Francisco Almeida</v>
      </c>
      <c r="G13" s="25" t="str">
        <f t="shared" si="1"/>
        <v>Francisco Almeida, 53-71, Francisco@excelentejoao.com.br</v>
      </c>
    </row>
    <row r="14" spans="1:7" x14ac:dyDescent="0.3">
      <c r="B14" s="7" t="s">
        <v>267</v>
      </c>
      <c r="C14" s="7" t="s">
        <v>268</v>
      </c>
      <c r="D14" s="4" t="s">
        <v>322</v>
      </c>
      <c r="E14" s="23" t="s">
        <v>299</v>
      </c>
      <c r="F14" s="24" t="str">
        <f t="shared" si="0"/>
        <v>Beatriz Gonçalves</v>
      </c>
      <c r="G14" s="25" t="str">
        <f t="shared" si="1"/>
        <v>Beatriz Gonçalves, 74-42, Beatriz@excelentejoao.com.br</v>
      </c>
    </row>
    <row r="15" spans="1:7" x14ac:dyDescent="0.3">
      <c r="B15" s="7" t="s">
        <v>269</v>
      </c>
      <c r="C15" s="7" t="s">
        <v>270</v>
      </c>
      <c r="D15" s="4" t="s">
        <v>323</v>
      </c>
      <c r="E15" s="23" t="s">
        <v>300</v>
      </c>
      <c r="F15" s="24" t="str">
        <f t="shared" si="0"/>
        <v>Miguel Ribeiro</v>
      </c>
      <c r="G15" s="25" t="str">
        <f t="shared" si="1"/>
        <v>Miguel Ribeiro, 21-43, Miguel@excelentejoao.com.br</v>
      </c>
    </row>
    <row r="16" spans="1:7" x14ac:dyDescent="0.3">
      <c r="B16" s="7" t="s">
        <v>271</v>
      </c>
      <c r="C16" s="7" t="s">
        <v>272</v>
      </c>
      <c r="D16" s="4" t="s">
        <v>324</v>
      </c>
      <c r="E16" s="23" t="s">
        <v>301</v>
      </c>
      <c r="F16" s="24" t="str">
        <f t="shared" si="0"/>
        <v>Ines Barbosa</v>
      </c>
      <c r="G16" s="25" t="str">
        <f t="shared" si="1"/>
        <v>Ines Barbosa, 90-32, Ines@excelentejoao.com.br</v>
      </c>
    </row>
    <row r="17" spans="2:7" x14ac:dyDescent="0.3">
      <c r="B17" s="7" t="s">
        <v>273</v>
      </c>
      <c r="C17" s="7" t="s">
        <v>274</v>
      </c>
      <c r="D17" s="4" t="s">
        <v>325</v>
      </c>
      <c r="E17" s="23" t="s">
        <v>302</v>
      </c>
      <c r="F17" s="24" t="str">
        <f t="shared" si="0"/>
        <v>Guilherme Cardoso</v>
      </c>
      <c r="G17" s="25" t="str">
        <f t="shared" si="1"/>
        <v>Guilherme Cardoso, 30-64, Guilherme@excelentejoao.com.br</v>
      </c>
    </row>
    <row r="18" spans="2:7" x14ac:dyDescent="0.3">
      <c r="B18" s="7" t="s">
        <v>275</v>
      </c>
      <c r="C18" s="7" t="s">
        <v>276</v>
      </c>
      <c r="D18" s="4" t="s">
        <v>326</v>
      </c>
      <c r="E18" s="23" t="s">
        <v>303</v>
      </c>
      <c r="F18" s="24" t="str">
        <f t="shared" si="0"/>
        <v>Marta Ferreira</v>
      </c>
      <c r="G18" s="25" t="str">
        <f t="shared" si="1"/>
        <v>Marta Ferreira, 65-36, Marta@excelentejoao.com.br</v>
      </c>
    </row>
    <row r="19" spans="2:7" x14ac:dyDescent="0.3">
      <c r="B19" s="7" t="s">
        <v>277</v>
      </c>
      <c r="C19" s="7" t="s">
        <v>278</v>
      </c>
      <c r="D19" s="4" t="s">
        <v>327</v>
      </c>
      <c r="E19" s="23" t="s">
        <v>304</v>
      </c>
      <c r="F19" s="24" t="str">
        <f t="shared" si="0"/>
        <v>Diogo Gomes</v>
      </c>
      <c r="G19" s="25" t="str">
        <f t="shared" si="1"/>
        <v>Diogo Gomes, 22-87, Diogo@excelentejoao.com.br</v>
      </c>
    </row>
    <row r="20" spans="2:7" x14ac:dyDescent="0.3">
      <c r="B20" s="7" t="s">
        <v>279</v>
      </c>
      <c r="C20" s="7" t="s">
        <v>280</v>
      </c>
      <c r="D20" s="4" t="s">
        <v>328</v>
      </c>
      <c r="E20" s="23" t="s">
        <v>305</v>
      </c>
      <c r="F20" s="24" t="str">
        <f t="shared" si="0"/>
        <v>Luana Pinto</v>
      </c>
      <c r="G20" s="25" t="str">
        <f t="shared" si="1"/>
        <v>Luana Pinto, 17-75, Luana@excelentejoao.com.br</v>
      </c>
    </row>
    <row r="21" spans="2:7" x14ac:dyDescent="0.3">
      <c r="B21" s="7" t="s">
        <v>281</v>
      </c>
      <c r="C21" s="7" t="s">
        <v>282</v>
      </c>
      <c r="D21" s="4" t="s">
        <v>329</v>
      </c>
      <c r="E21" s="23" t="s">
        <v>306</v>
      </c>
      <c r="F21" s="24" t="str">
        <f t="shared" si="0"/>
        <v>Rafael Correia</v>
      </c>
      <c r="G21" s="25" t="str">
        <f t="shared" si="1"/>
        <v>Rafael Correia, 33-94, Rafael@excelentejoao.com.br</v>
      </c>
    </row>
    <row r="22" spans="2:7" x14ac:dyDescent="0.3">
      <c r="B22" s="7" t="s">
        <v>283</v>
      </c>
      <c r="C22" s="7" t="s">
        <v>284</v>
      </c>
      <c r="D22" s="4" t="s">
        <v>330</v>
      </c>
      <c r="E22" s="23" t="s">
        <v>307</v>
      </c>
      <c r="F22" s="24" t="str">
        <f t="shared" si="0"/>
        <v>Mariana Lopes</v>
      </c>
      <c r="G22" s="25" t="str">
        <f t="shared" si="1"/>
        <v>Mariana Lopes, 59-35, Mariana@excelentejoao.com.br</v>
      </c>
    </row>
    <row r="23" spans="2:7" x14ac:dyDescent="0.3">
      <c r="B23" s="7" t="s">
        <v>285</v>
      </c>
      <c r="C23" s="7" t="s">
        <v>250</v>
      </c>
      <c r="D23" s="4" t="s">
        <v>331</v>
      </c>
      <c r="E23" s="23" t="s">
        <v>308</v>
      </c>
      <c r="F23" s="24" t="str">
        <f t="shared" si="0"/>
        <v>Carlos Santos</v>
      </c>
      <c r="G23" s="25" t="str">
        <f t="shared" si="1"/>
        <v>Carlos Santos, 43-75, Carlos@excelentejoao.com.br</v>
      </c>
    </row>
    <row r="24" spans="2:7" x14ac:dyDescent="0.3">
      <c r="B24" s="7" t="s">
        <v>255</v>
      </c>
      <c r="C24" s="7" t="s">
        <v>286</v>
      </c>
      <c r="D24" s="4" t="s">
        <v>332</v>
      </c>
      <c r="E24" s="23" t="s">
        <v>293</v>
      </c>
      <c r="F24" s="24" t="str">
        <f t="shared" si="0"/>
        <v>Sofia Matos</v>
      </c>
      <c r="G24" s="25" t="str">
        <f t="shared" si="1"/>
        <v>Sofia Matos, 94-18, Sofia@excelentejoao.com.br</v>
      </c>
    </row>
    <row r="25" spans="2:7" x14ac:dyDescent="0.3">
      <c r="B25" s="7" t="s">
        <v>287</v>
      </c>
      <c r="C25" s="7" t="s">
        <v>256</v>
      </c>
      <c r="D25" s="4" t="s">
        <v>333</v>
      </c>
      <c r="E25" s="23" t="s">
        <v>309</v>
      </c>
      <c r="F25" s="24" t="str">
        <f t="shared" si="0"/>
        <v>Rui Pereira</v>
      </c>
      <c r="G25" s="25" t="str">
        <f t="shared" si="1"/>
        <v>Rui Pereira, 47-86, Rui@excelentejoao.com.br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32B1-7367-4983-935E-BD584D66EF02}">
  <dimension ref="A1:N1099"/>
  <sheetViews>
    <sheetView workbookViewId="0">
      <selection activeCell="N4" sqref="N4"/>
    </sheetView>
  </sheetViews>
  <sheetFormatPr defaultRowHeight="14.4" x14ac:dyDescent="0.3"/>
  <cols>
    <col min="1" max="1" width="2.6640625" customWidth="1"/>
    <col min="2" max="2" width="10.6640625" bestFit="1" customWidth="1"/>
    <col min="3" max="3" width="13.44140625" customWidth="1"/>
    <col min="4" max="4" width="17.5546875" customWidth="1"/>
    <col min="5" max="5" width="21.5546875" customWidth="1"/>
    <col min="6" max="6" width="12.44140625" customWidth="1"/>
    <col min="7" max="7" width="7.5546875" customWidth="1"/>
    <col min="8" max="9" width="13" customWidth="1"/>
    <col min="13" max="13" width="28.21875" bestFit="1" customWidth="1"/>
    <col min="14" max="14" width="12.5546875" customWidth="1"/>
  </cols>
  <sheetData>
    <row r="1" spans="1:14" x14ac:dyDescent="0.3">
      <c r="A1" s="10" t="s">
        <v>193</v>
      </c>
      <c r="B1" s="10"/>
    </row>
    <row r="3" spans="1:14" x14ac:dyDescent="0.3">
      <c r="B3" s="26" t="s">
        <v>334</v>
      </c>
      <c r="C3" s="26" t="s">
        <v>335</v>
      </c>
      <c r="D3" s="26" t="s">
        <v>336</v>
      </c>
      <c r="E3" s="26" t="s">
        <v>35</v>
      </c>
      <c r="F3" s="26" t="s">
        <v>1772</v>
      </c>
      <c r="G3" s="26" t="s">
        <v>337</v>
      </c>
      <c r="H3" s="26" t="s">
        <v>338</v>
      </c>
      <c r="I3" s="26" t="s">
        <v>339</v>
      </c>
      <c r="M3" s="12" t="s">
        <v>1770</v>
      </c>
      <c r="N3">
        <f>COUNTA(Tabela2[PRODUTO])</f>
        <v>1096</v>
      </c>
    </row>
    <row r="4" spans="1:14" x14ac:dyDescent="0.3">
      <c r="B4" s="1">
        <v>44927</v>
      </c>
      <c r="C4" s="2" t="s">
        <v>340</v>
      </c>
      <c r="D4" s="27" t="s">
        <v>341</v>
      </c>
      <c r="E4" s="27" t="s">
        <v>342</v>
      </c>
      <c r="F4" s="27" t="s">
        <v>1776</v>
      </c>
      <c r="G4" s="2">
        <v>1</v>
      </c>
      <c r="H4" s="28">
        <v>10.88</v>
      </c>
      <c r="I4" s="28">
        <v>105.55</v>
      </c>
      <c r="M4" s="26"/>
    </row>
    <row r="5" spans="1:14" x14ac:dyDescent="0.3">
      <c r="B5" s="1">
        <f>B4+1</f>
        <v>44928</v>
      </c>
      <c r="C5" s="2" t="s">
        <v>343</v>
      </c>
      <c r="D5" s="27" t="s">
        <v>344</v>
      </c>
      <c r="E5" s="27" t="s">
        <v>345</v>
      </c>
      <c r="F5" s="27" t="s">
        <v>1776</v>
      </c>
      <c r="G5" s="2">
        <v>1</v>
      </c>
      <c r="H5" s="28">
        <v>24.28</v>
      </c>
      <c r="I5" s="28">
        <v>100.33</v>
      </c>
    </row>
    <row r="6" spans="1:14" x14ac:dyDescent="0.3">
      <c r="B6" s="1">
        <f t="shared" ref="B6:B69" si="0">B5+1</f>
        <v>44929</v>
      </c>
      <c r="C6" s="2" t="s">
        <v>346</v>
      </c>
      <c r="D6" s="27" t="s">
        <v>347</v>
      </c>
      <c r="E6" s="27" t="s">
        <v>348</v>
      </c>
      <c r="F6" s="27" t="s">
        <v>1773</v>
      </c>
      <c r="G6" s="2">
        <v>8</v>
      </c>
      <c r="H6" s="28">
        <v>25.27</v>
      </c>
      <c r="I6" s="28">
        <v>142.69999999999999</v>
      </c>
      <c r="M6" s="12" t="s">
        <v>1771</v>
      </c>
    </row>
    <row r="7" spans="1:14" x14ac:dyDescent="0.3">
      <c r="B7" s="1">
        <f t="shared" si="0"/>
        <v>44930</v>
      </c>
      <c r="C7" s="2" t="s">
        <v>349</v>
      </c>
      <c r="D7" s="27" t="s">
        <v>350</v>
      </c>
      <c r="E7" s="27" t="s">
        <v>351</v>
      </c>
      <c r="F7" s="27" t="s">
        <v>1775</v>
      </c>
      <c r="G7" s="2">
        <v>1</v>
      </c>
      <c r="H7" s="28">
        <v>29.18</v>
      </c>
      <c r="I7" s="28">
        <v>158.4</v>
      </c>
      <c r="M7" t="s">
        <v>1774</v>
      </c>
      <c r="N7" s="29">
        <f>COUNTIF(Tabela2[REGIÃO],M7)</f>
        <v>250</v>
      </c>
    </row>
    <row r="8" spans="1:14" x14ac:dyDescent="0.3">
      <c r="B8" s="1">
        <f t="shared" si="0"/>
        <v>44931</v>
      </c>
      <c r="C8" s="2" t="s">
        <v>352</v>
      </c>
      <c r="D8" s="27" t="s">
        <v>353</v>
      </c>
      <c r="E8" s="27" t="s">
        <v>354</v>
      </c>
      <c r="F8" s="27" t="s">
        <v>1776</v>
      </c>
      <c r="G8" s="2">
        <v>2</v>
      </c>
      <c r="H8" s="28">
        <v>13.26</v>
      </c>
      <c r="I8" s="28">
        <v>113.81</v>
      </c>
      <c r="M8" t="s">
        <v>1773</v>
      </c>
      <c r="N8" s="29">
        <f>COUNTIF(Tabela2[REGIÃO],M8)</f>
        <v>274</v>
      </c>
    </row>
    <row r="9" spans="1:14" x14ac:dyDescent="0.3">
      <c r="B9" s="1">
        <f t="shared" si="0"/>
        <v>44932</v>
      </c>
      <c r="C9" s="2" t="s">
        <v>355</v>
      </c>
      <c r="D9" s="27" t="s">
        <v>341</v>
      </c>
      <c r="E9" s="27" t="s">
        <v>356</v>
      </c>
      <c r="F9" s="27" t="s">
        <v>1775</v>
      </c>
      <c r="G9" s="2">
        <v>10</v>
      </c>
      <c r="H9" s="28">
        <v>13.68</v>
      </c>
      <c r="I9" s="28">
        <v>129.71</v>
      </c>
      <c r="M9" t="s">
        <v>1775</v>
      </c>
      <c r="N9" s="29">
        <f>COUNTIF(Tabela2[REGIÃO],M9)</f>
        <v>292</v>
      </c>
    </row>
    <row r="10" spans="1:14" x14ac:dyDescent="0.3">
      <c r="B10" s="1">
        <f t="shared" si="0"/>
        <v>44933</v>
      </c>
      <c r="C10" s="2" t="s">
        <v>357</v>
      </c>
      <c r="D10" s="27" t="s">
        <v>344</v>
      </c>
      <c r="E10" s="27" t="s">
        <v>358</v>
      </c>
      <c r="F10" s="27" t="s">
        <v>1775</v>
      </c>
      <c r="G10" s="2">
        <v>5</v>
      </c>
      <c r="H10" s="28">
        <v>25.1</v>
      </c>
      <c r="I10" s="28">
        <v>189.87</v>
      </c>
      <c r="M10" t="s">
        <v>1776</v>
      </c>
      <c r="N10" s="29">
        <f>COUNTIF(Tabela2[REGIÃO],M10)</f>
        <v>280</v>
      </c>
    </row>
    <row r="11" spans="1:14" x14ac:dyDescent="0.3">
      <c r="B11" s="1">
        <f t="shared" si="0"/>
        <v>44934</v>
      </c>
      <c r="C11" s="2" t="s">
        <v>359</v>
      </c>
      <c r="D11" s="27" t="s">
        <v>347</v>
      </c>
      <c r="E11" s="27" t="s">
        <v>360</v>
      </c>
      <c r="F11" s="27" t="s">
        <v>1774</v>
      </c>
      <c r="G11" s="2">
        <v>8</v>
      </c>
      <c r="H11" s="28">
        <v>20.39</v>
      </c>
      <c r="I11" s="28">
        <v>197.59</v>
      </c>
      <c r="N11" s="29"/>
    </row>
    <row r="12" spans="1:14" x14ac:dyDescent="0.3">
      <c r="B12" s="1">
        <f t="shared" si="0"/>
        <v>44935</v>
      </c>
      <c r="C12" s="2" t="s">
        <v>361</v>
      </c>
      <c r="D12" s="27" t="s">
        <v>350</v>
      </c>
      <c r="E12" s="27" t="s">
        <v>362</v>
      </c>
      <c r="F12" s="27" t="s">
        <v>1776</v>
      </c>
      <c r="G12" s="2">
        <v>2</v>
      </c>
      <c r="H12" s="28">
        <v>26.12</v>
      </c>
      <c r="I12" s="28">
        <v>179.83</v>
      </c>
    </row>
    <row r="13" spans="1:14" x14ac:dyDescent="0.3">
      <c r="B13" s="1">
        <f t="shared" si="0"/>
        <v>44936</v>
      </c>
      <c r="C13" s="2" t="s">
        <v>363</v>
      </c>
      <c r="D13" s="27" t="s">
        <v>353</v>
      </c>
      <c r="E13" s="27" t="s">
        <v>364</v>
      </c>
      <c r="F13" s="27" t="s">
        <v>1776</v>
      </c>
      <c r="G13" s="2">
        <v>4</v>
      </c>
      <c r="H13" s="28">
        <v>12.11</v>
      </c>
      <c r="I13" s="28">
        <v>106.34</v>
      </c>
    </row>
    <row r="14" spans="1:14" x14ac:dyDescent="0.3">
      <c r="B14" s="1">
        <f t="shared" si="0"/>
        <v>44937</v>
      </c>
      <c r="C14" s="2" t="s">
        <v>365</v>
      </c>
      <c r="D14" s="27" t="s">
        <v>341</v>
      </c>
      <c r="E14" s="27" t="s">
        <v>366</v>
      </c>
      <c r="F14" s="27" t="s">
        <v>1774</v>
      </c>
      <c r="G14" s="2">
        <v>10</v>
      </c>
      <c r="H14" s="28">
        <v>25.77</v>
      </c>
      <c r="I14" s="28">
        <v>191.95</v>
      </c>
    </row>
    <row r="15" spans="1:14" x14ac:dyDescent="0.3">
      <c r="B15" s="1">
        <f t="shared" si="0"/>
        <v>44938</v>
      </c>
      <c r="C15" s="2" t="s">
        <v>367</v>
      </c>
      <c r="D15" s="27" t="s">
        <v>344</v>
      </c>
      <c r="E15" s="27" t="s">
        <v>368</v>
      </c>
      <c r="F15" s="27" t="s">
        <v>1775</v>
      </c>
      <c r="G15" s="2">
        <v>3</v>
      </c>
      <c r="H15" s="28">
        <v>10.71</v>
      </c>
      <c r="I15" s="28">
        <v>105.84</v>
      </c>
    </row>
    <row r="16" spans="1:14" x14ac:dyDescent="0.3">
      <c r="B16" s="1">
        <f t="shared" si="0"/>
        <v>44939</v>
      </c>
      <c r="C16" s="2" t="s">
        <v>369</v>
      </c>
      <c r="D16" s="27" t="s">
        <v>347</v>
      </c>
      <c r="E16" s="27" t="s">
        <v>370</v>
      </c>
      <c r="F16" s="27" t="s">
        <v>1773</v>
      </c>
      <c r="G16" s="2">
        <v>9</v>
      </c>
      <c r="H16" s="28">
        <v>12.65</v>
      </c>
      <c r="I16" s="28">
        <v>177.07</v>
      </c>
    </row>
    <row r="17" spans="2:9" x14ac:dyDescent="0.3">
      <c r="B17" s="1">
        <f t="shared" si="0"/>
        <v>44940</v>
      </c>
      <c r="C17" s="2" t="s">
        <v>371</v>
      </c>
      <c r="D17" s="27" t="s">
        <v>350</v>
      </c>
      <c r="E17" s="27" t="s">
        <v>372</v>
      </c>
      <c r="F17" s="27" t="s">
        <v>1774</v>
      </c>
      <c r="G17" s="2">
        <v>7</v>
      </c>
      <c r="H17" s="28">
        <v>10.45</v>
      </c>
      <c r="I17" s="28">
        <v>128.22</v>
      </c>
    </row>
    <row r="18" spans="2:9" x14ac:dyDescent="0.3">
      <c r="B18" s="1">
        <f t="shared" si="0"/>
        <v>44941</v>
      </c>
      <c r="C18" s="2" t="s">
        <v>373</v>
      </c>
      <c r="D18" s="27" t="s">
        <v>353</v>
      </c>
      <c r="E18" s="27" t="s">
        <v>374</v>
      </c>
      <c r="F18" s="27" t="s">
        <v>1776</v>
      </c>
      <c r="G18" s="2">
        <v>10</v>
      </c>
      <c r="H18" s="28">
        <v>24.72</v>
      </c>
      <c r="I18" s="28">
        <v>140.5</v>
      </c>
    </row>
    <row r="19" spans="2:9" x14ac:dyDescent="0.3">
      <c r="B19" s="1">
        <f t="shared" si="0"/>
        <v>44942</v>
      </c>
      <c r="C19" s="2" t="s">
        <v>375</v>
      </c>
      <c r="D19" s="27" t="s">
        <v>341</v>
      </c>
      <c r="E19" s="27" t="s">
        <v>376</v>
      </c>
      <c r="F19" s="27" t="s">
        <v>1775</v>
      </c>
      <c r="G19" s="2">
        <v>9</v>
      </c>
      <c r="H19" s="28">
        <v>27.48</v>
      </c>
      <c r="I19" s="28">
        <v>160.99</v>
      </c>
    </row>
    <row r="20" spans="2:9" x14ac:dyDescent="0.3">
      <c r="B20" s="1">
        <f t="shared" si="0"/>
        <v>44943</v>
      </c>
      <c r="C20" s="2" t="s">
        <v>377</v>
      </c>
      <c r="D20" s="27" t="s">
        <v>344</v>
      </c>
      <c r="E20" s="27" t="s">
        <v>378</v>
      </c>
      <c r="F20" s="27" t="s">
        <v>1775</v>
      </c>
      <c r="G20" s="2">
        <v>5</v>
      </c>
      <c r="H20" s="28">
        <v>25.72</v>
      </c>
      <c r="I20" s="28">
        <v>132.75</v>
      </c>
    </row>
    <row r="21" spans="2:9" x14ac:dyDescent="0.3">
      <c r="B21" s="1">
        <f t="shared" si="0"/>
        <v>44944</v>
      </c>
      <c r="C21" s="2" t="s">
        <v>379</v>
      </c>
      <c r="D21" s="27" t="s">
        <v>347</v>
      </c>
      <c r="E21" s="27" t="s">
        <v>380</v>
      </c>
      <c r="F21" s="27" t="s">
        <v>1774</v>
      </c>
      <c r="G21" s="2">
        <v>2</v>
      </c>
      <c r="H21" s="28">
        <v>15.29</v>
      </c>
      <c r="I21" s="28">
        <v>102.36</v>
      </c>
    </row>
    <row r="22" spans="2:9" x14ac:dyDescent="0.3">
      <c r="B22" s="1">
        <f t="shared" si="0"/>
        <v>44945</v>
      </c>
      <c r="C22" s="2" t="s">
        <v>381</v>
      </c>
      <c r="D22" s="27" t="s">
        <v>350</v>
      </c>
      <c r="E22" s="27" t="s">
        <v>382</v>
      </c>
      <c r="F22" s="27" t="s">
        <v>1775</v>
      </c>
      <c r="G22" s="2">
        <v>2</v>
      </c>
      <c r="H22" s="28">
        <v>11.38</v>
      </c>
      <c r="I22" s="28">
        <v>126.08</v>
      </c>
    </row>
    <row r="23" spans="2:9" x14ac:dyDescent="0.3">
      <c r="B23" s="1">
        <f t="shared" si="0"/>
        <v>44946</v>
      </c>
      <c r="C23" s="2" t="s">
        <v>383</v>
      </c>
      <c r="D23" s="27" t="s">
        <v>353</v>
      </c>
      <c r="E23" s="27" t="s">
        <v>384</v>
      </c>
      <c r="F23" s="27" t="s">
        <v>1775</v>
      </c>
      <c r="G23" s="2">
        <v>5</v>
      </c>
      <c r="H23" s="28">
        <v>27.84</v>
      </c>
      <c r="I23" s="28">
        <v>197.68</v>
      </c>
    </row>
    <row r="24" spans="2:9" x14ac:dyDescent="0.3">
      <c r="B24" s="1">
        <f t="shared" si="0"/>
        <v>44947</v>
      </c>
      <c r="C24" s="2" t="s">
        <v>385</v>
      </c>
      <c r="D24" s="27" t="s">
        <v>341</v>
      </c>
      <c r="E24" s="27" t="s">
        <v>386</v>
      </c>
      <c r="F24" s="27" t="s">
        <v>1776</v>
      </c>
      <c r="G24" s="2">
        <v>10</v>
      </c>
      <c r="H24" s="28">
        <v>15.02</v>
      </c>
      <c r="I24" s="28">
        <v>109.6</v>
      </c>
    </row>
    <row r="25" spans="2:9" x14ac:dyDescent="0.3">
      <c r="B25" s="1">
        <f t="shared" si="0"/>
        <v>44948</v>
      </c>
      <c r="C25" s="2" t="s">
        <v>387</v>
      </c>
      <c r="D25" s="27" t="s">
        <v>344</v>
      </c>
      <c r="E25" s="27" t="s">
        <v>388</v>
      </c>
      <c r="F25" s="27" t="s">
        <v>1776</v>
      </c>
      <c r="G25" s="2">
        <v>3</v>
      </c>
      <c r="H25" s="28">
        <v>27.5</v>
      </c>
      <c r="I25" s="28">
        <v>118.81</v>
      </c>
    </row>
    <row r="26" spans="2:9" x14ac:dyDescent="0.3">
      <c r="B26" s="1">
        <f t="shared" si="0"/>
        <v>44949</v>
      </c>
      <c r="C26" s="2" t="s">
        <v>389</v>
      </c>
      <c r="D26" s="27" t="s">
        <v>347</v>
      </c>
      <c r="E26" s="27" t="s">
        <v>390</v>
      </c>
      <c r="F26" s="27" t="s">
        <v>1774</v>
      </c>
      <c r="G26" s="2">
        <v>5</v>
      </c>
      <c r="H26" s="28">
        <v>14.63</v>
      </c>
      <c r="I26" s="28">
        <v>130.41</v>
      </c>
    </row>
    <row r="27" spans="2:9" x14ac:dyDescent="0.3">
      <c r="B27" s="1">
        <f t="shared" si="0"/>
        <v>44950</v>
      </c>
      <c r="C27" s="2" t="s">
        <v>391</v>
      </c>
      <c r="D27" s="27" t="s">
        <v>350</v>
      </c>
      <c r="E27" s="27" t="s">
        <v>354</v>
      </c>
      <c r="F27" s="27" t="s">
        <v>1776</v>
      </c>
      <c r="G27" s="2">
        <v>2</v>
      </c>
      <c r="H27" s="28">
        <v>10.62</v>
      </c>
      <c r="I27" s="28">
        <v>171.11</v>
      </c>
    </row>
    <row r="28" spans="2:9" x14ac:dyDescent="0.3">
      <c r="B28" s="1">
        <f t="shared" si="0"/>
        <v>44951</v>
      </c>
      <c r="C28" s="2" t="s">
        <v>392</v>
      </c>
      <c r="D28" s="27" t="s">
        <v>353</v>
      </c>
      <c r="E28" s="27" t="s">
        <v>393</v>
      </c>
      <c r="F28" s="27" t="s">
        <v>1776</v>
      </c>
      <c r="G28" s="2">
        <v>2</v>
      </c>
      <c r="H28" s="28">
        <v>12.74</v>
      </c>
      <c r="I28" s="28">
        <v>112.76</v>
      </c>
    </row>
    <row r="29" spans="2:9" x14ac:dyDescent="0.3">
      <c r="B29" s="1">
        <f t="shared" si="0"/>
        <v>44952</v>
      </c>
      <c r="C29" s="2" t="s">
        <v>394</v>
      </c>
      <c r="D29" s="27" t="s">
        <v>341</v>
      </c>
      <c r="E29" s="27" t="s">
        <v>395</v>
      </c>
      <c r="F29" s="27" t="s">
        <v>1773</v>
      </c>
      <c r="G29" s="2">
        <v>8</v>
      </c>
      <c r="H29" s="28">
        <v>24.22</v>
      </c>
      <c r="I29" s="28">
        <v>110.4</v>
      </c>
    </row>
    <row r="30" spans="2:9" x14ac:dyDescent="0.3">
      <c r="B30" s="1">
        <f t="shared" si="0"/>
        <v>44953</v>
      </c>
      <c r="C30" s="2" t="s">
        <v>396</v>
      </c>
      <c r="D30" s="27" t="s">
        <v>344</v>
      </c>
      <c r="E30" s="27" t="s">
        <v>378</v>
      </c>
      <c r="F30" s="27" t="s">
        <v>1773</v>
      </c>
      <c r="G30" s="2">
        <v>10</v>
      </c>
      <c r="H30" s="28">
        <v>18.54</v>
      </c>
      <c r="I30" s="28">
        <v>141.75</v>
      </c>
    </row>
    <row r="31" spans="2:9" x14ac:dyDescent="0.3">
      <c r="B31" s="1">
        <f t="shared" si="0"/>
        <v>44954</v>
      </c>
      <c r="C31" s="2" t="s">
        <v>397</v>
      </c>
      <c r="D31" s="27" t="s">
        <v>347</v>
      </c>
      <c r="E31" s="27" t="s">
        <v>398</v>
      </c>
      <c r="F31" s="27" t="s">
        <v>1776</v>
      </c>
      <c r="G31" s="2">
        <v>9</v>
      </c>
      <c r="H31" s="28">
        <v>26.61</v>
      </c>
      <c r="I31" s="28">
        <v>171.7</v>
      </c>
    </row>
    <row r="32" spans="2:9" x14ac:dyDescent="0.3">
      <c r="B32" s="1">
        <f t="shared" si="0"/>
        <v>44955</v>
      </c>
      <c r="C32" s="2" t="s">
        <v>399</v>
      </c>
      <c r="D32" s="27" t="s">
        <v>350</v>
      </c>
      <c r="E32" s="27" t="s">
        <v>400</v>
      </c>
      <c r="F32" s="27" t="s">
        <v>1774</v>
      </c>
      <c r="G32" s="2">
        <v>3</v>
      </c>
      <c r="H32" s="28">
        <v>19.84</v>
      </c>
      <c r="I32" s="28">
        <v>100.73</v>
      </c>
    </row>
    <row r="33" spans="2:9" x14ac:dyDescent="0.3">
      <c r="B33" s="1">
        <f t="shared" si="0"/>
        <v>44956</v>
      </c>
      <c r="C33" s="2" t="s">
        <v>401</v>
      </c>
      <c r="D33" s="27" t="s">
        <v>353</v>
      </c>
      <c r="E33" s="27" t="s">
        <v>402</v>
      </c>
      <c r="F33" s="27" t="s">
        <v>1776</v>
      </c>
      <c r="G33" s="2">
        <v>9</v>
      </c>
      <c r="H33" s="28">
        <v>10.09</v>
      </c>
      <c r="I33" s="28">
        <v>112.32</v>
      </c>
    </row>
    <row r="34" spans="2:9" x14ac:dyDescent="0.3">
      <c r="B34" s="1">
        <f t="shared" si="0"/>
        <v>44957</v>
      </c>
      <c r="C34" s="2" t="s">
        <v>403</v>
      </c>
      <c r="D34" s="27" t="s">
        <v>341</v>
      </c>
      <c r="E34" s="27" t="s">
        <v>404</v>
      </c>
      <c r="F34" s="27" t="s">
        <v>1773</v>
      </c>
      <c r="G34" s="2">
        <v>1</v>
      </c>
      <c r="H34" s="28">
        <v>21.22</v>
      </c>
      <c r="I34" s="28">
        <v>151.51</v>
      </c>
    </row>
    <row r="35" spans="2:9" x14ac:dyDescent="0.3">
      <c r="B35" s="1">
        <f t="shared" si="0"/>
        <v>44958</v>
      </c>
      <c r="C35" s="2" t="s">
        <v>405</v>
      </c>
      <c r="D35" s="27" t="s">
        <v>344</v>
      </c>
      <c r="E35" s="27" t="s">
        <v>356</v>
      </c>
      <c r="F35" s="27" t="s">
        <v>1776</v>
      </c>
      <c r="G35" s="2">
        <v>9</v>
      </c>
      <c r="H35" s="28">
        <v>18.45</v>
      </c>
      <c r="I35" s="28">
        <v>180.78</v>
      </c>
    </row>
    <row r="36" spans="2:9" x14ac:dyDescent="0.3">
      <c r="B36" s="1">
        <f t="shared" si="0"/>
        <v>44959</v>
      </c>
      <c r="C36" s="2" t="s">
        <v>406</v>
      </c>
      <c r="D36" s="27" t="s">
        <v>347</v>
      </c>
      <c r="E36" s="27" t="s">
        <v>407</v>
      </c>
      <c r="F36" s="27" t="s">
        <v>1775</v>
      </c>
      <c r="G36" s="2">
        <v>8</v>
      </c>
      <c r="H36" s="28">
        <v>10.64</v>
      </c>
      <c r="I36" s="28">
        <v>100.31</v>
      </c>
    </row>
    <row r="37" spans="2:9" x14ac:dyDescent="0.3">
      <c r="B37" s="1">
        <f t="shared" si="0"/>
        <v>44960</v>
      </c>
      <c r="C37" s="2" t="s">
        <v>408</v>
      </c>
      <c r="D37" s="27" t="s">
        <v>350</v>
      </c>
      <c r="E37" s="27" t="s">
        <v>409</v>
      </c>
      <c r="F37" s="27" t="s">
        <v>1776</v>
      </c>
      <c r="G37" s="2">
        <v>9</v>
      </c>
      <c r="H37" s="28">
        <v>21.61</v>
      </c>
      <c r="I37" s="28">
        <v>188.14</v>
      </c>
    </row>
    <row r="38" spans="2:9" x14ac:dyDescent="0.3">
      <c r="B38" s="1">
        <f t="shared" si="0"/>
        <v>44961</v>
      </c>
      <c r="C38" s="2" t="s">
        <v>410</v>
      </c>
      <c r="D38" s="27" t="s">
        <v>353</v>
      </c>
      <c r="E38" s="27" t="s">
        <v>411</v>
      </c>
      <c r="F38" s="27" t="s">
        <v>1776</v>
      </c>
      <c r="G38" s="2">
        <v>5</v>
      </c>
      <c r="H38" s="28">
        <v>23.8</v>
      </c>
      <c r="I38" s="28">
        <v>187.01</v>
      </c>
    </row>
    <row r="39" spans="2:9" x14ac:dyDescent="0.3">
      <c r="B39" s="1">
        <f t="shared" si="0"/>
        <v>44962</v>
      </c>
      <c r="C39" s="2" t="s">
        <v>412</v>
      </c>
      <c r="D39" s="27" t="s">
        <v>341</v>
      </c>
      <c r="E39" s="27" t="s">
        <v>413</v>
      </c>
      <c r="F39" s="27" t="s">
        <v>1773</v>
      </c>
      <c r="G39" s="2">
        <v>10</v>
      </c>
      <c r="H39" s="28">
        <v>20.16</v>
      </c>
      <c r="I39" s="28">
        <v>195.44</v>
      </c>
    </row>
    <row r="40" spans="2:9" x14ac:dyDescent="0.3">
      <c r="B40" s="1">
        <f t="shared" si="0"/>
        <v>44963</v>
      </c>
      <c r="C40" s="2" t="s">
        <v>414</v>
      </c>
      <c r="D40" s="27" t="s">
        <v>344</v>
      </c>
      <c r="E40" s="27" t="s">
        <v>384</v>
      </c>
      <c r="F40" s="27" t="s">
        <v>1775</v>
      </c>
      <c r="G40" s="2">
        <v>7</v>
      </c>
      <c r="H40" s="28">
        <v>17.25</v>
      </c>
      <c r="I40" s="28">
        <v>113.77</v>
      </c>
    </row>
    <row r="41" spans="2:9" x14ac:dyDescent="0.3">
      <c r="B41" s="1">
        <f t="shared" si="0"/>
        <v>44964</v>
      </c>
      <c r="C41" s="2" t="s">
        <v>415</v>
      </c>
      <c r="D41" s="27" t="s">
        <v>347</v>
      </c>
      <c r="E41" s="27" t="s">
        <v>416</v>
      </c>
      <c r="F41" s="27" t="s">
        <v>1776</v>
      </c>
      <c r="G41" s="2">
        <v>5</v>
      </c>
      <c r="H41" s="28">
        <v>22.6</v>
      </c>
      <c r="I41" s="28">
        <v>147.91999999999999</v>
      </c>
    </row>
    <row r="42" spans="2:9" x14ac:dyDescent="0.3">
      <c r="B42" s="1">
        <f t="shared" si="0"/>
        <v>44965</v>
      </c>
      <c r="C42" s="2" t="s">
        <v>417</v>
      </c>
      <c r="D42" s="27" t="s">
        <v>350</v>
      </c>
      <c r="E42" s="27" t="s">
        <v>390</v>
      </c>
      <c r="F42" s="27" t="s">
        <v>1775</v>
      </c>
      <c r="G42" s="2">
        <v>9</v>
      </c>
      <c r="H42" s="28">
        <v>25.25</v>
      </c>
      <c r="I42" s="28">
        <v>179.38</v>
      </c>
    </row>
    <row r="43" spans="2:9" x14ac:dyDescent="0.3">
      <c r="B43" s="1">
        <f t="shared" si="0"/>
        <v>44966</v>
      </c>
      <c r="C43" s="2" t="s">
        <v>418</v>
      </c>
      <c r="D43" s="27" t="s">
        <v>353</v>
      </c>
      <c r="E43" s="27" t="s">
        <v>390</v>
      </c>
      <c r="F43" s="27" t="s">
        <v>1776</v>
      </c>
      <c r="G43" s="2">
        <v>2</v>
      </c>
      <c r="H43" s="28">
        <v>21.84</v>
      </c>
      <c r="I43" s="28">
        <v>190.92</v>
      </c>
    </row>
    <row r="44" spans="2:9" x14ac:dyDescent="0.3">
      <c r="B44" s="1">
        <f t="shared" si="0"/>
        <v>44967</v>
      </c>
      <c r="C44" s="2" t="s">
        <v>419</v>
      </c>
      <c r="D44" s="27" t="s">
        <v>341</v>
      </c>
      <c r="E44" s="27" t="s">
        <v>420</v>
      </c>
      <c r="F44" s="27" t="s">
        <v>1776</v>
      </c>
      <c r="G44" s="2">
        <v>6</v>
      </c>
      <c r="H44" s="28">
        <v>18.53</v>
      </c>
      <c r="I44" s="28">
        <v>100.59</v>
      </c>
    </row>
    <row r="45" spans="2:9" x14ac:dyDescent="0.3">
      <c r="B45" s="1">
        <f t="shared" si="0"/>
        <v>44968</v>
      </c>
      <c r="C45" s="2" t="s">
        <v>421</v>
      </c>
      <c r="D45" s="27" t="s">
        <v>344</v>
      </c>
      <c r="E45" s="27" t="s">
        <v>422</v>
      </c>
      <c r="F45" s="27" t="s">
        <v>1776</v>
      </c>
      <c r="G45" s="2">
        <v>9</v>
      </c>
      <c r="H45" s="28">
        <v>19.36</v>
      </c>
      <c r="I45" s="28">
        <v>115.43</v>
      </c>
    </row>
    <row r="46" spans="2:9" x14ac:dyDescent="0.3">
      <c r="B46" s="1">
        <f t="shared" si="0"/>
        <v>44969</v>
      </c>
      <c r="C46" s="2" t="s">
        <v>423</v>
      </c>
      <c r="D46" s="27" t="s">
        <v>347</v>
      </c>
      <c r="E46" s="27" t="s">
        <v>424</v>
      </c>
      <c r="F46" s="27" t="s">
        <v>1773</v>
      </c>
      <c r="G46" s="2">
        <v>9</v>
      </c>
      <c r="H46" s="28">
        <v>21.25</v>
      </c>
      <c r="I46" s="28">
        <v>157.51</v>
      </c>
    </row>
    <row r="47" spans="2:9" x14ac:dyDescent="0.3">
      <c r="B47" s="1">
        <f t="shared" si="0"/>
        <v>44970</v>
      </c>
      <c r="C47" s="2" t="s">
        <v>425</v>
      </c>
      <c r="D47" s="27" t="s">
        <v>350</v>
      </c>
      <c r="E47" s="27" t="s">
        <v>426</v>
      </c>
      <c r="F47" s="27" t="s">
        <v>1774</v>
      </c>
      <c r="G47" s="2">
        <v>9</v>
      </c>
      <c r="H47" s="28">
        <v>18.39</v>
      </c>
      <c r="I47" s="28">
        <v>114.15</v>
      </c>
    </row>
    <row r="48" spans="2:9" x14ac:dyDescent="0.3">
      <c r="B48" s="1">
        <f t="shared" si="0"/>
        <v>44971</v>
      </c>
      <c r="C48" s="2" t="s">
        <v>427</v>
      </c>
      <c r="D48" s="27" t="s">
        <v>353</v>
      </c>
      <c r="E48" s="27" t="s">
        <v>398</v>
      </c>
      <c r="F48" s="27" t="s">
        <v>1773</v>
      </c>
      <c r="G48" s="2">
        <v>3</v>
      </c>
      <c r="H48" s="28">
        <v>29.47</v>
      </c>
      <c r="I48" s="28">
        <v>152.36000000000001</v>
      </c>
    </row>
    <row r="49" spans="2:9" x14ac:dyDescent="0.3">
      <c r="B49" s="1">
        <f t="shared" si="0"/>
        <v>44972</v>
      </c>
      <c r="C49" s="2" t="s">
        <v>428</v>
      </c>
      <c r="D49" s="27" t="s">
        <v>341</v>
      </c>
      <c r="E49" s="27" t="s">
        <v>429</v>
      </c>
      <c r="F49" s="27" t="s">
        <v>1775</v>
      </c>
      <c r="G49" s="2">
        <v>7</v>
      </c>
      <c r="H49" s="28">
        <v>25.93</v>
      </c>
      <c r="I49" s="28">
        <v>193.22</v>
      </c>
    </row>
    <row r="50" spans="2:9" x14ac:dyDescent="0.3">
      <c r="B50" s="1">
        <f t="shared" si="0"/>
        <v>44973</v>
      </c>
      <c r="C50" s="2" t="s">
        <v>430</v>
      </c>
      <c r="D50" s="27" t="s">
        <v>344</v>
      </c>
      <c r="E50" s="27" t="s">
        <v>431</v>
      </c>
      <c r="F50" s="27" t="s">
        <v>1775</v>
      </c>
      <c r="G50" s="2">
        <v>1</v>
      </c>
      <c r="H50" s="28">
        <v>15.83</v>
      </c>
      <c r="I50" s="28">
        <v>172.41</v>
      </c>
    </row>
    <row r="51" spans="2:9" x14ac:dyDescent="0.3">
      <c r="B51" s="1">
        <f t="shared" si="0"/>
        <v>44974</v>
      </c>
      <c r="C51" s="2" t="s">
        <v>432</v>
      </c>
      <c r="D51" s="27" t="s">
        <v>347</v>
      </c>
      <c r="E51" s="27" t="s">
        <v>433</v>
      </c>
      <c r="F51" s="27" t="s">
        <v>1775</v>
      </c>
      <c r="G51" s="2">
        <v>8</v>
      </c>
      <c r="H51" s="28">
        <v>26.89</v>
      </c>
      <c r="I51" s="28">
        <v>142.18</v>
      </c>
    </row>
    <row r="52" spans="2:9" x14ac:dyDescent="0.3">
      <c r="B52" s="1">
        <f t="shared" si="0"/>
        <v>44975</v>
      </c>
      <c r="C52" s="2" t="s">
        <v>434</v>
      </c>
      <c r="D52" s="27" t="s">
        <v>350</v>
      </c>
      <c r="E52" s="27" t="s">
        <v>435</v>
      </c>
      <c r="F52" s="27" t="s">
        <v>1776</v>
      </c>
      <c r="G52" s="2">
        <v>10</v>
      </c>
      <c r="H52" s="28">
        <v>15.06</v>
      </c>
      <c r="I52" s="28">
        <v>156.59</v>
      </c>
    </row>
    <row r="53" spans="2:9" x14ac:dyDescent="0.3">
      <c r="B53" s="1">
        <f t="shared" si="0"/>
        <v>44976</v>
      </c>
      <c r="C53" s="2" t="s">
        <v>436</v>
      </c>
      <c r="D53" s="27" t="s">
        <v>353</v>
      </c>
      <c r="E53" s="27" t="s">
        <v>437</v>
      </c>
      <c r="F53" s="27" t="s">
        <v>1774</v>
      </c>
      <c r="G53" s="2">
        <v>3</v>
      </c>
      <c r="H53" s="28">
        <v>25.51</v>
      </c>
      <c r="I53" s="28">
        <v>107.46</v>
      </c>
    </row>
    <row r="54" spans="2:9" x14ac:dyDescent="0.3">
      <c r="B54" s="1">
        <f t="shared" si="0"/>
        <v>44977</v>
      </c>
      <c r="C54" s="2" t="s">
        <v>438</v>
      </c>
      <c r="D54" s="27" t="s">
        <v>341</v>
      </c>
      <c r="E54" s="27" t="s">
        <v>439</v>
      </c>
      <c r="F54" s="27" t="s">
        <v>1776</v>
      </c>
      <c r="G54" s="2">
        <v>2</v>
      </c>
      <c r="H54" s="28">
        <v>9.81</v>
      </c>
      <c r="I54" s="28">
        <v>139.54</v>
      </c>
    </row>
    <row r="55" spans="2:9" x14ac:dyDescent="0.3">
      <c r="B55" s="1">
        <f t="shared" si="0"/>
        <v>44978</v>
      </c>
      <c r="C55" s="2" t="s">
        <v>440</v>
      </c>
      <c r="D55" s="27" t="s">
        <v>344</v>
      </c>
      <c r="E55" s="27" t="s">
        <v>441</v>
      </c>
      <c r="F55" s="27" t="s">
        <v>1773</v>
      </c>
      <c r="G55" s="2">
        <v>5</v>
      </c>
      <c r="H55" s="28">
        <v>9.7100000000000009</v>
      </c>
      <c r="I55" s="28">
        <v>173.74</v>
      </c>
    </row>
    <row r="56" spans="2:9" x14ac:dyDescent="0.3">
      <c r="B56" s="1">
        <f t="shared" si="0"/>
        <v>44979</v>
      </c>
      <c r="C56" s="2" t="s">
        <v>442</v>
      </c>
      <c r="D56" s="27" t="s">
        <v>347</v>
      </c>
      <c r="E56" s="27" t="s">
        <v>443</v>
      </c>
      <c r="F56" s="27" t="s">
        <v>1774</v>
      </c>
      <c r="G56" s="2">
        <v>4</v>
      </c>
      <c r="H56" s="28">
        <v>17.399999999999999</v>
      </c>
      <c r="I56" s="28">
        <v>129.66999999999999</v>
      </c>
    </row>
    <row r="57" spans="2:9" x14ac:dyDescent="0.3">
      <c r="B57" s="1">
        <f t="shared" si="0"/>
        <v>44980</v>
      </c>
      <c r="C57" s="2" t="s">
        <v>444</v>
      </c>
      <c r="D57" s="27" t="s">
        <v>350</v>
      </c>
      <c r="E57" s="27" t="s">
        <v>445</v>
      </c>
      <c r="F57" s="27" t="s">
        <v>1773</v>
      </c>
      <c r="G57" s="2">
        <v>6</v>
      </c>
      <c r="H57" s="28">
        <v>22.36</v>
      </c>
      <c r="I57" s="28">
        <v>163.74</v>
      </c>
    </row>
    <row r="58" spans="2:9" x14ac:dyDescent="0.3">
      <c r="B58" s="1">
        <f t="shared" si="0"/>
        <v>44981</v>
      </c>
      <c r="C58" s="2" t="s">
        <v>446</v>
      </c>
      <c r="D58" s="27" t="s">
        <v>353</v>
      </c>
      <c r="E58" s="27" t="s">
        <v>447</v>
      </c>
      <c r="F58" s="27" t="s">
        <v>1775</v>
      </c>
      <c r="G58" s="2">
        <v>7</v>
      </c>
      <c r="H58" s="28">
        <v>12.28</v>
      </c>
      <c r="I58" s="28">
        <v>192.88</v>
      </c>
    </row>
    <row r="59" spans="2:9" x14ac:dyDescent="0.3">
      <c r="B59" s="1">
        <f t="shared" si="0"/>
        <v>44982</v>
      </c>
      <c r="C59" s="2" t="s">
        <v>448</v>
      </c>
      <c r="D59" s="27" t="s">
        <v>341</v>
      </c>
      <c r="E59" s="27" t="s">
        <v>449</v>
      </c>
      <c r="F59" s="27" t="s">
        <v>1775</v>
      </c>
      <c r="G59" s="2">
        <v>9</v>
      </c>
      <c r="H59" s="28">
        <v>21.62</v>
      </c>
      <c r="I59" s="28">
        <v>141.47</v>
      </c>
    </row>
    <row r="60" spans="2:9" x14ac:dyDescent="0.3">
      <c r="B60" s="1">
        <f t="shared" si="0"/>
        <v>44983</v>
      </c>
      <c r="C60" s="2" t="s">
        <v>450</v>
      </c>
      <c r="D60" s="27" t="s">
        <v>344</v>
      </c>
      <c r="E60" s="27" t="s">
        <v>451</v>
      </c>
      <c r="F60" s="27" t="s">
        <v>1776</v>
      </c>
      <c r="G60" s="2">
        <v>9</v>
      </c>
      <c r="H60" s="28">
        <v>18.22</v>
      </c>
      <c r="I60" s="28">
        <v>190.87</v>
      </c>
    </row>
    <row r="61" spans="2:9" x14ac:dyDescent="0.3">
      <c r="B61" s="1">
        <f t="shared" si="0"/>
        <v>44984</v>
      </c>
      <c r="C61" s="2" t="s">
        <v>452</v>
      </c>
      <c r="D61" s="27" t="s">
        <v>347</v>
      </c>
      <c r="E61" s="27" t="s">
        <v>348</v>
      </c>
      <c r="F61" s="27" t="s">
        <v>1773</v>
      </c>
      <c r="G61" s="2">
        <v>10</v>
      </c>
      <c r="H61" s="28">
        <v>22.89</v>
      </c>
      <c r="I61" s="28">
        <v>106.65</v>
      </c>
    </row>
    <row r="62" spans="2:9" x14ac:dyDescent="0.3">
      <c r="B62" s="1">
        <f t="shared" si="0"/>
        <v>44985</v>
      </c>
      <c r="C62" s="2" t="s">
        <v>453</v>
      </c>
      <c r="D62" s="27" t="s">
        <v>350</v>
      </c>
      <c r="E62" s="27" t="s">
        <v>454</v>
      </c>
      <c r="F62" s="27" t="s">
        <v>1776</v>
      </c>
      <c r="G62" s="2">
        <v>10</v>
      </c>
      <c r="H62" s="28">
        <v>20.95</v>
      </c>
      <c r="I62" s="28">
        <v>144.72</v>
      </c>
    </row>
    <row r="63" spans="2:9" x14ac:dyDescent="0.3">
      <c r="B63" s="1">
        <f t="shared" si="0"/>
        <v>44986</v>
      </c>
      <c r="C63" s="2" t="s">
        <v>455</v>
      </c>
      <c r="D63" s="27" t="s">
        <v>353</v>
      </c>
      <c r="E63" s="27" t="s">
        <v>456</v>
      </c>
      <c r="F63" s="27" t="s">
        <v>1774</v>
      </c>
      <c r="G63" s="2">
        <v>5</v>
      </c>
      <c r="H63" s="28">
        <v>11.91</v>
      </c>
      <c r="I63" s="28">
        <v>137.21</v>
      </c>
    </row>
    <row r="64" spans="2:9" x14ac:dyDescent="0.3">
      <c r="B64" s="1">
        <f t="shared" si="0"/>
        <v>44987</v>
      </c>
      <c r="C64" s="2" t="s">
        <v>457</v>
      </c>
      <c r="D64" s="27" t="s">
        <v>341</v>
      </c>
      <c r="E64" s="27" t="s">
        <v>458</v>
      </c>
      <c r="F64" s="27" t="s">
        <v>1774</v>
      </c>
      <c r="G64" s="2">
        <v>1</v>
      </c>
      <c r="H64" s="28">
        <v>10.130000000000001</v>
      </c>
      <c r="I64" s="28">
        <v>170.47</v>
      </c>
    </row>
    <row r="65" spans="2:9" x14ac:dyDescent="0.3">
      <c r="B65" s="1">
        <f t="shared" si="0"/>
        <v>44988</v>
      </c>
      <c r="C65" s="2" t="s">
        <v>459</v>
      </c>
      <c r="D65" s="27" t="s">
        <v>344</v>
      </c>
      <c r="E65" s="27" t="s">
        <v>342</v>
      </c>
      <c r="F65" s="27" t="s">
        <v>1776</v>
      </c>
      <c r="G65" s="2">
        <v>6</v>
      </c>
      <c r="H65" s="28">
        <v>13.45</v>
      </c>
      <c r="I65" s="28">
        <v>161.6</v>
      </c>
    </row>
    <row r="66" spans="2:9" x14ac:dyDescent="0.3">
      <c r="B66" s="1">
        <f t="shared" si="0"/>
        <v>44989</v>
      </c>
      <c r="C66" s="2" t="s">
        <v>460</v>
      </c>
      <c r="D66" s="27" t="s">
        <v>341</v>
      </c>
      <c r="E66" s="27" t="s">
        <v>461</v>
      </c>
      <c r="F66" s="27" t="s">
        <v>1776</v>
      </c>
      <c r="G66" s="2">
        <v>7</v>
      </c>
      <c r="H66" s="28">
        <v>11.1</v>
      </c>
      <c r="I66" s="28">
        <v>252.65</v>
      </c>
    </row>
    <row r="67" spans="2:9" x14ac:dyDescent="0.3">
      <c r="B67" s="1">
        <f t="shared" si="0"/>
        <v>44990</v>
      </c>
      <c r="C67" s="2" t="s">
        <v>462</v>
      </c>
      <c r="D67" s="27" t="s">
        <v>341</v>
      </c>
      <c r="E67" s="27" t="s">
        <v>463</v>
      </c>
      <c r="F67" s="27" t="s">
        <v>1774</v>
      </c>
      <c r="G67" s="2">
        <v>6</v>
      </c>
      <c r="H67" s="28">
        <v>17.04</v>
      </c>
      <c r="I67" s="28">
        <v>141.9</v>
      </c>
    </row>
    <row r="68" spans="2:9" x14ac:dyDescent="0.3">
      <c r="B68" s="1">
        <f t="shared" si="0"/>
        <v>44991</v>
      </c>
      <c r="C68" s="2" t="s">
        <v>464</v>
      </c>
      <c r="D68" s="27" t="s">
        <v>341</v>
      </c>
      <c r="E68" s="27" t="s">
        <v>465</v>
      </c>
      <c r="F68" s="27" t="s">
        <v>1776</v>
      </c>
      <c r="G68" s="2">
        <v>6</v>
      </c>
      <c r="H68" s="28">
        <v>11.16</v>
      </c>
      <c r="I68" s="28">
        <v>132.68</v>
      </c>
    </row>
    <row r="69" spans="2:9" x14ac:dyDescent="0.3">
      <c r="B69" s="1">
        <f t="shared" si="0"/>
        <v>44992</v>
      </c>
      <c r="C69" s="2" t="s">
        <v>466</v>
      </c>
      <c r="D69" s="27" t="s">
        <v>341</v>
      </c>
      <c r="E69" s="27" t="s">
        <v>467</v>
      </c>
      <c r="F69" s="27" t="s">
        <v>1776</v>
      </c>
      <c r="G69" s="2">
        <v>1</v>
      </c>
      <c r="H69" s="28">
        <v>18.239999999999998</v>
      </c>
      <c r="I69" s="28">
        <v>170.98</v>
      </c>
    </row>
    <row r="70" spans="2:9" x14ac:dyDescent="0.3">
      <c r="B70" s="1">
        <f t="shared" ref="B70:B133" si="1">B69+1</f>
        <v>44993</v>
      </c>
      <c r="C70" s="2" t="s">
        <v>468</v>
      </c>
      <c r="D70" s="27" t="s">
        <v>341</v>
      </c>
      <c r="E70" s="27" t="s">
        <v>469</v>
      </c>
      <c r="F70" s="27" t="s">
        <v>1775</v>
      </c>
      <c r="G70" s="2">
        <v>5</v>
      </c>
      <c r="H70" s="28">
        <v>27.03</v>
      </c>
      <c r="I70" s="28">
        <v>164.24</v>
      </c>
    </row>
    <row r="71" spans="2:9" x14ac:dyDescent="0.3">
      <c r="B71" s="1">
        <f t="shared" si="1"/>
        <v>44994</v>
      </c>
      <c r="C71" s="2" t="s">
        <v>470</v>
      </c>
      <c r="D71" s="27" t="s">
        <v>341</v>
      </c>
      <c r="E71" s="27" t="s">
        <v>471</v>
      </c>
      <c r="F71" s="27" t="s">
        <v>1774</v>
      </c>
      <c r="G71" s="2">
        <v>4</v>
      </c>
      <c r="H71" s="28">
        <v>18.84</v>
      </c>
      <c r="I71" s="28">
        <v>224.69</v>
      </c>
    </row>
    <row r="72" spans="2:9" x14ac:dyDescent="0.3">
      <c r="B72" s="1">
        <f t="shared" si="1"/>
        <v>44995</v>
      </c>
      <c r="C72" s="2" t="s">
        <v>472</v>
      </c>
      <c r="D72" s="27" t="s">
        <v>341</v>
      </c>
      <c r="E72" s="27" t="s">
        <v>473</v>
      </c>
      <c r="F72" s="27" t="s">
        <v>1774</v>
      </c>
      <c r="G72" s="2">
        <v>7</v>
      </c>
      <c r="H72" s="28">
        <v>15.58</v>
      </c>
      <c r="I72" s="28">
        <v>136.11000000000001</v>
      </c>
    </row>
    <row r="73" spans="2:9" x14ac:dyDescent="0.3">
      <c r="B73" s="1">
        <f t="shared" si="1"/>
        <v>44996</v>
      </c>
      <c r="C73" s="2" t="s">
        <v>474</v>
      </c>
      <c r="D73" s="27" t="s">
        <v>341</v>
      </c>
      <c r="E73" s="27" t="s">
        <v>475</v>
      </c>
      <c r="F73" s="27" t="s">
        <v>1776</v>
      </c>
      <c r="G73" s="2">
        <v>4</v>
      </c>
      <c r="H73" s="28">
        <v>9.7799999999999994</v>
      </c>
      <c r="I73" s="28">
        <v>228.08</v>
      </c>
    </row>
    <row r="74" spans="2:9" x14ac:dyDescent="0.3">
      <c r="B74" s="1">
        <f t="shared" si="1"/>
        <v>44997</v>
      </c>
      <c r="C74" s="2" t="s">
        <v>476</v>
      </c>
      <c r="D74" s="27" t="s">
        <v>341</v>
      </c>
      <c r="E74" s="27" t="s">
        <v>477</v>
      </c>
      <c r="F74" s="27" t="s">
        <v>1773</v>
      </c>
      <c r="G74" s="2">
        <v>10</v>
      </c>
      <c r="H74" s="28">
        <v>23.45</v>
      </c>
      <c r="I74" s="28">
        <v>195.53</v>
      </c>
    </row>
    <row r="75" spans="2:9" x14ac:dyDescent="0.3">
      <c r="B75" s="1">
        <f t="shared" si="1"/>
        <v>44998</v>
      </c>
      <c r="C75" s="2" t="s">
        <v>478</v>
      </c>
      <c r="D75" s="27" t="s">
        <v>341</v>
      </c>
      <c r="E75" s="27" t="s">
        <v>479</v>
      </c>
      <c r="F75" s="27" t="s">
        <v>1775</v>
      </c>
      <c r="G75" s="2">
        <v>10</v>
      </c>
      <c r="H75" s="28">
        <v>20.38</v>
      </c>
      <c r="I75" s="28">
        <v>122.02</v>
      </c>
    </row>
    <row r="76" spans="2:9" x14ac:dyDescent="0.3">
      <c r="B76" s="1">
        <f t="shared" si="1"/>
        <v>44999</v>
      </c>
      <c r="C76" s="2" t="s">
        <v>480</v>
      </c>
      <c r="D76" s="27" t="s">
        <v>341</v>
      </c>
      <c r="E76" s="27" t="s">
        <v>481</v>
      </c>
      <c r="F76" s="27" t="s">
        <v>1774</v>
      </c>
      <c r="G76" s="2">
        <v>9</v>
      </c>
      <c r="H76" s="28">
        <v>23.61</v>
      </c>
      <c r="I76" s="28">
        <v>283.01</v>
      </c>
    </row>
    <row r="77" spans="2:9" x14ac:dyDescent="0.3">
      <c r="B77" s="1">
        <f t="shared" si="1"/>
        <v>45000</v>
      </c>
      <c r="C77" s="2" t="s">
        <v>482</v>
      </c>
      <c r="D77" s="27" t="s">
        <v>341</v>
      </c>
      <c r="E77" s="27" t="s">
        <v>382</v>
      </c>
      <c r="F77" s="27" t="s">
        <v>1773</v>
      </c>
      <c r="G77" s="2">
        <v>6</v>
      </c>
      <c r="H77" s="28">
        <v>23.41</v>
      </c>
      <c r="I77" s="28">
        <v>137.94</v>
      </c>
    </row>
    <row r="78" spans="2:9" x14ac:dyDescent="0.3">
      <c r="B78" s="1">
        <f t="shared" si="1"/>
        <v>45001</v>
      </c>
      <c r="C78" s="2" t="s">
        <v>483</v>
      </c>
      <c r="D78" s="27" t="s">
        <v>353</v>
      </c>
      <c r="E78" s="27" t="s">
        <v>484</v>
      </c>
      <c r="F78" s="27" t="s">
        <v>1776</v>
      </c>
      <c r="G78" s="2">
        <v>6</v>
      </c>
      <c r="H78" s="28">
        <v>20.2</v>
      </c>
      <c r="I78" s="28">
        <v>285.41000000000003</v>
      </c>
    </row>
    <row r="79" spans="2:9" x14ac:dyDescent="0.3">
      <c r="B79" s="1">
        <f t="shared" si="1"/>
        <v>45002</v>
      </c>
      <c r="C79" s="2" t="s">
        <v>485</v>
      </c>
      <c r="D79" s="27" t="s">
        <v>341</v>
      </c>
      <c r="E79" s="27" t="s">
        <v>358</v>
      </c>
      <c r="F79" s="27" t="s">
        <v>1773</v>
      </c>
      <c r="G79" s="2">
        <v>7</v>
      </c>
      <c r="H79" s="28">
        <v>11.44</v>
      </c>
      <c r="I79" s="28">
        <v>145.35</v>
      </c>
    </row>
    <row r="80" spans="2:9" x14ac:dyDescent="0.3">
      <c r="B80" s="1">
        <f t="shared" si="1"/>
        <v>45003</v>
      </c>
      <c r="C80" s="2" t="s">
        <v>486</v>
      </c>
      <c r="D80" s="27" t="s">
        <v>344</v>
      </c>
      <c r="E80" s="27" t="s">
        <v>487</v>
      </c>
      <c r="F80" s="27" t="s">
        <v>1775</v>
      </c>
      <c r="G80" s="2">
        <v>10</v>
      </c>
      <c r="H80" s="28">
        <v>13.09</v>
      </c>
      <c r="I80" s="28">
        <v>192.6</v>
      </c>
    </row>
    <row r="81" spans="2:9" x14ac:dyDescent="0.3">
      <c r="B81" s="1">
        <f t="shared" si="1"/>
        <v>45004</v>
      </c>
      <c r="C81" s="2" t="s">
        <v>488</v>
      </c>
      <c r="D81" s="27" t="s">
        <v>347</v>
      </c>
      <c r="E81" s="27" t="s">
        <v>449</v>
      </c>
      <c r="F81" s="27" t="s">
        <v>1776</v>
      </c>
      <c r="G81" s="2">
        <v>10</v>
      </c>
      <c r="H81" s="28">
        <v>22.75</v>
      </c>
      <c r="I81" s="28">
        <v>244.67</v>
      </c>
    </row>
    <row r="82" spans="2:9" x14ac:dyDescent="0.3">
      <c r="B82" s="1">
        <f t="shared" si="1"/>
        <v>45005</v>
      </c>
      <c r="C82" s="2" t="s">
        <v>489</v>
      </c>
      <c r="D82" s="27" t="s">
        <v>350</v>
      </c>
      <c r="E82" s="27" t="s">
        <v>490</v>
      </c>
      <c r="F82" s="27" t="s">
        <v>1773</v>
      </c>
      <c r="G82" s="2">
        <v>6</v>
      </c>
      <c r="H82" s="28">
        <v>9.32</v>
      </c>
      <c r="I82" s="28">
        <v>155.5</v>
      </c>
    </row>
    <row r="83" spans="2:9" x14ac:dyDescent="0.3">
      <c r="B83" s="1">
        <f t="shared" si="1"/>
        <v>45006</v>
      </c>
      <c r="C83" s="2" t="s">
        <v>491</v>
      </c>
      <c r="D83" s="27" t="s">
        <v>353</v>
      </c>
      <c r="E83" s="27" t="s">
        <v>492</v>
      </c>
      <c r="F83" s="27" t="s">
        <v>1773</v>
      </c>
      <c r="G83" s="2">
        <v>10</v>
      </c>
      <c r="H83" s="28">
        <v>11.35</v>
      </c>
      <c r="I83" s="28">
        <v>258.07</v>
      </c>
    </row>
    <row r="84" spans="2:9" x14ac:dyDescent="0.3">
      <c r="B84" s="1">
        <f t="shared" si="1"/>
        <v>45007</v>
      </c>
      <c r="C84" s="2" t="s">
        <v>493</v>
      </c>
      <c r="D84" s="27" t="s">
        <v>341</v>
      </c>
      <c r="E84" s="27" t="s">
        <v>494</v>
      </c>
      <c r="F84" s="27" t="s">
        <v>1775</v>
      </c>
      <c r="G84" s="2">
        <v>6</v>
      </c>
      <c r="H84" s="28">
        <v>9.74</v>
      </c>
      <c r="I84" s="28">
        <v>163.59</v>
      </c>
    </row>
    <row r="85" spans="2:9" x14ac:dyDescent="0.3">
      <c r="B85" s="1">
        <f t="shared" si="1"/>
        <v>45008</v>
      </c>
      <c r="C85" s="2" t="s">
        <v>495</v>
      </c>
      <c r="D85" s="27" t="s">
        <v>344</v>
      </c>
      <c r="E85" s="27" t="s">
        <v>364</v>
      </c>
      <c r="F85" s="27" t="s">
        <v>1774</v>
      </c>
      <c r="G85" s="2">
        <v>2</v>
      </c>
      <c r="H85" s="28">
        <v>29.73</v>
      </c>
      <c r="I85" s="28">
        <v>144.76</v>
      </c>
    </row>
    <row r="86" spans="2:9" x14ac:dyDescent="0.3">
      <c r="B86" s="1">
        <f t="shared" si="1"/>
        <v>45009</v>
      </c>
      <c r="C86" s="2" t="s">
        <v>496</v>
      </c>
      <c r="D86" s="27" t="s">
        <v>347</v>
      </c>
      <c r="E86" s="27" t="s">
        <v>413</v>
      </c>
      <c r="F86" s="27" t="s">
        <v>1776</v>
      </c>
      <c r="G86" s="2">
        <v>2</v>
      </c>
      <c r="H86" s="28">
        <v>11.55</v>
      </c>
      <c r="I86" s="28">
        <v>224.6</v>
      </c>
    </row>
    <row r="87" spans="2:9" x14ac:dyDescent="0.3">
      <c r="B87" s="1">
        <f t="shared" si="1"/>
        <v>45010</v>
      </c>
      <c r="C87" s="2" t="s">
        <v>497</v>
      </c>
      <c r="D87" s="27" t="s">
        <v>350</v>
      </c>
      <c r="E87" s="27" t="s">
        <v>348</v>
      </c>
      <c r="F87" s="27" t="s">
        <v>1773</v>
      </c>
      <c r="G87" s="2">
        <v>3</v>
      </c>
      <c r="H87" s="28">
        <v>18.010000000000002</v>
      </c>
      <c r="I87" s="28">
        <v>237.86</v>
      </c>
    </row>
    <row r="88" spans="2:9" x14ac:dyDescent="0.3">
      <c r="B88" s="1">
        <f t="shared" si="1"/>
        <v>45011</v>
      </c>
      <c r="C88" s="2" t="s">
        <v>498</v>
      </c>
      <c r="D88" s="27" t="s">
        <v>353</v>
      </c>
      <c r="E88" s="27" t="s">
        <v>499</v>
      </c>
      <c r="F88" s="27" t="s">
        <v>1775</v>
      </c>
      <c r="G88" s="2">
        <v>4</v>
      </c>
      <c r="H88" s="28">
        <v>16.14</v>
      </c>
      <c r="I88" s="28">
        <v>118.85</v>
      </c>
    </row>
    <row r="89" spans="2:9" x14ac:dyDescent="0.3">
      <c r="B89" s="1">
        <f t="shared" si="1"/>
        <v>45012</v>
      </c>
      <c r="C89" s="2" t="s">
        <v>500</v>
      </c>
      <c r="D89" s="27" t="s">
        <v>341</v>
      </c>
      <c r="E89" s="27" t="s">
        <v>499</v>
      </c>
      <c r="F89" s="27" t="s">
        <v>1773</v>
      </c>
      <c r="G89" s="2">
        <v>8</v>
      </c>
      <c r="H89" s="28">
        <v>15.47</v>
      </c>
      <c r="I89" s="28">
        <v>180.88</v>
      </c>
    </row>
    <row r="90" spans="2:9" x14ac:dyDescent="0.3">
      <c r="B90" s="1">
        <f t="shared" si="1"/>
        <v>45013</v>
      </c>
      <c r="C90" s="2" t="s">
        <v>501</v>
      </c>
      <c r="D90" s="27" t="s">
        <v>344</v>
      </c>
      <c r="E90" s="27" t="s">
        <v>502</v>
      </c>
      <c r="F90" s="27" t="s">
        <v>1773</v>
      </c>
      <c r="G90" s="2">
        <v>5</v>
      </c>
      <c r="H90" s="28">
        <v>13.55</v>
      </c>
      <c r="I90" s="28">
        <v>129.13</v>
      </c>
    </row>
    <row r="91" spans="2:9" x14ac:dyDescent="0.3">
      <c r="B91" s="1">
        <f t="shared" si="1"/>
        <v>45014</v>
      </c>
      <c r="C91" s="2" t="s">
        <v>503</v>
      </c>
      <c r="D91" s="27" t="s">
        <v>347</v>
      </c>
      <c r="E91" s="27" t="s">
        <v>504</v>
      </c>
      <c r="F91" s="27" t="s">
        <v>1775</v>
      </c>
      <c r="G91" s="2">
        <v>6</v>
      </c>
      <c r="H91" s="28">
        <v>14.16</v>
      </c>
      <c r="I91" s="28">
        <v>102.51</v>
      </c>
    </row>
    <row r="92" spans="2:9" x14ac:dyDescent="0.3">
      <c r="B92" s="1">
        <f t="shared" si="1"/>
        <v>45015</v>
      </c>
      <c r="C92" s="2" t="s">
        <v>505</v>
      </c>
      <c r="D92" s="27" t="s">
        <v>350</v>
      </c>
      <c r="E92" s="27" t="s">
        <v>506</v>
      </c>
      <c r="F92" s="27" t="s">
        <v>1773</v>
      </c>
      <c r="G92" s="2">
        <v>2</v>
      </c>
      <c r="H92" s="28">
        <v>28.27</v>
      </c>
      <c r="I92" s="28">
        <v>184.89</v>
      </c>
    </row>
    <row r="93" spans="2:9" x14ac:dyDescent="0.3">
      <c r="B93" s="1">
        <f t="shared" si="1"/>
        <v>45016</v>
      </c>
      <c r="C93" s="2" t="s">
        <v>507</v>
      </c>
      <c r="D93" s="27" t="s">
        <v>353</v>
      </c>
      <c r="E93" s="27" t="s">
        <v>508</v>
      </c>
      <c r="F93" s="27" t="s">
        <v>1773</v>
      </c>
      <c r="G93" s="2">
        <v>10</v>
      </c>
      <c r="H93" s="28">
        <v>24</v>
      </c>
      <c r="I93" s="28">
        <v>188</v>
      </c>
    </row>
    <row r="94" spans="2:9" x14ac:dyDescent="0.3">
      <c r="B94" s="1">
        <f t="shared" si="1"/>
        <v>45017</v>
      </c>
      <c r="C94" s="2" t="s">
        <v>509</v>
      </c>
      <c r="D94" s="27" t="s">
        <v>341</v>
      </c>
      <c r="E94" s="27" t="s">
        <v>510</v>
      </c>
      <c r="F94" s="27" t="s">
        <v>1775</v>
      </c>
      <c r="G94" s="2">
        <v>10</v>
      </c>
      <c r="H94" s="28">
        <v>25.05</v>
      </c>
      <c r="I94" s="28">
        <v>289.08999999999997</v>
      </c>
    </row>
    <row r="95" spans="2:9" x14ac:dyDescent="0.3">
      <c r="B95" s="1">
        <f t="shared" si="1"/>
        <v>45018</v>
      </c>
      <c r="C95" s="2" t="s">
        <v>511</v>
      </c>
      <c r="D95" s="27" t="s">
        <v>344</v>
      </c>
      <c r="E95" s="27" t="s">
        <v>512</v>
      </c>
      <c r="F95" s="27" t="s">
        <v>1773</v>
      </c>
      <c r="G95" s="2">
        <v>4</v>
      </c>
      <c r="H95" s="28">
        <v>9.48</v>
      </c>
      <c r="I95" s="28">
        <v>281.72000000000003</v>
      </c>
    </row>
    <row r="96" spans="2:9" x14ac:dyDescent="0.3">
      <c r="B96" s="1">
        <f t="shared" si="1"/>
        <v>45019</v>
      </c>
      <c r="C96" s="2" t="s">
        <v>513</v>
      </c>
      <c r="D96" s="27" t="s">
        <v>347</v>
      </c>
      <c r="E96" s="27" t="s">
        <v>514</v>
      </c>
      <c r="F96" s="27" t="s">
        <v>1774</v>
      </c>
      <c r="G96" s="2">
        <v>7</v>
      </c>
      <c r="H96" s="28">
        <v>24.65</v>
      </c>
      <c r="I96" s="28">
        <v>243.78</v>
      </c>
    </row>
    <row r="97" spans="2:9" x14ac:dyDescent="0.3">
      <c r="B97" s="1">
        <f t="shared" si="1"/>
        <v>45020</v>
      </c>
      <c r="C97" s="2" t="s">
        <v>515</v>
      </c>
      <c r="D97" s="27" t="s">
        <v>350</v>
      </c>
      <c r="E97" s="27" t="s">
        <v>516</v>
      </c>
      <c r="F97" s="27" t="s">
        <v>1774</v>
      </c>
      <c r="G97" s="2">
        <v>2</v>
      </c>
      <c r="H97" s="28">
        <v>23.02</v>
      </c>
      <c r="I97" s="28">
        <v>155.93</v>
      </c>
    </row>
    <row r="98" spans="2:9" x14ac:dyDescent="0.3">
      <c r="B98" s="1">
        <f t="shared" si="1"/>
        <v>45021</v>
      </c>
      <c r="C98" s="2" t="s">
        <v>517</v>
      </c>
      <c r="D98" s="27" t="s">
        <v>353</v>
      </c>
      <c r="E98" s="27" t="s">
        <v>400</v>
      </c>
      <c r="F98" s="27" t="s">
        <v>1774</v>
      </c>
      <c r="G98" s="2">
        <v>10</v>
      </c>
      <c r="H98" s="28">
        <v>29.56</v>
      </c>
      <c r="I98" s="28">
        <v>252.58</v>
      </c>
    </row>
    <row r="99" spans="2:9" x14ac:dyDescent="0.3">
      <c r="B99" s="1">
        <f t="shared" si="1"/>
        <v>45022</v>
      </c>
      <c r="C99" s="2" t="s">
        <v>518</v>
      </c>
      <c r="D99" s="27" t="s">
        <v>341</v>
      </c>
      <c r="E99" s="27" t="s">
        <v>519</v>
      </c>
      <c r="F99" s="27" t="s">
        <v>1773</v>
      </c>
      <c r="G99" s="2">
        <v>6</v>
      </c>
      <c r="H99" s="28">
        <v>9.0299999999999994</v>
      </c>
      <c r="I99" s="28">
        <v>106.81</v>
      </c>
    </row>
    <row r="100" spans="2:9" x14ac:dyDescent="0.3">
      <c r="B100" s="1">
        <f t="shared" si="1"/>
        <v>45023</v>
      </c>
      <c r="C100" s="2" t="s">
        <v>520</v>
      </c>
      <c r="D100" s="27" t="s">
        <v>344</v>
      </c>
      <c r="E100" s="27" t="s">
        <v>429</v>
      </c>
      <c r="F100" s="27" t="s">
        <v>1775</v>
      </c>
      <c r="G100" s="2">
        <v>7</v>
      </c>
      <c r="H100" s="28">
        <v>10.039999999999999</v>
      </c>
      <c r="I100" s="28">
        <v>160.29</v>
      </c>
    </row>
    <row r="101" spans="2:9" x14ac:dyDescent="0.3">
      <c r="B101" s="1">
        <f t="shared" si="1"/>
        <v>45024</v>
      </c>
      <c r="C101" s="2" t="s">
        <v>521</v>
      </c>
      <c r="D101" s="27" t="s">
        <v>347</v>
      </c>
      <c r="E101" s="27" t="s">
        <v>522</v>
      </c>
      <c r="F101" s="27" t="s">
        <v>1774</v>
      </c>
      <c r="G101" s="2">
        <v>10</v>
      </c>
      <c r="H101" s="28">
        <v>12.58</v>
      </c>
      <c r="I101" s="28">
        <v>154.35</v>
      </c>
    </row>
    <row r="102" spans="2:9" x14ac:dyDescent="0.3">
      <c r="B102" s="1">
        <f t="shared" si="1"/>
        <v>45025</v>
      </c>
      <c r="C102" s="2" t="s">
        <v>523</v>
      </c>
      <c r="D102" s="27" t="s">
        <v>350</v>
      </c>
      <c r="E102" s="27" t="s">
        <v>524</v>
      </c>
      <c r="F102" s="27" t="s">
        <v>1773</v>
      </c>
      <c r="G102" s="2">
        <v>3</v>
      </c>
      <c r="H102" s="28">
        <v>12.03</v>
      </c>
      <c r="I102" s="28">
        <v>198.86</v>
      </c>
    </row>
    <row r="103" spans="2:9" x14ac:dyDescent="0.3">
      <c r="B103" s="1">
        <f t="shared" si="1"/>
        <v>45026</v>
      </c>
      <c r="C103" s="2" t="s">
        <v>525</v>
      </c>
      <c r="D103" s="27" t="s">
        <v>353</v>
      </c>
      <c r="E103" s="27" t="s">
        <v>526</v>
      </c>
      <c r="F103" s="27" t="s">
        <v>1773</v>
      </c>
      <c r="G103" s="2">
        <v>6</v>
      </c>
      <c r="H103" s="28">
        <v>24.01</v>
      </c>
      <c r="I103" s="28">
        <v>233.61</v>
      </c>
    </row>
    <row r="104" spans="2:9" x14ac:dyDescent="0.3">
      <c r="B104" s="1">
        <f t="shared" si="1"/>
        <v>45027</v>
      </c>
      <c r="C104" s="2" t="s">
        <v>527</v>
      </c>
      <c r="D104" s="27" t="s">
        <v>341</v>
      </c>
      <c r="E104" s="27" t="s">
        <v>528</v>
      </c>
      <c r="F104" s="27" t="s">
        <v>1776</v>
      </c>
      <c r="G104" s="2">
        <v>6</v>
      </c>
      <c r="H104" s="28">
        <v>12.77</v>
      </c>
      <c r="I104" s="28">
        <v>193.77</v>
      </c>
    </row>
    <row r="105" spans="2:9" x14ac:dyDescent="0.3">
      <c r="B105" s="1">
        <f t="shared" si="1"/>
        <v>45028</v>
      </c>
      <c r="C105" s="2" t="s">
        <v>529</v>
      </c>
      <c r="D105" s="27" t="s">
        <v>344</v>
      </c>
      <c r="E105" s="27" t="s">
        <v>530</v>
      </c>
      <c r="F105" s="27" t="s">
        <v>1774</v>
      </c>
      <c r="G105" s="2">
        <v>2</v>
      </c>
      <c r="H105" s="28">
        <v>9.98</v>
      </c>
      <c r="I105" s="28">
        <v>184.37</v>
      </c>
    </row>
    <row r="106" spans="2:9" x14ac:dyDescent="0.3">
      <c r="B106" s="1">
        <f t="shared" si="1"/>
        <v>45029</v>
      </c>
      <c r="C106" s="2" t="s">
        <v>531</v>
      </c>
      <c r="D106" s="27" t="s">
        <v>347</v>
      </c>
      <c r="E106" s="27" t="s">
        <v>532</v>
      </c>
      <c r="F106" s="27" t="s">
        <v>1773</v>
      </c>
      <c r="G106" s="2">
        <v>6</v>
      </c>
      <c r="H106" s="28">
        <v>19.05</v>
      </c>
      <c r="I106" s="28">
        <v>244.51</v>
      </c>
    </row>
    <row r="107" spans="2:9" x14ac:dyDescent="0.3">
      <c r="B107" s="1">
        <f t="shared" si="1"/>
        <v>45030</v>
      </c>
      <c r="C107" s="2" t="s">
        <v>533</v>
      </c>
      <c r="D107" s="27" t="s">
        <v>350</v>
      </c>
      <c r="E107" s="27" t="s">
        <v>534</v>
      </c>
      <c r="F107" s="27" t="s">
        <v>1775</v>
      </c>
      <c r="G107" s="2">
        <v>8</v>
      </c>
      <c r="H107" s="28">
        <v>13.18</v>
      </c>
      <c r="I107" s="28">
        <v>125.11</v>
      </c>
    </row>
    <row r="108" spans="2:9" x14ac:dyDescent="0.3">
      <c r="B108" s="1">
        <f t="shared" si="1"/>
        <v>45031</v>
      </c>
      <c r="C108" s="2" t="s">
        <v>535</v>
      </c>
      <c r="D108" s="27" t="s">
        <v>353</v>
      </c>
      <c r="E108" s="27" t="s">
        <v>351</v>
      </c>
      <c r="F108" s="27" t="s">
        <v>1774</v>
      </c>
      <c r="G108" s="2">
        <v>3</v>
      </c>
      <c r="H108" s="28">
        <v>27.64</v>
      </c>
      <c r="I108" s="28">
        <v>162.97</v>
      </c>
    </row>
    <row r="109" spans="2:9" x14ac:dyDescent="0.3">
      <c r="B109" s="1">
        <f t="shared" si="1"/>
        <v>45032</v>
      </c>
      <c r="C109" s="2" t="s">
        <v>536</v>
      </c>
      <c r="D109" s="27" t="s">
        <v>341</v>
      </c>
      <c r="E109" s="27" t="s">
        <v>356</v>
      </c>
      <c r="F109" s="27" t="s">
        <v>1773</v>
      </c>
      <c r="G109" s="2">
        <v>8</v>
      </c>
      <c r="H109" s="28">
        <v>24.81</v>
      </c>
      <c r="I109" s="28">
        <v>225.81</v>
      </c>
    </row>
    <row r="110" spans="2:9" x14ac:dyDescent="0.3">
      <c r="B110" s="1">
        <f t="shared" si="1"/>
        <v>45033</v>
      </c>
      <c r="C110" s="2" t="s">
        <v>537</v>
      </c>
      <c r="D110" s="27" t="s">
        <v>344</v>
      </c>
      <c r="E110" s="27" t="s">
        <v>538</v>
      </c>
      <c r="F110" s="27" t="s">
        <v>1774</v>
      </c>
      <c r="G110" s="2">
        <v>9</v>
      </c>
      <c r="H110" s="28">
        <v>27.56</v>
      </c>
      <c r="I110" s="28">
        <v>250.7</v>
      </c>
    </row>
    <row r="111" spans="2:9" x14ac:dyDescent="0.3">
      <c r="B111" s="1">
        <f t="shared" si="1"/>
        <v>45034</v>
      </c>
      <c r="C111" s="2" t="s">
        <v>539</v>
      </c>
      <c r="D111" s="27" t="s">
        <v>347</v>
      </c>
      <c r="E111" s="27" t="s">
        <v>366</v>
      </c>
      <c r="F111" s="27" t="s">
        <v>1773</v>
      </c>
      <c r="G111" s="2">
        <v>1</v>
      </c>
      <c r="H111" s="28">
        <v>13.91</v>
      </c>
      <c r="I111" s="28">
        <v>185.79</v>
      </c>
    </row>
    <row r="112" spans="2:9" x14ac:dyDescent="0.3">
      <c r="B112" s="1">
        <f t="shared" si="1"/>
        <v>45035</v>
      </c>
      <c r="C112" s="2" t="s">
        <v>540</v>
      </c>
      <c r="D112" s="27" t="s">
        <v>350</v>
      </c>
      <c r="E112" s="27" t="s">
        <v>541</v>
      </c>
      <c r="F112" s="27" t="s">
        <v>1776</v>
      </c>
      <c r="G112" s="2">
        <v>10</v>
      </c>
      <c r="H112" s="28">
        <v>15.45</v>
      </c>
      <c r="I112" s="28">
        <v>204.82</v>
      </c>
    </row>
    <row r="113" spans="2:9" x14ac:dyDescent="0.3">
      <c r="B113" s="1">
        <f t="shared" si="1"/>
        <v>45036</v>
      </c>
      <c r="C113" s="2" t="s">
        <v>542</v>
      </c>
      <c r="D113" s="27" t="s">
        <v>353</v>
      </c>
      <c r="E113" s="27" t="s">
        <v>543</v>
      </c>
      <c r="F113" s="27" t="s">
        <v>1774</v>
      </c>
      <c r="G113" s="2">
        <v>6</v>
      </c>
      <c r="H113" s="28">
        <v>13.38</v>
      </c>
      <c r="I113" s="28">
        <v>167.47</v>
      </c>
    </row>
    <row r="114" spans="2:9" x14ac:dyDescent="0.3">
      <c r="B114" s="1">
        <f t="shared" si="1"/>
        <v>45037</v>
      </c>
      <c r="C114" s="2" t="s">
        <v>544</v>
      </c>
      <c r="D114" s="27" t="s">
        <v>341</v>
      </c>
      <c r="E114" s="27" t="s">
        <v>492</v>
      </c>
      <c r="F114" s="27" t="s">
        <v>1776</v>
      </c>
      <c r="G114" s="2">
        <v>7</v>
      </c>
      <c r="H114" s="28">
        <v>18.11</v>
      </c>
      <c r="I114" s="28">
        <v>146.5</v>
      </c>
    </row>
    <row r="115" spans="2:9" x14ac:dyDescent="0.3">
      <c r="B115" s="1">
        <f t="shared" si="1"/>
        <v>45038</v>
      </c>
      <c r="C115" s="2" t="s">
        <v>545</v>
      </c>
      <c r="D115" s="27" t="s">
        <v>344</v>
      </c>
      <c r="E115" s="27" t="s">
        <v>546</v>
      </c>
      <c r="F115" s="27" t="s">
        <v>1775</v>
      </c>
      <c r="G115" s="2">
        <v>7</v>
      </c>
      <c r="H115" s="28">
        <v>19.16</v>
      </c>
      <c r="I115" s="28">
        <v>146.63999999999999</v>
      </c>
    </row>
    <row r="116" spans="2:9" x14ac:dyDescent="0.3">
      <c r="B116" s="1">
        <f t="shared" si="1"/>
        <v>45039</v>
      </c>
      <c r="C116" s="2" t="s">
        <v>547</v>
      </c>
      <c r="D116" s="27" t="s">
        <v>347</v>
      </c>
      <c r="E116" s="27" t="s">
        <v>548</v>
      </c>
      <c r="F116" s="27" t="s">
        <v>1774</v>
      </c>
      <c r="G116" s="2">
        <v>4</v>
      </c>
      <c r="H116" s="28">
        <v>24.97</v>
      </c>
      <c r="I116" s="28">
        <v>207.13</v>
      </c>
    </row>
    <row r="117" spans="2:9" x14ac:dyDescent="0.3">
      <c r="B117" s="1">
        <f t="shared" si="1"/>
        <v>45040</v>
      </c>
      <c r="C117" s="2" t="s">
        <v>549</v>
      </c>
      <c r="D117" s="27" t="s">
        <v>350</v>
      </c>
      <c r="E117" s="27" t="s">
        <v>550</v>
      </c>
      <c r="F117" s="27" t="s">
        <v>1776</v>
      </c>
      <c r="G117" s="2">
        <v>5</v>
      </c>
      <c r="H117" s="28">
        <v>20.25</v>
      </c>
      <c r="I117" s="28">
        <v>157.69999999999999</v>
      </c>
    </row>
    <row r="118" spans="2:9" x14ac:dyDescent="0.3">
      <c r="B118" s="1">
        <f t="shared" si="1"/>
        <v>45041</v>
      </c>
      <c r="C118" s="2" t="s">
        <v>551</v>
      </c>
      <c r="D118" s="27" t="s">
        <v>353</v>
      </c>
      <c r="E118" s="27" t="s">
        <v>552</v>
      </c>
      <c r="F118" s="27" t="s">
        <v>1775</v>
      </c>
      <c r="G118" s="2">
        <v>1</v>
      </c>
      <c r="H118" s="28">
        <v>24.95</v>
      </c>
      <c r="I118" s="28">
        <v>294.22000000000003</v>
      </c>
    </row>
    <row r="119" spans="2:9" x14ac:dyDescent="0.3">
      <c r="B119" s="1">
        <f t="shared" si="1"/>
        <v>45042</v>
      </c>
      <c r="C119" s="2" t="s">
        <v>553</v>
      </c>
      <c r="D119" s="27" t="s">
        <v>341</v>
      </c>
      <c r="E119" s="27" t="s">
        <v>456</v>
      </c>
      <c r="F119" s="27" t="s">
        <v>1773</v>
      </c>
      <c r="G119" s="2">
        <v>2</v>
      </c>
      <c r="H119" s="28">
        <v>25.28</v>
      </c>
      <c r="I119" s="28">
        <v>165</v>
      </c>
    </row>
    <row r="120" spans="2:9" x14ac:dyDescent="0.3">
      <c r="B120" s="1">
        <f t="shared" si="1"/>
        <v>45043</v>
      </c>
      <c r="C120" s="2" t="s">
        <v>554</v>
      </c>
      <c r="D120" s="27" t="s">
        <v>344</v>
      </c>
      <c r="E120" s="27" t="s">
        <v>555</v>
      </c>
      <c r="F120" s="27" t="s">
        <v>1774</v>
      </c>
      <c r="G120" s="2">
        <v>4</v>
      </c>
      <c r="H120" s="28">
        <v>27.18</v>
      </c>
      <c r="I120" s="28">
        <v>152.30000000000001</v>
      </c>
    </row>
    <row r="121" spans="2:9" x14ac:dyDescent="0.3">
      <c r="B121" s="1">
        <f t="shared" si="1"/>
        <v>45044</v>
      </c>
      <c r="C121" s="2" t="s">
        <v>556</v>
      </c>
      <c r="D121" s="27" t="s">
        <v>347</v>
      </c>
      <c r="E121" s="27" t="s">
        <v>557</v>
      </c>
      <c r="F121" s="27" t="s">
        <v>1774</v>
      </c>
      <c r="G121" s="2">
        <v>9</v>
      </c>
      <c r="H121" s="28">
        <v>26.81</v>
      </c>
      <c r="I121" s="28">
        <v>212.09</v>
      </c>
    </row>
    <row r="122" spans="2:9" x14ac:dyDescent="0.3">
      <c r="B122" s="1">
        <f t="shared" si="1"/>
        <v>45045</v>
      </c>
      <c r="C122" s="2" t="s">
        <v>558</v>
      </c>
      <c r="D122" s="27" t="s">
        <v>350</v>
      </c>
      <c r="E122" s="27" t="s">
        <v>559</v>
      </c>
      <c r="F122" s="27" t="s">
        <v>1774</v>
      </c>
      <c r="G122" s="2">
        <v>6</v>
      </c>
      <c r="H122" s="28">
        <v>15.01</v>
      </c>
      <c r="I122" s="28">
        <v>127.33</v>
      </c>
    </row>
    <row r="123" spans="2:9" x14ac:dyDescent="0.3">
      <c r="B123" s="1">
        <f t="shared" si="1"/>
        <v>45046</v>
      </c>
      <c r="C123" s="2" t="s">
        <v>560</v>
      </c>
      <c r="D123" s="27" t="s">
        <v>353</v>
      </c>
      <c r="E123" s="27" t="s">
        <v>561</v>
      </c>
      <c r="F123" s="27" t="s">
        <v>1773</v>
      </c>
      <c r="G123" s="2">
        <v>4</v>
      </c>
      <c r="H123" s="28">
        <v>25.11</v>
      </c>
      <c r="I123" s="28">
        <v>184</v>
      </c>
    </row>
    <row r="124" spans="2:9" x14ac:dyDescent="0.3">
      <c r="B124" s="1">
        <f t="shared" si="1"/>
        <v>45047</v>
      </c>
      <c r="C124" s="2" t="s">
        <v>562</v>
      </c>
      <c r="D124" s="27" t="s">
        <v>341</v>
      </c>
      <c r="E124" s="27" t="s">
        <v>563</v>
      </c>
      <c r="F124" s="27" t="s">
        <v>1776</v>
      </c>
      <c r="G124" s="2">
        <v>5</v>
      </c>
      <c r="H124" s="28">
        <v>23.11</v>
      </c>
      <c r="I124" s="28">
        <v>220.98</v>
      </c>
    </row>
    <row r="125" spans="2:9" x14ac:dyDescent="0.3">
      <c r="B125" s="1">
        <f t="shared" si="1"/>
        <v>45048</v>
      </c>
      <c r="C125" s="2" t="s">
        <v>564</v>
      </c>
      <c r="D125" s="27" t="s">
        <v>344</v>
      </c>
      <c r="E125" s="27" t="s">
        <v>465</v>
      </c>
      <c r="F125" s="27" t="s">
        <v>1776</v>
      </c>
      <c r="G125" s="2">
        <v>5</v>
      </c>
      <c r="H125" s="28">
        <v>19.57</v>
      </c>
      <c r="I125" s="28">
        <v>240.97</v>
      </c>
    </row>
    <row r="126" spans="2:9" x14ac:dyDescent="0.3">
      <c r="B126" s="1">
        <f t="shared" si="1"/>
        <v>45049</v>
      </c>
      <c r="C126" s="2" t="s">
        <v>565</v>
      </c>
      <c r="D126" s="27" t="s">
        <v>347</v>
      </c>
      <c r="E126" s="27" t="s">
        <v>566</v>
      </c>
      <c r="F126" s="27" t="s">
        <v>1776</v>
      </c>
      <c r="G126" s="2">
        <v>7</v>
      </c>
      <c r="H126" s="28">
        <v>19.170000000000002</v>
      </c>
      <c r="I126" s="28">
        <v>286.22000000000003</v>
      </c>
    </row>
    <row r="127" spans="2:9" x14ac:dyDescent="0.3">
      <c r="B127" s="1">
        <f t="shared" si="1"/>
        <v>45050</v>
      </c>
      <c r="C127" s="2" t="s">
        <v>567</v>
      </c>
      <c r="D127" s="27" t="s">
        <v>350</v>
      </c>
      <c r="E127" s="27" t="s">
        <v>568</v>
      </c>
      <c r="F127" s="27" t="s">
        <v>1774</v>
      </c>
      <c r="G127" s="2">
        <v>6</v>
      </c>
      <c r="H127" s="28">
        <v>27.02</v>
      </c>
      <c r="I127" s="28">
        <v>254.39</v>
      </c>
    </row>
    <row r="128" spans="2:9" x14ac:dyDescent="0.3">
      <c r="B128" s="1">
        <f t="shared" si="1"/>
        <v>45051</v>
      </c>
      <c r="C128" s="2" t="s">
        <v>569</v>
      </c>
      <c r="D128" s="27" t="s">
        <v>353</v>
      </c>
      <c r="E128" s="27" t="s">
        <v>435</v>
      </c>
      <c r="F128" s="27" t="s">
        <v>1774</v>
      </c>
      <c r="G128" s="2">
        <v>10</v>
      </c>
      <c r="H128" s="28">
        <v>19.97</v>
      </c>
      <c r="I128" s="28">
        <v>260.62</v>
      </c>
    </row>
    <row r="129" spans="2:9" x14ac:dyDescent="0.3">
      <c r="B129" s="1">
        <f t="shared" si="1"/>
        <v>45052</v>
      </c>
      <c r="C129" s="2" t="s">
        <v>570</v>
      </c>
      <c r="D129" s="27" t="s">
        <v>341</v>
      </c>
      <c r="E129" s="27" t="s">
        <v>393</v>
      </c>
      <c r="F129" s="27" t="s">
        <v>1776</v>
      </c>
      <c r="G129" s="2">
        <v>2</v>
      </c>
      <c r="H129" s="28">
        <v>19.100000000000001</v>
      </c>
      <c r="I129" s="28">
        <v>239.83</v>
      </c>
    </row>
    <row r="130" spans="2:9" x14ac:dyDescent="0.3">
      <c r="B130" s="1">
        <f t="shared" si="1"/>
        <v>45053</v>
      </c>
      <c r="C130" s="2" t="s">
        <v>571</v>
      </c>
      <c r="D130" s="27" t="s">
        <v>344</v>
      </c>
      <c r="E130" s="27" t="s">
        <v>508</v>
      </c>
      <c r="F130" s="27" t="s">
        <v>1774</v>
      </c>
      <c r="G130" s="2">
        <v>1</v>
      </c>
      <c r="H130" s="28">
        <v>20.59</v>
      </c>
      <c r="I130" s="28">
        <v>270.77999999999997</v>
      </c>
    </row>
    <row r="131" spans="2:9" x14ac:dyDescent="0.3">
      <c r="B131" s="1">
        <f t="shared" si="1"/>
        <v>45054</v>
      </c>
      <c r="C131" s="2" t="s">
        <v>572</v>
      </c>
      <c r="D131" s="27" t="s">
        <v>347</v>
      </c>
      <c r="E131" s="27" t="s">
        <v>573</v>
      </c>
      <c r="F131" s="27" t="s">
        <v>1773</v>
      </c>
      <c r="G131" s="2">
        <v>2</v>
      </c>
      <c r="H131" s="28">
        <v>26.84</v>
      </c>
      <c r="I131" s="28">
        <v>399.9</v>
      </c>
    </row>
    <row r="132" spans="2:9" x14ac:dyDescent="0.3">
      <c r="B132" s="1">
        <f t="shared" si="1"/>
        <v>45055</v>
      </c>
      <c r="C132" s="2" t="s">
        <v>574</v>
      </c>
      <c r="D132" s="27" t="s">
        <v>350</v>
      </c>
      <c r="E132" s="27" t="s">
        <v>546</v>
      </c>
      <c r="F132" s="27" t="s">
        <v>1773</v>
      </c>
      <c r="G132" s="2">
        <v>2</v>
      </c>
      <c r="H132" s="28">
        <v>25.67</v>
      </c>
      <c r="I132" s="28">
        <v>209.35</v>
      </c>
    </row>
    <row r="133" spans="2:9" x14ac:dyDescent="0.3">
      <c r="B133" s="1">
        <f t="shared" si="1"/>
        <v>45056</v>
      </c>
      <c r="C133" s="2" t="s">
        <v>575</v>
      </c>
      <c r="D133" s="27" t="s">
        <v>353</v>
      </c>
      <c r="E133" s="27" t="s">
        <v>576</v>
      </c>
      <c r="F133" s="27" t="s">
        <v>1773</v>
      </c>
      <c r="G133" s="2">
        <v>10</v>
      </c>
      <c r="H133" s="28">
        <v>9.74</v>
      </c>
      <c r="I133" s="28">
        <v>188.85</v>
      </c>
    </row>
    <row r="134" spans="2:9" x14ac:dyDescent="0.3">
      <c r="B134" s="1">
        <f t="shared" ref="B134:B197" si="2">B133+1</f>
        <v>45057</v>
      </c>
      <c r="C134" s="2" t="s">
        <v>577</v>
      </c>
      <c r="D134" s="27" t="s">
        <v>341</v>
      </c>
      <c r="E134" s="27" t="s">
        <v>578</v>
      </c>
      <c r="F134" s="27" t="s">
        <v>1774</v>
      </c>
      <c r="G134" s="2">
        <v>1</v>
      </c>
      <c r="H134" s="28">
        <v>17.989999999999998</v>
      </c>
      <c r="I134" s="28">
        <v>254.33</v>
      </c>
    </row>
    <row r="135" spans="2:9" x14ac:dyDescent="0.3">
      <c r="B135" s="1">
        <f t="shared" si="2"/>
        <v>45058</v>
      </c>
      <c r="C135" s="2" t="s">
        <v>579</v>
      </c>
      <c r="D135" s="27" t="s">
        <v>344</v>
      </c>
      <c r="E135" s="27" t="s">
        <v>580</v>
      </c>
      <c r="F135" s="27" t="s">
        <v>1773</v>
      </c>
      <c r="G135" s="2">
        <v>2</v>
      </c>
      <c r="H135" s="28">
        <v>28.72</v>
      </c>
      <c r="I135" s="28">
        <v>236.55</v>
      </c>
    </row>
    <row r="136" spans="2:9" x14ac:dyDescent="0.3">
      <c r="B136" s="1">
        <f t="shared" si="2"/>
        <v>45059</v>
      </c>
      <c r="C136" s="2" t="s">
        <v>581</v>
      </c>
      <c r="D136" s="27" t="s">
        <v>347</v>
      </c>
      <c r="E136" s="27" t="s">
        <v>582</v>
      </c>
      <c r="F136" s="27" t="s">
        <v>1773</v>
      </c>
      <c r="G136" s="2">
        <v>1</v>
      </c>
      <c r="H136" s="28">
        <v>15.83</v>
      </c>
      <c r="I136" s="28">
        <v>222.46</v>
      </c>
    </row>
    <row r="137" spans="2:9" x14ac:dyDescent="0.3">
      <c r="B137" s="1">
        <f t="shared" si="2"/>
        <v>45060</v>
      </c>
      <c r="C137" s="2" t="s">
        <v>583</v>
      </c>
      <c r="D137" s="27" t="s">
        <v>350</v>
      </c>
      <c r="E137" s="27" t="s">
        <v>584</v>
      </c>
      <c r="F137" s="27" t="s">
        <v>1776</v>
      </c>
      <c r="G137" s="2">
        <v>2</v>
      </c>
      <c r="H137" s="28">
        <v>18.7</v>
      </c>
      <c r="I137" s="28">
        <v>260.07</v>
      </c>
    </row>
    <row r="138" spans="2:9" x14ac:dyDescent="0.3">
      <c r="B138" s="1">
        <f t="shared" si="2"/>
        <v>45061</v>
      </c>
      <c r="C138" s="2" t="s">
        <v>585</v>
      </c>
      <c r="D138" s="27" t="s">
        <v>353</v>
      </c>
      <c r="E138" s="27" t="s">
        <v>586</v>
      </c>
      <c r="F138" s="27" t="s">
        <v>1774</v>
      </c>
      <c r="G138" s="2">
        <v>8</v>
      </c>
      <c r="H138" s="28">
        <v>23.65</v>
      </c>
      <c r="I138" s="28">
        <v>199.35</v>
      </c>
    </row>
    <row r="139" spans="2:9" x14ac:dyDescent="0.3">
      <c r="B139" s="1">
        <f t="shared" si="2"/>
        <v>45062</v>
      </c>
      <c r="C139" s="2" t="s">
        <v>587</v>
      </c>
      <c r="D139" s="27" t="s">
        <v>341</v>
      </c>
      <c r="E139" s="27" t="s">
        <v>588</v>
      </c>
      <c r="F139" s="27" t="s">
        <v>1775</v>
      </c>
      <c r="G139" s="2">
        <v>5</v>
      </c>
      <c r="H139" s="28">
        <v>24.55</v>
      </c>
      <c r="I139" s="28">
        <v>359.57</v>
      </c>
    </row>
    <row r="140" spans="2:9" x14ac:dyDescent="0.3">
      <c r="B140" s="1">
        <f t="shared" si="2"/>
        <v>45063</v>
      </c>
      <c r="C140" s="2" t="s">
        <v>589</v>
      </c>
      <c r="D140" s="27" t="s">
        <v>344</v>
      </c>
      <c r="E140" s="27" t="s">
        <v>342</v>
      </c>
      <c r="F140" s="27" t="s">
        <v>1773</v>
      </c>
      <c r="G140" s="2">
        <v>10</v>
      </c>
      <c r="H140" s="28">
        <v>28.17</v>
      </c>
      <c r="I140" s="28">
        <v>353.7</v>
      </c>
    </row>
    <row r="141" spans="2:9" x14ac:dyDescent="0.3">
      <c r="B141" s="1">
        <f t="shared" si="2"/>
        <v>45064</v>
      </c>
      <c r="C141" s="2" t="s">
        <v>590</v>
      </c>
      <c r="D141" s="27" t="s">
        <v>347</v>
      </c>
      <c r="E141" s="27" t="s">
        <v>591</v>
      </c>
      <c r="F141" s="27" t="s">
        <v>1776</v>
      </c>
      <c r="G141" s="2">
        <v>2</v>
      </c>
      <c r="H141" s="28">
        <v>26.44</v>
      </c>
      <c r="I141" s="28">
        <v>336</v>
      </c>
    </row>
    <row r="142" spans="2:9" x14ac:dyDescent="0.3">
      <c r="B142" s="1">
        <f t="shared" si="2"/>
        <v>45065</v>
      </c>
      <c r="C142" s="2" t="s">
        <v>592</v>
      </c>
      <c r="D142" s="27" t="s">
        <v>350</v>
      </c>
      <c r="E142" s="27" t="s">
        <v>445</v>
      </c>
      <c r="F142" s="27" t="s">
        <v>1773</v>
      </c>
      <c r="G142" s="2">
        <v>5</v>
      </c>
      <c r="H142" s="28">
        <v>12.42</v>
      </c>
      <c r="I142" s="28">
        <v>261.67</v>
      </c>
    </row>
    <row r="143" spans="2:9" x14ac:dyDescent="0.3">
      <c r="B143" s="1">
        <f t="shared" si="2"/>
        <v>45066</v>
      </c>
      <c r="C143" s="2" t="s">
        <v>593</v>
      </c>
      <c r="D143" s="27" t="s">
        <v>353</v>
      </c>
      <c r="E143" s="27" t="s">
        <v>594</v>
      </c>
      <c r="F143" s="27" t="s">
        <v>1776</v>
      </c>
      <c r="G143" s="2">
        <v>8</v>
      </c>
      <c r="H143" s="28">
        <v>12.97</v>
      </c>
      <c r="I143" s="28">
        <v>193.89</v>
      </c>
    </row>
    <row r="144" spans="2:9" x14ac:dyDescent="0.3">
      <c r="B144" s="1">
        <f t="shared" si="2"/>
        <v>45067</v>
      </c>
      <c r="C144" s="2" t="s">
        <v>595</v>
      </c>
      <c r="D144" s="27" t="s">
        <v>341</v>
      </c>
      <c r="E144" s="27" t="s">
        <v>596</v>
      </c>
      <c r="F144" s="27" t="s">
        <v>1773</v>
      </c>
      <c r="G144" s="2">
        <v>4</v>
      </c>
      <c r="H144" s="28">
        <v>24.63</v>
      </c>
      <c r="I144" s="28">
        <v>390.13</v>
      </c>
    </row>
    <row r="145" spans="2:9" x14ac:dyDescent="0.3">
      <c r="B145" s="1">
        <f t="shared" si="2"/>
        <v>45068</v>
      </c>
      <c r="C145" s="2" t="s">
        <v>597</v>
      </c>
      <c r="D145" s="27" t="s">
        <v>344</v>
      </c>
      <c r="E145" s="27" t="s">
        <v>598</v>
      </c>
      <c r="F145" s="27" t="s">
        <v>1774</v>
      </c>
      <c r="G145" s="2">
        <v>2</v>
      </c>
      <c r="H145" s="28">
        <v>29.85</v>
      </c>
      <c r="I145" s="28">
        <v>377.13</v>
      </c>
    </row>
    <row r="146" spans="2:9" x14ac:dyDescent="0.3">
      <c r="B146" s="1">
        <f t="shared" si="2"/>
        <v>45069</v>
      </c>
      <c r="C146" s="2" t="s">
        <v>599</v>
      </c>
      <c r="D146" s="27" t="s">
        <v>347</v>
      </c>
      <c r="E146" s="27" t="s">
        <v>600</v>
      </c>
      <c r="F146" s="27" t="s">
        <v>1776</v>
      </c>
      <c r="G146" s="2">
        <v>1</v>
      </c>
      <c r="H146" s="28">
        <v>22.29</v>
      </c>
      <c r="I146" s="28">
        <v>191.48</v>
      </c>
    </row>
    <row r="147" spans="2:9" x14ac:dyDescent="0.3">
      <c r="B147" s="1">
        <f t="shared" si="2"/>
        <v>45070</v>
      </c>
      <c r="C147" s="2" t="s">
        <v>601</v>
      </c>
      <c r="D147" s="27" t="s">
        <v>350</v>
      </c>
      <c r="E147" s="27" t="s">
        <v>526</v>
      </c>
      <c r="F147" s="27" t="s">
        <v>1775</v>
      </c>
      <c r="G147" s="2">
        <v>3</v>
      </c>
      <c r="H147" s="28">
        <v>24.1</v>
      </c>
      <c r="I147" s="28">
        <v>338.69</v>
      </c>
    </row>
    <row r="148" spans="2:9" x14ac:dyDescent="0.3">
      <c r="B148" s="1">
        <f t="shared" si="2"/>
        <v>45071</v>
      </c>
      <c r="C148" s="2" t="s">
        <v>602</v>
      </c>
      <c r="D148" s="27" t="s">
        <v>353</v>
      </c>
      <c r="E148" s="27" t="s">
        <v>603</v>
      </c>
      <c r="F148" s="27" t="s">
        <v>1774</v>
      </c>
      <c r="G148" s="2">
        <v>3</v>
      </c>
      <c r="H148" s="28">
        <v>14.5</v>
      </c>
      <c r="I148" s="28">
        <v>350.07</v>
      </c>
    </row>
    <row r="149" spans="2:9" x14ac:dyDescent="0.3">
      <c r="B149" s="1">
        <f t="shared" si="2"/>
        <v>45072</v>
      </c>
      <c r="C149" s="2" t="s">
        <v>604</v>
      </c>
      <c r="D149" s="27" t="s">
        <v>341</v>
      </c>
      <c r="E149" s="27" t="s">
        <v>360</v>
      </c>
      <c r="F149" s="27" t="s">
        <v>1773</v>
      </c>
      <c r="G149" s="2">
        <v>2</v>
      </c>
      <c r="H149" s="28">
        <v>28.16</v>
      </c>
      <c r="I149" s="28">
        <v>186.32</v>
      </c>
    </row>
    <row r="150" spans="2:9" x14ac:dyDescent="0.3">
      <c r="B150" s="1">
        <f t="shared" si="2"/>
        <v>45073</v>
      </c>
      <c r="C150" s="2" t="s">
        <v>605</v>
      </c>
      <c r="D150" s="27" t="s">
        <v>344</v>
      </c>
      <c r="E150" s="27" t="s">
        <v>606</v>
      </c>
      <c r="F150" s="27" t="s">
        <v>1776</v>
      </c>
      <c r="G150" s="2">
        <v>4</v>
      </c>
      <c r="H150" s="28">
        <v>14.91</v>
      </c>
      <c r="I150" s="28">
        <v>226.52</v>
      </c>
    </row>
    <row r="151" spans="2:9" x14ac:dyDescent="0.3">
      <c r="B151" s="1">
        <f t="shared" si="2"/>
        <v>45074</v>
      </c>
      <c r="C151" s="2" t="s">
        <v>607</v>
      </c>
      <c r="D151" s="27" t="s">
        <v>341</v>
      </c>
      <c r="E151" s="27" t="s">
        <v>576</v>
      </c>
      <c r="F151" s="27" t="s">
        <v>1775</v>
      </c>
      <c r="G151" s="2">
        <v>4</v>
      </c>
      <c r="H151" s="28">
        <v>15.67</v>
      </c>
      <c r="I151" s="28">
        <v>350.63</v>
      </c>
    </row>
    <row r="152" spans="2:9" x14ac:dyDescent="0.3">
      <c r="B152" s="1">
        <f t="shared" si="2"/>
        <v>45075</v>
      </c>
      <c r="C152" s="2" t="s">
        <v>608</v>
      </c>
      <c r="D152" s="27" t="s">
        <v>341</v>
      </c>
      <c r="E152" s="27" t="s">
        <v>609</v>
      </c>
      <c r="F152" s="27" t="s">
        <v>1774</v>
      </c>
      <c r="G152" s="2">
        <v>8</v>
      </c>
      <c r="H152" s="28">
        <v>12.9</v>
      </c>
      <c r="I152" s="28">
        <v>271.16000000000003</v>
      </c>
    </row>
    <row r="153" spans="2:9" x14ac:dyDescent="0.3">
      <c r="B153" s="1">
        <f t="shared" si="2"/>
        <v>45076</v>
      </c>
      <c r="C153" s="2" t="s">
        <v>610</v>
      </c>
      <c r="D153" s="27" t="s">
        <v>341</v>
      </c>
      <c r="E153" s="27" t="s">
        <v>611</v>
      </c>
      <c r="F153" s="27" t="s">
        <v>1775</v>
      </c>
      <c r="G153" s="2">
        <v>3</v>
      </c>
      <c r="H153" s="28">
        <v>27.09</v>
      </c>
      <c r="I153" s="28">
        <v>260.8</v>
      </c>
    </row>
    <row r="154" spans="2:9" x14ac:dyDescent="0.3">
      <c r="B154" s="1">
        <f t="shared" si="2"/>
        <v>45077</v>
      </c>
      <c r="C154" s="2" t="s">
        <v>612</v>
      </c>
      <c r="D154" s="27" t="s">
        <v>341</v>
      </c>
      <c r="E154" s="27" t="s">
        <v>613</v>
      </c>
      <c r="F154" s="27" t="s">
        <v>1776</v>
      </c>
      <c r="G154" s="2">
        <v>9</v>
      </c>
      <c r="H154" s="28">
        <v>29.37</v>
      </c>
      <c r="I154" s="28">
        <v>343.75</v>
      </c>
    </row>
    <row r="155" spans="2:9" x14ac:dyDescent="0.3">
      <c r="B155" s="1">
        <f t="shared" si="2"/>
        <v>45078</v>
      </c>
      <c r="C155" s="2" t="s">
        <v>614</v>
      </c>
      <c r="D155" s="27" t="s">
        <v>341</v>
      </c>
      <c r="E155" s="27" t="s">
        <v>615</v>
      </c>
      <c r="F155" s="27" t="s">
        <v>1773</v>
      </c>
      <c r="G155" s="2">
        <v>2</v>
      </c>
      <c r="H155" s="28">
        <v>25.11</v>
      </c>
      <c r="I155" s="28">
        <v>384.64</v>
      </c>
    </row>
    <row r="156" spans="2:9" x14ac:dyDescent="0.3">
      <c r="B156" s="1">
        <f t="shared" si="2"/>
        <v>45079</v>
      </c>
      <c r="C156" s="2" t="s">
        <v>616</v>
      </c>
      <c r="D156" s="27" t="s">
        <v>341</v>
      </c>
      <c r="E156" s="27" t="s">
        <v>617</v>
      </c>
      <c r="F156" s="27" t="s">
        <v>1775</v>
      </c>
      <c r="G156" s="2">
        <v>5</v>
      </c>
      <c r="H156" s="28">
        <v>12.49</v>
      </c>
      <c r="I156" s="28">
        <v>127.12</v>
      </c>
    </row>
    <row r="157" spans="2:9" x14ac:dyDescent="0.3">
      <c r="B157" s="1">
        <f t="shared" si="2"/>
        <v>45080</v>
      </c>
      <c r="C157" s="2" t="s">
        <v>618</v>
      </c>
      <c r="D157" s="27" t="s">
        <v>341</v>
      </c>
      <c r="E157" s="27" t="s">
        <v>619</v>
      </c>
      <c r="F157" s="27" t="s">
        <v>1773</v>
      </c>
      <c r="G157" s="2">
        <v>8</v>
      </c>
      <c r="H157" s="28">
        <v>10.9</v>
      </c>
      <c r="I157" s="28">
        <v>198.88</v>
      </c>
    </row>
    <row r="158" spans="2:9" x14ac:dyDescent="0.3">
      <c r="B158" s="1">
        <f t="shared" si="2"/>
        <v>45081</v>
      </c>
      <c r="C158" s="2" t="s">
        <v>620</v>
      </c>
      <c r="D158" s="27" t="s">
        <v>341</v>
      </c>
      <c r="E158" s="27" t="s">
        <v>621</v>
      </c>
      <c r="F158" s="27" t="s">
        <v>1775</v>
      </c>
      <c r="G158" s="2">
        <v>2</v>
      </c>
      <c r="H158" s="28">
        <v>27.07</v>
      </c>
      <c r="I158" s="28">
        <v>158.38</v>
      </c>
    </row>
    <row r="159" spans="2:9" x14ac:dyDescent="0.3">
      <c r="B159" s="1">
        <f t="shared" si="2"/>
        <v>45082</v>
      </c>
      <c r="C159" s="2" t="s">
        <v>622</v>
      </c>
      <c r="D159" s="27" t="s">
        <v>341</v>
      </c>
      <c r="E159" s="27" t="s">
        <v>623</v>
      </c>
      <c r="F159" s="27" t="s">
        <v>1775</v>
      </c>
      <c r="G159" s="2">
        <v>2</v>
      </c>
      <c r="H159" s="28">
        <v>11.98</v>
      </c>
      <c r="I159" s="28">
        <v>288.20999999999998</v>
      </c>
    </row>
    <row r="160" spans="2:9" x14ac:dyDescent="0.3">
      <c r="B160" s="1">
        <f t="shared" si="2"/>
        <v>45083</v>
      </c>
      <c r="C160" s="2" t="s">
        <v>624</v>
      </c>
      <c r="D160" s="27" t="s">
        <v>341</v>
      </c>
      <c r="E160" s="27" t="s">
        <v>447</v>
      </c>
      <c r="F160" s="27" t="s">
        <v>1775</v>
      </c>
      <c r="G160" s="2">
        <v>10</v>
      </c>
      <c r="H160" s="28">
        <v>20.92</v>
      </c>
      <c r="I160" s="28">
        <v>214.15</v>
      </c>
    </row>
    <row r="161" spans="2:9" x14ac:dyDescent="0.3">
      <c r="B161" s="1">
        <f t="shared" si="2"/>
        <v>45084</v>
      </c>
      <c r="C161" s="2" t="s">
        <v>625</v>
      </c>
      <c r="D161" s="27" t="s">
        <v>341</v>
      </c>
      <c r="E161" s="27" t="s">
        <v>626</v>
      </c>
      <c r="F161" s="27" t="s">
        <v>1776</v>
      </c>
      <c r="G161" s="2">
        <v>6</v>
      </c>
      <c r="H161" s="28">
        <v>27.26</v>
      </c>
      <c r="I161" s="28">
        <v>146.13999999999999</v>
      </c>
    </row>
    <row r="162" spans="2:9" x14ac:dyDescent="0.3">
      <c r="B162" s="1">
        <f t="shared" si="2"/>
        <v>45085</v>
      </c>
      <c r="C162" s="2" t="s">
        <v>627</v>
      </c>
      <c r="D162" s="27" t="s">
        <v>350</v>
      </c>
      <c r="E162" s="27" t="s">
        <v>628</v>
      </c>
      <c r="F162" s="27" t="s">
        <v>1773</v>
      </c>
      <c r="G162" s="2">
        <v>9</v>
      </c>
      <c r="H162" s="28">
        <v>29.03</v>
      </c>
      <c r="I162" s="28">
        <v>141.69</v>
      </c>
    </row>
    <row r="163" spans="2:9" x14ac:dyDescent="0.3">
      <c r="B163" s="1">
        <f t="shared" si="2"/>
        <v>45086</v>
      </c>
      <c r="C163" s="2" t="s">
        <v>629</v>
      </c>
      <c r="D163" s="27" t="s">
        <v>353</v>
      </c>
      <c r="E163" s="27" t="s">
        <v>582</v>
      </c>
      <c r="F163" s="27" t="s">
        <v>1773</v>
      </c>
      <c r="G163" s="2">
        <v>7</v>
      </c>
      <c r="H163" s="28">
        <v>16.72</v>
      </c>
      <c r="I163" s="28">
        <v>197.29</v>
      </c>
    </row>
    <row r="164" spans="2:9" x14ac:dyDescent="0.3">
      <c r="B164" s="1">
        <f t="shared" si="2"/>
        <v>45087</v>
      </c>
      <c r="C164" s="2" t="s">
        <v>630</v>
      </c>
      <c r="D164" s="27" t="s">
        <v>341</v>
      </c>
      <c r="E164" s="27" t="s">
        <v>631</v>
      </c>
      <c r="F164" s="27" t="s">
        <v>1774</v>
      </c>
      <c r="G164" s="2">
        <v>4</v>
      </c>
      <c r="H164" s="28">
        <v>22.33</v>
      </c>
      <c r="I164" s="28">
        <v>348.92</v>
      </c>
    </row>
    <row r="165" spans="2:9" x14ac:dyDescent="0.3">
      <c r="B165" s="1">
        <f t="shared" si="2"/>
        <v>45088</v>
      </c>
      <c r="C165" s="2" t="s">
        <v>632</v>
      </c>
      <c r="D165" s="27" t="s">
        <v>344</v>
      </c>
      <c r="E165" s="27" t="s">
        <v>633</v>
      </c>
      <c r="F165" s="27" t="s">
        <v>1774</v>
      </c>
      <c r="G165" s="2">
        <v>4</v>
      </c>
      <c r="H165" s="28">
        <v>12.32</v>
      </c>
      <c r="I165" s="28">
        <v>296.26</v>
      </c>
    </row>
    <row r="166" spans="2:9" x14ac:dyDescent="0.3">
      <c r="B166" s="1">
        <f t="shared" si="2"/>
        <v>45089</v>
      </c>
      <c r="C166" s="2" t="s">
        <v>634</v>
      </c>
      <c r="D166" s="27" t="s">
        <v>347</v>
      </c>
      <c r="E166" s="27" t="s">
        <v>490</v>
      </c>
      <c r="F166" s="27" t="s">
        <v>1774</v>
      </c>
      <c r="G166" s="2">
        <v>8</v>
      </c>
      <c r="H166" s="28">
        <v>20.45</v>
      </c>
      <c r="I166" s="28">
        <v>373.97</v>
      </c>
    </row>
    <row r="167" spans="2:9" x14ac:dyDescent="0.3">
      <c r="B167" s="1">
        <f t="shared" si="2"/>
        <v>45090</v>
      </c>
      <c r="C167" s="2" t="s">
        <v>635</v>
      </c>
      <c r="D167" s="27" t="s">
        <v>350</v>
      </c>
      <c r="E167" s="27" t="s">
        <v>519</v>
      </c>
      <c r="F167" s="27" t="s">
        <v>1773</v>
      </c>
      <c r="G167" s="2">
        <v>2</v>
      </c>
      <c r="H167" s="28">
        <v>20.059999999999999</v>
      </c>
      <c r="I167" s="28">
        <v>266.19</v>
      </c>
    </row>
    <row r="168" spans="2:9" x14ac:dyDescent="0.3">
      <c r="B168" s="1">
        <f t="shared" si="2"/>
        <v>45091</v>
      </c>
      <c r="C168" s="2" t="s">
        <v>636</v>
      </c>
      <c r="D168" s="27" t="s">
        <v>353</v>
      </c>
      <c r="E168" s="27" t="s">
        <v>637</v>
      </c>
      <c r="F168" s="27" t="s">
        <v>1776</v>
      </c>
      <c r="G168" s="2">
        <v>9</v>
      </c>
      <c r="H168" s="28">
        <v>21.24</v>
      </c>
      <c r="I168" s="28">
        <v>340.45</v>
      </c>
    </row>
    <row r="169" spans="2:9" x14ac:dyDescent="0.3">
      <c r="B169" s="1">
        <f t="shared" si="2"/>
        <v>45092</v>
      </c>
      <c r="C169" s="2" t="s">
        <v>638</v>
      </c>
      <c r="D169" s="27" t="s">
        <v>341</v>
      </c>
      <c r="E169" s="27" t="s">
        <v>639</v>
      </c>
      <c r="F169" s="27" t="s">
        <v>1775</v>
      </c>
      <c r="G169" s="2">
        <v>4</v>
      </c>
      <c r="H169" s="28">
        <v>24.61</v>
      </c>
      <c r="I169" s="28">
        <v>212.1</v>
      </c>
    </row>
    <row r="170" spans="2:9" x14ac:dyDescent="0.3">
      <c r="B170" s="1">
        <f t="shared" si="2"/>
        <v>45093</v>
      </c>
      <c r="C170" s="2" t="s">
        <v>640</v>
      </c>
      <c r="D170" s="27" t="s">
        <v>344</v>
      </c>
      <c r="E170" s="27" t="s">
        <v>641</v>
      </c>
      <c r="F170" s="27" t="s">
        <v>1773</v>
      </c>
      <c r="G170" s="2">
        <v>10</v>
      </c>
      <c r="H170" s="28">
        <v>12.7</v>
      </c>
      <c r="I170" s="28">
        <v>122.83</v>
      </c>
    </row>
    <row r="171" spans="2:9" x14ac:dyDescent="0.3">
      <c r="B171" s="1">
        <f t="shared" si="2"/>
        <v>45094</v>
      </c>
      <c r="C171" s="2" t="s">
        <v>642</v>
      </c>
      <c r="D171" s="27" t="s">
        <v>347</v>
      </c>
      <c r="E171" s="27" t="s">
        <v>370</v>
      </c>
      <c r="F171" s="27" t="s">
        <v>1774</v>
      </c>
      <c r="G171" s="2">
        <v>5</v>
      </c>
      <c r="H171" s="28">
        <v>14.53</v>
      </c>
      <c r="I171" s="28">
        <v>290.32</v>
      </c>
    </row>
    <row r="172" spans="2:9" x14ac:dyDescent="0.3">
      <c r="B172" s="1">
        <f t="shared" si="2"/>
        <v>45095</v>
      </c>
      <c r="C172" s="2" t="s">
        <v>643</v>
      </c>
      <c r="D172" s="27" t="s">
        <v>350</v>
      </c>
      <c r="E172" s="27" t="s">
        <v>644</v>
      </c>
      <c r="F172" s="27" t="s">
        <v>1775</v>
      </c>
      <c r="G172" s="2">
        <v>7</v>
      </c>
      <c r="H172" s="28">
        <v>15.09</v>
      </c>
      <c r="I172" s="28">
        <v>265.83</v>
      </c>
    </row>
    <row r="173" spans="2:9" x14ac:dyDescent="0.3">
      <c r="B173" s="1">
        <f t="shared" si="2"/>
        <v>45096</v>
      </c>
      <c r="C173" s="2" t="s">
        <v>645</v>
      </c>
      <c r="D173" s="27" t="s">
        <v>353</v>
      </c>
      <c r="E173" s="27" t="s">
        <v>646</v>
      </c>
      <c r="F173" s="27" t="s">
        <v>1775</v>
      </c>
      <c r="G173" s="2">
        <v>4</v>
      </c>
      <c r="H173" s="28">
        <v>14.96</v>
      </c>
      <c r="I173" s="28">
        <v>137.65</v>
      </c>
    </row>
    <row r="174" spans="2:9" x14ac:dyDescent="0.3">
      <c r="B174" s="1">
        <f t="shared" si="2"/>
        <v>45097</v>
      </c>
      <c r="C174" s="2" t="s">
        <v>647</v>
      </c>
      <c r="D174" s="27" t="s">
        <v>341</v>
      </c>
      <c r="E174" s="27" t="s">
        <v>380</v>
      </c>
      <c r="F174" s="27" t="s">
        <v>1773</v>
      </c>
      <c r="G174" s="2">
        <v>8</v>
      </c>
      <c r="H174" s="28">
        <v>23.09</v>
      </c>
      <c r="I174" s="28">
        <v>152.58000000000001</v>
      </c>
    </row>
    <row r="175" spans="2:9" x14ac:dyDescent="0.3">
      <c r="B175" s="1">
        <f t="shared" si="2"/>
        <v>45098</v>
      </c>
      <c r="C175" s="2" t="s">
        <v>648</v>
      </c>
      <c r="D175" s="27" t="s">
        <v>344</v>
      </c>
      <c r="E175" s="27" t="s">
        <v>576</v>
      </c>
      <c r="F175" s="27" t="s">
        <v>1775</v>
      </c>
      <c r="G175" s="2">
        <v>1</v>
      </c>
      <c r="H175" s="28">
        <v>27.36</v>
      </c>
      <c r="I175" s="28">
        <v>367.03</v>
      </c>
    </row>
    <row r="176" spans="2:9" x14ac:dyDescent="0.3">
      <c r="B176" s="1">
        <f t="shared" si="2"/>
        <v>45099</v>
      </c>
      <c r="C176" s="2" t="s">
        <v>649</v>
      </c>
      <c r="D176" s="27" t="s">
        <v>347</v>
      </c>
      <c r="E176" s="27" t="s">
        <v>650</v>
      </c>
      <c r="F176" s="27" t="s">
        <v>1774</v>
      </c>
      <c r="G176" s="2">
        <v>7</v>
      </c>
      <c r="H176" s="28">
        <v>17.02</v>
      </c>
      <c r="I176" s="28">
        <v>202.74</v>
      </c>
    </row>
    <row r="177" spans="2:9" x14ac:dyDescent="0.3">
      <c r="B177" s="1">
        <f t="shared" si="2"/>
        <v>45100</v>
      </c>
      <c r="C177" s="2" t="s">
        <v>651</v>
      </c>
      <c r="D177" s="27" t="s">
        <v>350</v>
      </c>
      <c r="E177" s="27" t="s">
        <v>652</v>
      </c>
      <c r="F177" s="27" t="s">
        <v>1774</v>
      </c>
      <c r="G177" s="2">
        <v>6</v>
      </c>
      <c r="H177" s="28">
        <v>26.79</v>
      </c>
      <c r="I177" s="28">
        <v>370.75</v>
      </c>
    </row>
    <row r="178" spans="2:9" x14ac:dyDescent="0.3">
      <c r="B178" s="1">
        <f t="shared" si="2"/>
        <v>45101</v>
      </c>
      <c r="C178" s="2" t="s">
        <v>653</v>
      </c>
      <c r="D178" s="27" t="s">
        <v>350</v>
      </c>
      <c r="E178" s="27" t="s">
        <v>512</v>
      </c>
      <c r="F178" s="27" t="s">
        <v>1773</v>
      </c>
      <c r="G178" s="2">
        <v>8</v>
      </c>
      <c r="H178" s="28">
        <v>23.9</v>
      </c>
      <c r="I178" s="28">
        <v>226.34</v>
      </c>
    </row>
    <row r="179" spans="2:9" x14ac:dyDescent="0.3">
      <c r="B179" s="1">
        <f t="shared" si="2"/>
        <v>45102</v>
      </c>
      <c r="C179" s="2" t="s">
        <v>654</v>
      </c>
      <c r="D179" s="27" t="s">
        <v>341</v>
      </c>
      <c r="E179" s="27" t="s">
        <v>655</v>
      </c>
      <c r="F179" s="27" t="s">
        <v>1775</v>
      </c>
      <c r="G179" s="2">
        <v>6</v>
      </c>
      <c r="H179" s="28">
        <v>10.050000000000001</v>
      </c>
      <c r="I179" s="28">
        <v>270.39999999999998</v>
      </c>
    </row>
    <row r="180" spans="2:9" x14ac:dyDescent="0.3">
      <c r="B180" s="1">
        <f t="shared" si="2"/>
        <v>45103</v>
      </c>
      <c r="C180" s="2" t="s">
        <v>656</v>
      </c>
      <c r="D180" s="27" t="s">
        <v>344</v>
      </c>
      <c r="E180" s="27" t="s">
        <v>351</v>
      </c>
      <c r="F180" s="27" t="s">
        <v>1776</v>
      </c>
      <c r="G180" s="2">
        <v>7</v>
      </c>
      <c r="H180" s="28">
        <v>20.47</v>
      </c>
      <c r="I180" s="28">
        <v>190.5</v>
      </c>
    </row>
    <row r="181" spans="2:9" x14ac:dyDescent="0.3">
      <c r="B181" s="1">
        <f t="shared" si="2"/>
        <v>45104</v>
      </c>
      <c r="C181" s="2" t="s">
        <v>657</v>
      </c>
      <c r="D181" s="27" t="s">
        <v>347</v>
      </c>
      <c r="E181" s="27" t="s">
        <v>504</v>
      </c>
      <c r="F181" s="27" t="s">
        <v>1776</v>
      </c>
      <c r="G181" s="2">
        <v>2</v>
      </c>
      <c r="H181" s="28">
        <v>25.79</v>
      </c>
      <c r="I181" s="28">
        <v>382.57</v>
      </c>
    </row>
    <row r="182" spans="2:9" x14ac:dyDescent="0.3">
      <c r="B182" s="1">
        <f t="shared" si="2"/>
        <v>45105</v>
      </c>
      <c r="C182" s="2" t="s">
        <v>658</v>
      </c>
      <c r="D182" s="27" t="s">
        <v>350</v>
      </c>
      <c r="E182" s="27" t="s">
        <v>573</v>
      </c>
      <c r="F182" s="27" t="s">
        <v>1775</v>
      </c>
      <c r="G182" s="2">
        <v>1</v>
      </c>
      <c r="H182" s="28">
        <v>12.09</v>
      </c>
      <c r="I182" s="28">
        <v>388.05</v>
      </c>
    </row>
    <row r="183" spans="2:9" x14ac:dyDescent="0.3">
      <c r="B183" s="1">
        <f t="shared" si="2"/>
        <v>45106</v>
      </c>
      <c r="C183" s="2" t="s">
        <v>659</v>
      </c>
      <c r="D183" s="27" t="s">
        <v>350</v>
      </c>
      <c r="E183" s="27" t="s">
        <v>660</v>
      </c>
      <c r="F183" s="27" t="s">
        <v>1775</v>
      </c>
      <c r="G183" s="2">
        <v>8</v>
      </c>
      <c r="H183" s="28">
        <v>14.6</v>
      </c>
      <c r="I183" s="28">
        <v>255.82</v>
      </c>
    </row>
    <row r="184" spans="2:9" x14ac:dyDescent="0.3">
      <c r="B184" s="1">
        <f t="shared" si="2"/>
        <v>45107</v>
      </c>
      <c r="C184" s="2" t="s">
        <v>661</v>
      </c>
      <c r="D184" s="27" t="s">
        <v>341</v>
      </c>
      <c r="E184" s="27" t="s">
        <v>400</v>
      </c>
      <c r="F184" s="27" t="s">
        <v>1775</v>
      </c>
      <c r="G184" s="2">
        <v>7</v>
      </c>
      <c r="H184" s="28">
        <v>14.02</v>
      </c>
      <c r="I184" s="28">
        <v>105.29</v>
      </c>
    </row>
    <row r="185" spans="2:9" x14ac:dyDescent="0.3">
      <c r="B185" s="1">
        <f t="shared" si="2"/>
        <v>45108</v>
      </c>
      <c r="C185" s="2" t="s">
        <v>662</v>
      </c>
      <c r="D185" s="27" t="s">
        <v>344</v>
      </c>
      <c r="E185" s="27" t="s">
        <v>663</v>
      </c>
      <c r="F185" s="27" t="s">
        <v>1774</v>
      </c>
      <c r="G185" s="2">
        <v>7</v>
      </c>
      <c r="H185" s="28">
        <v>10.57</v>
      </c>
      <c r="I185" s="28">
        <v>307.55</v>
      </c>
    </row>
    <row r="186" spans="2:9" x14ac:dyDescent="0.3">
      <c r="B186" s="1">
        <f t="shared" si="2"/>
        <v>45109</v>
      </c>
      <c r="C186" s="2" t="s">
        <v>664</v>
      </c>
      <c r="D186" s="27" t="s">
        <v>347</v>
      </c>
      <c r="E186" s="27" t="s">
        <v>451</v>
      </c>
      <c r="F186" s="27" t="s">
        <v>1776</v>
      </c>
      <c r="G186" s="2">
        <v>7</v>
      </c>
      <c r="H186" s="28">
        <v>16.59</v>
      </c>
      <c r="I186" s="28">
        <v>355.41</v>
      </c>
    </row>
    <row r="187" spans="2:9" x14ac:dyDescent="0.3">
      <c r="B187" s="1">
        <f t="shared" si="2"/>
        <v>45110</v>
      </c>
      <c r="C187" s="2" t="s">
        <v>665</v>
      </c>
      <c r="D187" s="27" t="s">
        <v>350</v>
      </c>
      <c r="E187" s="27" t="s">
        <v>666</v>
      </c>
      <c r="F187" s="27" t="s">
        <v>1774</v>
      </c>
      <c r="G187" s="2">
        <v>2</v>
      </c>
      <c r="H187" s="28">
        <v>27.64</v>
      </c>
      <c r="I187" s="28">
        <v>136.71</v>
      </c>
    </row>
    <row r="188" spans="2:9" x14ac:dyDescent="0.3">
      <c r="B188" s="1">
        <f t="shared" si="2"/>
        <v>45111</v>
      </c>
      <c r="C188" s="2" t="s">
        <v>667</v>
      </c>
      <c r="D188" s="27" t="s">
        <v>350</v>
      </c>
      <c r="E188" s="27" t="s">
        <v>660</v>
      </c>
      <c r="F188" s="27" t="s">
        <v>1776</v>
      </c>
      <c r="G188" s="2">
        <v>7</v>
      </c>
      <c r="H188" s="28">
        <v>18.600000000000001</v>
      </c>
      <c r="I188" s="28">
        <v>374.45</v>
      </c>
    </row>
    <row r="189" spans="2:9" x14ac:dyDescent="0.3">
      <c r="B189" s="1">
        <f t="shared" si="2"/>
        <v>45112</v>
      </c>
      <c r="C189" s="2" t="s">
        <v>668</v>
      </c>
      <c r="D189" s="27" t="s">
        <v>341</v>
      </c>
      <c r="E189" s="27" t="s">
        <v>669</v>
      </c>
      <c r="F189" s="27" t="s">
        <v>1773</v>
      </c>
      <c r="G189" s="2">
        <v>3</v>
      </c>
      <c r="H189" s="28">
        <v>25.27</v>
      </c>
      <c r="I189" s="28">
        <v>199.54</v>
      </c>
    </row>
    <row r="190" spans="2:9" x14ac:dyDescent="0.3">
      <c r="B190" s="1">
        <f t="shared" si="2"/>
        <v>45113</v>
      </c>
      <c r="C190" s="2" t="s">
        <v>670</v>
      </c>
      <c r="D190" s="27" t="s">
        <v>344</v>
      </c>
      <c r="E190" s="27" t="s">
        <v>492</v>
      </c>
      <c r="F190" s="27" t="s">
        <v>1776</v>
      </c>
      <c r="G190" s="2">
        <v>10</v>
      </c>
      <c r="H190" s="28">
        <v>27.46</v>
      </c>
      <c r="I190" s="28">
        <v>222.12</v>
      </c>
    </row>
    <row r="191" spans="2:9" x14ac:dyDescent="0.3">
      <c r="B191" s="1">
        <f t="shared" si="2"/>
        <v>45114</v>
      </c>
      <c r="C191" s="2" t="s">
        <v>671</v>
      </c>
      <c r="D191" s="27" t="s">
        <v>347</v>
      </c>
      <c r="E191" s="27" t="s">
        <v>672</v>
      </c>
      <c r="F191" s="27" t="s">
        <v>1775</v>
      </c>
      <c r="G191" s="2">
        <v>2</v>
      </c>
      <c r="H191" s="28">
        <v>14.56</v>
      </c>
      <c r="I191" s="28">
        <v>351.26</v>
      </c>
    </row>
    <row r="192" spans="2:9" x14ac:dyDescent="0.3">
      <c r="B192" s="1">
        <f t="shared" si="2"/>
        <v>45115</v>
      </c>
      <c r="C192" s="2" t="s">
        <v>673</v>
      </c>
      <c r="D192" s="27" t="s">
        <v>350</v>
      </c>
      <c r="E192" s="27" t="s">
        <v>646</v>
      </c>
      <c r="F192" s="27" t="s">
        <v>1775</v>
      </c>
      <c r="G192" s="2">
        <v>1</v>
      </c>
      <c r="H192" s="28">
        <v>29.18</v>
      </c>
      <c r="I192" s="28">
        <v>261.56</v>
      </c>
    </row>
    <row r="193" spans="2:9" x14ac:dyDescent="0.3">
      <c r="B193" s="1">
        <f t="shared" si="2"/>
        <v>45116</v>
      </c>
      <c r="C193" s="2" t="s">
        <v>674</v>
      </c>
      <c r="D193" s="27" t="s">
        <v>350</v>
      </c>
      <c r="E193" s="27" t="s">
        <v>675</v>
      </c>
      <c r="F193" s="27" t="s">
        <v>1773</v>
      </c>
      <c r="G193" s="2">
        <v>10</v>
      </c>
      <c r="H193" s="28">
        <v>13.15</v>
      </c>
      <c r="I193" s="28">
        <v>365.42</v>
      </c>
    </row>
    <row r="194" spans="2:9" x14ac:dyDescent="0.3">
      <c r="B194" s="1">
        <f t="shared" si="2"/>
        <v>45117</v>
      </c>
      <c r="C194" s="2" t="s">
        <v>676</v>
      </c>
      <c r="D194" s="27" t="s">
        <v>341</v>
      </c>
      <c r="E194" s="27" t="s">
        <v>677</v>
      </c>
      <c r="F194" s="27" t="s">
        <v>1774</v>
      </c>
      <c r="G194" s="2">
        <v>7</v>
      </c>
      <c r="H194" s="28">
        <v>19.04</v>
      </c>
      <c r="I194" s="28">
        <v>420.52</v>
      </c>
    </row>
    <row r="195" spans="2:9" x14ac:dyDescent="0.3">
      <c r="B195" s="1">
        <f t="shared" si="2"/>
        <v>45118</v>
      </c>
      <c r="C195" s="2" t="s">
        <v>678</v>
      </c>
      <c r="D195" s="27" t="s">
        <v>344</v>
      </c>
      <c r="E195" s="27" t="s">
        <v>679</v>
      </c>
      <c r="F195" s="27" t="s">
        <v>1774</v>
      </c>
      <c r="G195" s="2">
        <v>9</v>
      </c>
      <c r="H195" s="28">
        <v>12.61</v>
      </c>
      <c r="I195" s="28">
        <v>379.79</v>
      </c>
    </row>
    <row r="196" spans="2:9" x14ac:dyDescent="0.3">
      <c r="B196" s="1">
        <f t="shared" si="2"/>
        <v>45119</v>
      </c>
      <c r="C196" s="2" t="s">
        <v>680</v>
      </c>
      <c r="D196" s="27" t="s">
        <v>347</v>
      </c>
      <c r="E196" s="27" t="s">
        <v>439</v>
      </c>
      <c r="F196" s="27" t="s">
        <v>1775</v>
      </c>
      <c r="G196" s="2">
        <v>3</v>
      </c>
      <c r="H196" s="28">
        <v>14.62</v>
      </c>
      <c r="I196" s="28">
        <v>220.13</v>
      </c>
    </row>
    <row r="197" spans="2:9" x14ac:dyDescent="0.3">
      <c r="B197" s="1">
        <f t="shared" si="2"/>
        <v>45120</v>
      </c>
      <c r="C197" s="2" t="s">
        <v>681</v>
      </c>
      <c r="D197" s="27" t="s">
        <v>350</v>
      </c>
      <c r="E197" s="27" t="s">
        <v>475</v>
      </c>
      <c r="F197" s="27" t="s">
        <v>1773</v>
      </c>
      <c r="G197" s="2">
        <v>8</v>
      </c>
      <c r="H197" s="28">
        <v>20.11</v>
      </c>
      <c r="I197" s="28">
        <v>463.52</v>
      </c>
    </row>
    <row r="198" spans="2:9" x14ac:dyDescent="0.3">
      <c r="B198" s="1">
        <f t="shared" ref="B198:B261" si="3">B197+1</f>
        <v>45121</v>
      </c>
      <c r="C198" s="2" t="s">
        <v>682</v>
      </c>
      <c r="D198" s="27" t="s">
        <v>350</v>
      </c>
      <c r="E198" s="27" t="s">
        <v>683</v>
      </c>
      <c r="F198" s="27" t="s">
        <v>1776</v>
      </c>
      <c r="G198" s="2">
        <v>10</v>
      </c>
      <c r="H198" s="28">
        <v>14.58</v>
      </c>
      <c r="I198" s="28">
        <v>172.08</v>
      </c>
    </row>
    <row r="199" spans="2:9" x14ac:dyDescent="0.3">
      <c r="B199" s="1">
        <f t="shared" si="3"/>
        <v>45122</v>
      </c>
      <c r="C199" s="2" t="s">
        <v>684</v>
      </c>
      <c r="D199" s="27" t="s">
        <v>341</v>
      </c>
      <c r="E199" s="27" t="s">
        <v>413</v>
      </c>
      <c r="F199" s="27" t="s">
        <v>1773</v>
      </c>
      <c r="G199" s="2">
        <v>6</v>
      </c>
      <c r="H199" s="28">
        <v>12.82</v>
      </c>
      <c r="I199" s="28">
        <v>413.63</v>
      </c>
    </row>
    <row r="200" spans="2:9" x14ac:dyDescent="0.3">
      <c r="B200" s="1">
        <f t="shared" si="3"/>
        <v>45123</v>
      </c>
      <c r="C200" s="2" t="s">
        <v>685</v>
      </c>
      <c r="D200" s="27" t="s">
        <v>344</v>
      </c>
      <c r="E200" s="27" t="s">
        <v>686</v>
      </c>
      <c r="F200" s="27" t="s">
        <v>1776</v>
      </c>
      <c r="G200" s="2">
        <v>4</v>
      </c>
      <c r="H200" s="28">
        <v>15.87</v>
      </c>
      <c r="I200" s="28">
        <v>117.82</v>
      </c>
    </row>
    <row r="201" spans="2:9" x14ac:dyDescent="0.3">
      <c r="B201" s="1">
        <f t="shared" si="3"/>
        <v>45124</v>
      </c>
      <c r="C201" s="2" t="s">
        <v>687</v>
      </c>
      <c r="D201" s="27" t="s">
        <v>347</v>
      </c>
      <c r="E201" s="27" t="s">
        <v>688</v>
      </c>
      <c r="F201" s="27" t="s">
        <v>1773</v>
      </c>
      <c r="G201" s="2">
        <v>4</v>
      </c>
      <c r="H201" s="28">
        <v>17.11</v>
      </c>
      <c r="I201" s="28">
        <v>485.51</v>
      </c>
    </row>
    <row r="202" spans="2:9" x14ac:dyDescent="0.3">
      <c r="B202" s="1">
        <f t="shared" si="3"/>
        <v>45125</v>
      </c>
      <c r="C202" s="2" t="s">
        <v>689</v>
      </c>
      <c r="D202" s="27" t="s">
        <v>350</v>
      </c>
      <c r="E202" s="27" t="s">
        <v>690</v>
      </c>
      <c r="F202" s="27" t="s">
        <v>1773</v>
      </c>
      <c r="G202" s="2">
        <v>4</v>
      </c>
      <c r="H202" s="28">
        <v>11.8</v>
      </c>
      <c r="I202" s="28">
        <v>477.94</v>
      </c>
    </row>
    <row r="203" spans="2:9" x14ac:dyDescent="0.3">
      <c r="B203" s="1">
        <f t="shared" si="3"/>
        <v>45126</v>
      </c>
      <c r="C203" s="2" t="s">
        <v>691</v>
      </c>
      <c r="D203" s="27" t="s">
        <v>350</v>
      </c>
      <c r="E203" s="27" t="s">
        <v>692</v>
      </c>
      <c r="F203" s="27" t="s">
        <v>1776</v>
      </c>
      <c r="G203" s="2">
        <v>1</v>
      </c>
      <c r="H203" s="28">
        <v>10.5</v>
      </c>
      <c r="I203" s="28">
        <v>102.37</v>
      </c>
    </row>
    <row r="204" spans="2:9" x14ac:dyDescent="0.3">
      <c r="B204" s="1">
        <f t="shared" si="3"/>
        <v>45127</v>
      </c>
      <c r="C204" s="2" t="s">
        <v>693</v>
      </c>
      <c r="D204" s="27" t="s">
        <v>341</v>
      </c>
      <c r="E204" s="27" t="s">
        <v>694</v>
      </c>
      <c r="F204" s="27" t="s">
        <v>1773</v>
      </c>
      <c r="G204" s="2">
        <v>8</v>
      </c>
      <c r="H204" s="28">
        <v>23.75</v>
      </c>
      <c r="I204" s="28">
        <v>402.35</v>
      </c>
    </row>
    <row r="205" spans="2:9" x14ac:dyDescent="0.3">
      <c r="B205" s="1">
        <f t="shared" si="3"/>
        <v>45128</v>
      </c>
      <c r="C205" s="2" t="s">
        <v>695</v>
      </c>
      <c r="D205" s="27" t="s">
        <v>344</v>
      </c>
      <c r="E205" s="27" t="s">
        <v>696</v>
      </c>
      <c r="F205" s="27" t="s">
        <v>1776</v>
      </c>
      <c r="G205" s="2">
        <v>10</v>
      </c>
      <c r="H205" s="28">
        <v>24.04</v>
      </c>
      <c r="I205" s="28">
        <v>279.87</v>
      </c>
    </row>
    <row r="206" spans="2:9" x14ac:dyDescent="0.3">
      <c r="B206" s="1">
        <f t="shared" si="3"/>
        <v>45129</v>
      </c>
      <c r="C206" s="2" t="s">
        <v>697</v>
      </c>
      <c r="D206" s="27" t="s">
        <v>347</v>
      </c>
      <c r="E206" s="27" t="s">
        <v>698</v>
      </c>
      <c r="F206" s="27" t="s">
        <v>1773</v>
      </c>
      <c r="G206" s="2">
        <v>7</v>
      </c>
      <c r="H206" s="28">
        <v>16.920000000000002</v>
      </c>
      <c r="I206" s="28">
        <v>475.65</v>
      </c>
    </row>
    <row r="207" spans="2:9" x14ac:dyDescent="0.3">
      <c r="B207" s="1">
        <f t="shared" si="3"/>
        <v>45130</v>
      </c>
      <c r="C207" s="2" t="s">
        <v>699</v>
      </c>
      <c r="D207" s="27" t="s">
        <v>350</v>
      </c>
      <c r="E207" s="27" t="s">
        <v>445</v>
      </c>
      <c r="F207" s="27" t="s">
        <v>1775</v>
      </c>
      <c r="G207" s="2">
        <v>9</v>
      </c>
      <c r="H207" s="28">
        <v>28.78</v>
      </c>
      <c r="I207" s="28">
        <v>359.78</v>
      </c>
    </row>
    <row r="208" spans="2:9" x14ac:dyDescent="0.3">
      <c r="B208" s="1">
        <f t="shared" si="3"/>
        <v>45131</v>
      </c>
      <c r="C208" s="2" t="s">
        <v>700</v>
      </c>
      <c r="D208" s="27" t="s">
        <v>350</v>
      </c>
      <c r="E208" s="27" t="s">
        <v>701</v>
      </c>
      <c r="F208" s="27" t="s">
        <v>1776</v>
      </c>
      <c r="G208" s="2">
        <v>2</v>
      </c>
      <c r="H208" s="28">
        <v>25.59</v>
      </c>
      <c r="I208" s="28">
        <v>245.36</v>
      </c>
    </row>
    <row r="209" spans="2:9" x14ac:dyDescent="0.3">
      <c r="B209" s="1">
        <f t="shared" si="3"/>
        <v>45132</v>
      </c>
      <c r="C209" s="2" t="s">
        <v>702</v>
      </c>
      <c r="D209" s="27" t="s">
        <v>341</v>
      </c>
      <c r="E209" s="27" t="s">
        <v>617</v>
      </c>
      <c r="F209" s="27" t="s">
        <v>1776</v>
      </c>
      <c r="G209" s="2">
        <v>6</v>
      </c>
      <c r="H209" s="28">
        <v>25.82</v>
      </c>
      <c r="I209" s="28">
        <v>104.24</v>
      </c>
    </row>
    <row r="210" spans="2:9" x14ac:dyDescent="0.3">
      <c r="B210" s="1">
        <f t="shared" si="3"/>
        <v>45133</v>
      </c>
      <c r="C210" s="2" t="s">
        <v>703</v>
      </c>
      <c r="D210" s="27" t="s">
        <v>344</v>
      </c>
      <c r="E210" s="27" t="s">
        <v>390</v>
      </c>
      <c r="F210" s="27" t="s">
        <v>1776</v>
      </c>
      <c r="G210" s="2">
        <v>5</v>
      </c>
      <c r="H210" s="28">
        <v>14.69</v>
      </c>
      <c r="I210" s="28">
        <v>150.43</v>
      </c>
    </row>
    <row r="211" spans="2:9" x14ac:dyDescent="0.3">
      <c r="B211" s="1">
        <f t="shared" si="3"/>
        <v>45134</v>
      </c>
      <c r="C211" s="2" t="s">
        <v>704</v>
      </c>
      <c r="D211" s="27" t="s">
        <v>347</v>
      </c>
      <c r="E211" s="27" t="s">
        <v>431</v>
      </c>
      <c r="F211" s="27" t="s">
        <v>1775</v>
      </c>
      <c r="G211" s="2">
        <v>10</v>
      </c>
      <c r="H211" s="28">
        <v>11.29</v>
      </c>
      <c r="I211" s="28">
        <v>358.43</v>
      </c>
    </row>
    <row r="212" spans="2:9" x14ac:dyDescent="0.3">
      <c r="B212" s="1">
        <f t="shared" si="3"/>
        <v>45135</v>
      </c>
      <c r="C212" s="2" t="s">
        <v>705</v>
      </c>
      <c r="D212" s="27" t="s">
        <v>350</v>
      </c>
      <c r="E212" s="27" t="s">
        <v>706</v>
      </c>
      <c r="F212" s="27" t="s">
        <v>1774</v>
      </c>
      <c r="G212" s="2">
        <v>2</v>
      </c>
      <c r="H212" s="28">
        <v>23.8</v>
      </c>
      <c r="I212" s="28">
        <v>404.55</v>
      </c>
    </row>
    <row r="213" spans="2:9" x14ac:dyDescent="0.3">
      <c r="B213" s="1">
        <f t="shared" si="3"/>
        <v>45136</v>
      </c>
      <c r="C213" s="2" t="s">
        <v>707</v>
      </c>
      <c r="D213" s="27" t="s">
        <v>350</v>
      </c>
      <c r="E213" s="27" t="s">
        <v>591</v>
      </c>
      <c r="F213" s="27" t="s">
        <v>1775</v>
      </c>
      <c r="G213" s="2">
        <v>8</v>
      </c>
      <c r="H213" s="28">
        <v>23.72</v>
      </c>
      <c r="I213" s="28">
        <v>245.35</v>
      </c>
    </row>
    <row r="214" spans="2:9" x14ac:dyDescent="0.3">
      <c r="B214" s="1">
        <f t="shared" si="3"/>
        <v>45137</v>
      </c>
      <c r="C214" s="2" t="s">
        <v>708</v>
      </c>
      <c r="D214" s="27" t="s">
        <v>341</v>
      </c>
      <c r="E214" s="27" t="s">
        <v>709</v>
      </c>
      <c r="F214" s="27" t="s">
        <v>1776</v>
      </c>
      <c r="G214" s="2">
        <v>6</v>
      </c>
      <c r="H214" s="28">
        <v>25.48</v>
      </c>
      <c r="I214" s="28">
        <v>100.18</v>
      </c>
    </row>
    <row r="215" spans="2:9" x14ac:dyDescent="0.3">
      <c r="B215" s="1">
        <f t="shared" si="3"/>
        <v>45138</v>
      </c>
      <c r="C215" s="2" t="s">
        <v>710</v>
      </c>
      <c r="D215" s="27" t="s">
        <v>344</v>
      </c>
      <c r="E215" s="27" t="s">
        <v>711</v>
      </c>
      <c r="F215" s="27" t="s">
        <v>1773</v>
      </c>
      <c r="G215" s="2">
        <v>3</v>
      </c>
      <c r="H215" s="28">
        <v>23.22</v>
      </c>
      <c r="I215" s="28">
        <v>233.59</v>
      </c>
    </row>
    <row r="216" spans="2:9" x14ac:dyDescent="0.3">
      <c r="B216" s="1">
        <f t="shared" si="3"/>
        <v>45139</v>
      </c>
      <c r="C216" s="2" t="s">
        <v>712</v>
      </c>
      <c r="D216" s="27" t="s">
        <v>347</v>
      </c>
      <c r="E216" s="27" t="s">
        <v>449</v>
      </c>
      <c r="F216" s="27" t="s">
        <v>1774</v>
      </c>
      <c r="G216" s="2">
        <v>1</v>
      </c>
      <c r="H216" s="28">
        <v>27.13</v>
      </c>
      <c r="I216" s="28">
        <v>191.85</v>
      </c>
    </row>
    <row r="217" spans="2:9" x14ac:dyDescent="0.3">
      <c r="B217" s="1">
        <f t="shared" si="3"/>
        <v>45140</v>
      </c>
      <c r="C217" s="2" t="s">
        <v>713</v>
      </c>
      <c r="D217" s="27" t="s">
        <v>350</v>
      </c>
      <c r="E217" s="27" t="s">
        <v>714</v>
      </c>
      <c r="F217" s="27" t="s">
        <v>1775</v>
      </c>
      <c r="G217" s="2">
        <v>7</v>
      </c>
      <c r="H217" s="28">
        <v>11.5</v>
      </c>
      <c r="I217" s="28">
        <v>235.52</v>
      </c>
    </row>
    <row r="218" spans="2:9" x14ac:dyDescent="0.3">
      <c r="B218" s="1">
        <f t="shared" si="3"/>
        <v>45141</v>
      </c>
      <c r="C218" s="2" t="s">
        <v>715</v>
      </c>
      <c r="D218" s="27" t="s">
        <v>350</v>
      </c>
      <c r="E218" s="27" t="s">
        <v>402</v>
      </c>
      <c r="F218" s="27" t="s">
        <v>1776</v>
      </c>
      <c r="G218" s="2">
        <v>9</v>
      </c>
      <c r="H218" s="28">
        <v>20.64</v>
      </c>
      <c r="I218" s="28">
        <v>252.04</v>
      </c>
    </row>
    <row r="219" spans="2:9" x14ac:dyDescent="0.3">
      <c r="B219" s="1">
        <f t="shared" si="3"/>
        <v>45142</v>
      </c>
      <c r="C219" s="2" t="s">
        <v>716</v>
      </c>
      <c r="D219" s="27" t="s">
        <v>341</v>
      </c>
      <c r="E219" s="27" t="s">
        <v>342</v>
      </c>
      <c r="F219" s="27" t="s">
        <v>1775</v>
      </c>
      <c r="G219" s="2">
        <v>1</v>
      </c>
      <c r="H219" s="28">
        <v>11.35</v>
      </c>
      <c r="I219" s="28">
        <v>490.44</v>
      </c>
    </row>
    <row r="220" spans="2:9" x14ac:dyDescent="0.3">
      <c r="B220" s="1">
        <f t="shared" si="3"/>
        <v>45143</v>
      </c>
      <c r="C220" s="2" t="s">
        <v>717</v>
      </c>
      <c r="D220" s="27" t="s">
        <v>344</v>
      </c>
      <c r="E220" s="27" t="s">
        <v>718</v>
      </c>
      <c r="F220" s="27" t="s">
        <v>1773</v>
      </c>
      <c r="G220" s="2">
        <v>5</v>
      </c>
      <c r="H220" s="28">
        <v>24.36</v>
      </c>
      <c r="I220" s="28">
        <v>164.74</v>
      </c>
    </row>
    <row r="221" spans="2:9" x14ac:dyDescent="0.3">
      <c r="B221" s="1">
        <f t="shared" si="3"/>
        <v>45144</v>
      </c>
      <c r="C221" s="2" t="s">
        <v>719</v>
      </c>
      <c r="D221" s="27" t="s">
        <v>347</v>
      </c>
      <c r="E221" s="27" t="s">
        <v>720</v>
      </c>
      <c r="F221" s="27" t="s">
        <v>1775</v>
      </c>
      <c r="G221" s="2">
        <v>10</v>
      </c>
      <c r="H221" s="28">
        <v>12.33</v>
      </c>
      <c r="I221" s="28">
        <v>358.59</v>
      </c>
    </row>
    <row r="222" spans="2:9" x14ac:dyDescent="0.3">
      <c r="B222" s="1">
        <f t="shared" si="3"/>
        <v>45145</v>
      </c>
      <c r="C222" s="2" t="s">
        <v>721</v>
      </c>
      <c r="D222" s="27" t="s">
        <v>350</v>
      </c>
      <c r="E222" s="27" t="s">
        <v>380</v>
      </c>
      <c r="F222" s="27" t="s">
        <v>1774</v>
      </c>
      <c r="G222" s="2">
        <v>8</v>
      </c>
      <c r="H222" s="28">
        <v>12.52</v>
      </c>
      <c r="I222" s="28">
        <v>102.17</v>
      </c>
    </row>
    <row r="223" spans="2:9" x14ac:dyDescent="0.3">
      <c r="B223" s="1">
        <f t="shared" si="3"/>
        <v>45146</v>
      </c>
      <c r="C223" s="2" t="s">
        <v>722</v>
      </c>
      <c r="D223" s="27" t="s">
        <v>350</v>
      </c>
      <c r="E223" s="27" t="s">
        <v>652</v>
      </c>
      <c r="F223" s="27" t="s">
        <v>1776</v>
      </c>
      <c r="G223" s="2">
        <v>1</v>
      </c>
      <c r="H223" s="28">
        <v>21.78</v>
      </c>
      <c r="I223" s="28">
        <v>475.47</v>
      </c>
    </row>
    <row r="224" spans="2:9" x14ac:dyDescent="0.3">
      <c r="B224" s="1">
        <f t="shared" si="3"/>
        <v>45147</v>
      </c>
      <c r="C224" s="2" t="s">
        <v>723</v>
      </c>
      <c r="D224" s="27" t="s">
        <v>341</v>
      </c>
      <c r="E224" s="27" t="s">
        <v>672</v>
      </c>
      <c r="F224" s="27" t="s">
        <v>1775</v>
      </c>
      <c r="G224" s="2">
        <v>5</v>
      </c>
      <c r="H224" s="28">
        <v>14.77</v>
      </c>
      <c r="I224" s="28">
        <v>321.23</v>
      </c>
    </row>
    <row r="225" spans="2:9" x14ac:dyDescent="0.3">
      <c r="B225" s="1">
        <f t="shared" si="3"/>
        <v>45148</v>
      </c>
      <c r="C225" s="2" t="s">
        <v>724</v>
      </c>
      <c r="D225" s="27" t="s">
        <v>344</v>
      </c>
      <c r="E225" s="27" t="s">
        <v>725</v>
      </c>
      <c r="F225" s="27" t="s">
        <v>1775</v>
      </c>
      <c r="G225" s="2">
        <v>1</v>
      </c>
      <c r="H225" s="28">
        <v>12.72</v>
      </c>
      <c r="I225" s="28">
        <v>465.5</v>
      </c>
    </row>
    <row r="226" spans="2:9" x14ac:dyDescent="0.3">
      <c r="B226" s="1">
        <f t="shared" si="3"/>
        <v>45149</v>
      </c>
      <c r="C226" s="2" t="s">
        <v>726</v>
      </c>
      <c r="D226" s="27" t="s">
        <v>347</v>
      </c>
      <c r="E226" s="27" t="s">
        <v>727</v>
      </c>
      <c r="F226" s="27" t="s">
        <v>1774</v>
      </c>
      <c r="G226" s="2">
        <v>5</v>
      </c>
      <c r="H226" s="28">
        <v>9.4600000000000009</v>
      </c>
      <c r="I226" s="28">
        <v>227.22</v>
      </c>
    </row>
    <row r="227" spans="2:9" x14ac:dyDescent="0.3">
      <c r="B227" s="1">
        <f t="shared" si="3"/>
        <v>45150</v>
      </c>
      <c r="C227" s="2" t="s">
        <v>728</v>
      </c>
      <c r="D227" s="27" t="s">
        <v>350</v>
      </c>
      <c r="E227" s="27" t="s">
        <v>402</v>
      </c>
      <c r="F227" s="27" t="s">
        <v>1774</v>
      </c>
      <c r="G227" s="2">
        <v>2</v>
      </c>
      <c r="H227" s="28">
        <v>25</v>
      </c>
      <c r="I227" s="28">
        <v>386.01</v>
      </c>
    </row>
    <row r="228" spans="2:9" x14ac:dyDescent="0.3">
      <c r="B228" s="1">
        <f t="shared" si="3"/>
        <v>45151</v>
      </c>
      <c r="C228" s="2" t="s">
        <v>729</v>
      </c>
      <c r="D228" s="27" t="s">
        <v>350</v>
      </c>
      <c r="E228" s="27" t="s">
        <v>696</v>
      </c>
      <c r="F228" s="27" t="s">
        <v>1773</v>
      </c>
      <c r="G228" s="2">
        <v>9</v>
      </c>
      <c r="H228" s="28">
        <v>25.45</v>
      </c>
      <c r="I228" s="28">
        <v>344.31</v>
      </c>
    </row>
    <row r="229" spans="2:9" x14ac:dyDescent="0.3">
      <c r="B229" s="1">
        <f t="shared" si="3"/>
        <v>45152</v>
      </c>
      <c r="C229" s="2" t="s">
        <v>730</v>
      </c>
      <c r="D229" s="27" t="s">
        <v>341</v>
      </c>
      <c r="E229" s="27" t="s">
        <v>731</v>
      </c>
      <c r="F229" s="27" t="s">
        <v>1774</v>
      </c>
      <c r="G229" s="2">
        <v>6</v>
      </c>
      <c r="H229" s="28">
        <v>27.54</v>
      </c>
      <c r="I229" s="28">
        <v>291.62</v>
      </c>
    </row>
    <row r="230" spans="2:9" x14ac:dyDescent="0.3">
      <c r="B230" s="1">
        <f t="shared" si="3"/>
        <v>45153</v>
      </c>
      <c r="C230" s="2" t="s">
        <v>732</v>
      </c>
      <c r="D230" s="27" t="s">
        <v>344</v>
      </c>
      <c r="E230" s="27" t="s">
        <v>386</v>
      </c>
      <c r="F230" s="27" t="s">
        <v>1775</v>
      </c>
      <c r="G230" s="2">
        <v>10</v>
      </c>
      <c r="H230" s="28">
        <v>26.6</v>
      </c>
      <c r="I230" s="28">
        <v>470.46</v>
      </c>
    </row>
    <row r="231" spans="2:9" x14ac:dyDescent="0.3">
      <c r="B231" s="1">
        <f t="shared" si="3"/>
        <v>45154</v>
      </c>
      <c r="C231" s="2" t="s">
        <v>733</v>
      </c>
      <c r="D231" s="27" t="s">
        <v>347</v>
      </c>
      <c r="E231" s="27" t="s">
        <v>734</v>
      </c>
      <c r="F231" s="27" t="s">
        <v>1776</v>
      </c>
      <c r="G231" s="2">
        <v>6</v>
      </c>
      <c r="H231" s="28">
        <v>10</v>
      </c>
      <c r="I231" s="28">
        <v>150.99</v>
      </c>
    </row>
    <row r="232" spans="2:9" x14ac:dyDescent="0.3">
      <c r="B232" s="1">
        <f t="shared" si="3"/>
        <v>45155</v>
      </c>
      <c r="C232" s="2" t="s">
        <v>735</v>
      </c>
      <c r="D232" s="27" t="s">
        <v>350</v>
      </c>
      <c r="E232" s="27" t="s">
        <v>637</v>
      </c>
      <c r="F232" s="27" t="s">
        <v>1773</v>
      </c>
      <c r="G232" s="2">
        <v>3</v>
      </c>
      <c r="H232" s="28">
        <v>14.82</v>
      </c>
      <c r="I232" s="28">
        <v>445.51</v>
      </c>
    </row>
    <row r="233" spans="2:9" x14ac:dyDescent="0.3">
      <c r="B233" s="1">
        <f t="shared" si="3"/>
        <v>45156</v>
      </c>
      <c r="C233" s="2" t="s">
        <v>736</v>
      </c>
      <c r="D233" s="27" t="s">
        <v>350</v>
      </c>
      <c r="E233" s="27" t="s">
        <v>374</v>
      </c>
      <c r="F233" s="27" t="s">
        <v>1774</v>
      </c>
      <c r="G233" s="2">
        <v>8</v>
      </c>
      <c r="H233" s="28">
        <v>19.45</v>
      </c>
      <c r="I233" s="28">
        <v>108.02</v>
      </c>
    </row>
    <row r="234" spans="2:9" x14ac:dyDescent="0.3">
      <c r="B234" s="1">
        <f t="shared" si="3"/>
        <v>45157</v>
      </c>
      <c r="C234" s="2" t="s">
        <v>737</v>
      </c>
      <c r="D234" s="27" t="s">
        <v>341</v>
      </c>
      <c r="E234" s="27" t="s">
        <v>738</v>
      </c>
      <c r="F234" s="27" t="s">
        <v>1775</v>
      </c>
      <c r="G234" s="2">
        <v>9</v>
      </c>
      <c r="H234" s="28">
        <v>23.92</v>
      </c>
      <c r="I234" s="28">
        <v>213.06</v>
      </c>
    </row>
    <row r="235" spans="2:9" x14ac:dyDescent="0.3">
      <c r="B235" s="1">
        <f t="shared" si="3"/>
        <v>45158</v>
      </c>
      <c r="C235" s="2" t="s">
        <v>739</v>
      </c>
      <c r="D235" s="27" t="s">
        <v>344</v>
      </c>
      <c r="E235" s="27" t="s">
        <v>740</v>
      </c>
      <c r="F235" s="27" t="s">
        <v>1774</v>
      </c>
      <c r="G235" s="2">
        <v>1</v>
      </c>
      <c r="H235" s="28">
        <v>25.61</v>
      </c>
      <c r="I235" s="28">
        <v>130.44999999999999</v>
      </c>
    </row>
    <row r="236" spans="2:9" x14ac:dyDescent="0.3">
      <c r="B236" s="1">
        <f t="shared" si="3"/>
        <v>45159</v>
      </c>
      <c r="C236" s="2" t="s">
        <v>741</v>
      </c>
      <c r="D236" s="27" t="s">
        <v>347</v>
      </c>
      <c r="E236" s="27" t="s">
        <v>530</v>
      </c>
      <c r="F236" s="27" t="s">
        <v>1774</v>
      </c>
      <c r="G236" s="2">
        <v>7</v>
      </c>
      <c r="H236" s="28">
        <v>26.04</v>
      </c>
      <c r="I236" s="28">
        <v>368.53</v>
      </c>
    </row>
    <row r="237" spans="2:9" x14ac:dyDescent="0.3">
      <c r="B237" s="1">
        <f t="shared" si="3"/>
        <v>45160</v>
      </c>
      <c r="C237" s="2" t="s">
        <v>742</v>
      </c>
      <c r="D237" s="27" t="s">
        <v>350</v>
      </c>
      <c r="E237" s="27" t="s">
        <v>743</v>
      </c>
      <c r="F237" s="27" t="s">
        <v>1774</v>
      </c>
      <c r="G237" s="2">
        <v>5</v>
      </c>
      <c r="H237" s="28">
        <v>10.99</v>
      </c>
      <c r="I237" s="28">
        <v>296.48</v>
      </c>
    </row>
    <row r="238" spans="2:9" x14ac:dyDescent="0.3">
      <c r="B238" s="1">
        <f t="shared" si="3"/>
        <v>45161</v>
      </c>
      <c r="C238" s="2" t="s">
        <v>744</v>
      </c>
      <c r="D238" s="27" t="s">
        <v>350</v>
      </c>
      <c r="E238" s="27" t="s">
        <v>534</v>
      </c>
      <c r="F238" s="27" t="s">
        <v>1774</v>
      </c>
      <c r="G238" s="2">
        <v>8</v>
      </c>
      <c r="H238" s="28">
        <v>22.33</v>
      </c>
      <c r="I238" s="28">
        <v>211.68</v>
      </c>
    </row>
    <row r="239" spans="2:9" x14ac:dyDescent="0.3">
      <c r="B239" s="1">
        <f t="shared" si="3"/>
        <v>45162</v>
      </c>
      <c r="C239" s="2" t="s">
        <v>745</v>
      </c>
      <c r="D239" s="27" t="s">
        <v>341</v>
      </c>
      <c r="E239" s="27" t="s">
        <v>746</v>
      </c>
      <c r="F239" s="27" t="s">
        <v>1773</v>
      </c>
      <c r="G239" s="2">
        <v>1</v>
      </c>
      <c r="H239" s="28">
        <v>12.22</v>
      </c>
      <c r="I239" s="28">
        <v>455.72</v>
      </c>
    </row>
    <row r="240" spans="2:9" x14ac:dyDescent="0.3">
      <c r="B240" s="1">
        <f t="shared" si="3"/>
        <v>45163</v>
      </c>
      <c r="C240" s="2" t="s">
        <v>747</v>
      </c>
      <c r="D240" s="27" t="s">
        <v>344</v>
      </c>
      <c r="E240" s="27" t="s">
        <v>506</v>
      </c>
      <c r="F240" s="27" t="s">
        <v>1773</v>
      </c>
      <c r="G240" s="2">
        <v>7</v>
      </c>
      <c r="H240" s="28">
        <v>12.78</v>
      </c>
      <c r="I240" s="28">
        <v>170.08</v>
      </c>
    </row>
    <row r="241" spans="2:9" x14ac:dyDescent="0.3">
      <c r="B241" s="1">
        <f t="shared" si="3"/>
        <v>45164</v>
      </c>
      <c r="C241" s="2" t="s">
        <v>748</v>
      </c>
      <c r="D241" s="27" t="s">
        <v>347</v>
      </c>
      <c r="E241" s="27" t="s">
        <v>749</v>
      </c>
      <c r="F241" s="27" t="s">
        <v>1774</v>
      </c>
      <c r="G241" s="2">
        <v>7</v>
      </c>
      <c r="H241" s="28">
        <v>28.43</v>
      </c>
      <c r="I241" s="28">
        <v>215.09</v>
      </c>
    </row>
    <row r="242" spans="2:9" x14ac:dyDescent="0.3">
      <c r="B242" s="1">
        <f t="shared" si="3"/>
        <v>45165</v>
      </c>
      <c r="C242" s="2" t="s">
        <v>750</v>
      </c>
      <c r="D242" s="27" t="s">
        <v>350</v>
      </c>
      <c r="E242" s="27" t="s">
        <v>686</v>
      </c>
      <c r="F242" s="27" t="s">
        <v>1775</v>
      </c>
      <c r="G242" s="2">
        <v>1</v>
      </c>
      <c r="H242" s="28">
        <v>29.7</v>
      </c>
      <c r="I242" s="28">
        <v>497.49</v>
      </c>
    </row>
    <row r="243" spans="2:9" x14ac:dyDescent="0.3">
      <c r="B243" s="1">
        <f t="shared" si="3"/>
        <v>45166</v>
      </c>
      <c r="C243" s="2" t="s">
        <v>751</v>
      </c>
      <c r="D243" s="27" t="s">
        <v>350</v>
      </c>
      <c r="E243" s="27" t="s">
        <v>591</v>
      </c>
      <c r="F243" s="27" t="s">
        <v>1774</v>
      </c>
      <c r="G243" s="2">
        <v>7</v>
      </c>
      <c r="H243" s="28">
        <v>16.329999999999998</v>
      </c>
      <c r="I243" s="28">
        <v>478</v>
      </c>
    </row>
    <row r="244" spans="2:9" x14ac:dyDescent="0.3">
      <c r="B244" s="1">
        <f t="shared" si="3"/>
        <v>45167</v>
      </c>
      <c r="C244" s="2" t="s">
        <v>752</v>
      </c>
      <c r="D244" s="27" t="s">
        <v>341</v>
      </c>
      <c r="E244" s="27" t="s">
        <v>694</v>
      </c>
      <c r="F244" s="27" t="s">
        <v>1774</v>
      </c>
      <c r="G244" s="2">
        <v>5</v>
      </c>
      <c r="H244" s="28">
        <v>19.22</v>
      </c>
      <c r="I244" s="28">
        <v>418.33</v>
      </c>
    </row>
    <row r="245" spans="2:9" x14ac:dyDescent="0.3">
      <c r="B245" s="1">
        <f t="shared" si="3"/>
        <v>45168</v>
      </c>
      <c r="C245" s="2" t="s">
        <v>753</v>
      </c>
      <c r="D245" s="27" t="s">
        <v>344</v>
      </c>
      <c r="E245" s="27" t="s">
        <v>754</v>
      </c>
      <c r="F245" s="27" t="s">
        <v>1776</v>
      </c>
      <c r="G245" s="2">
        <v>2</v>
      </c>
      <c r="H245" s="28">
        <v>19.93</v>
      </c>
      <c r="I245" s="28">
        <v>424.01</v>
      </c>
    </row>
    <row r="246" spans="2:9" x14ac:dyDescent="0.3">
      <c r="B246" s="1">
        <f t="shared" si="3"/>
        <v>45169</v>
      </c>
      <c r="C246" s="2" t="s">
        <v>755</v>
      </c>
      <c r="D246" s="27" t="s">
        <v>347</v>
      </c>
      <c r="E246" s="27" t="s">
        <v>378</v>
      </c>
      <c r="F246" s="27" t="s">
        <v>1773</v>
      </c>
      <c r="G246" s="2">
        <v>5</v>
      </c>
      <c r="H246" s="28">
        <v>14.07</v>
      </c>
      <c r="I246" s="28">
        <v>227.62</v>
      </c>
    </row>
    <row r="247" spans="2:9" x14ac:dyDescent="0.3">
      <c r="B247" s="1">
        <f t="shared" si="3"/>
        <v>45170</v>
      </c>
      <c r="C247" s="2" t="s">
        <v>756</v>
      </c>
      <c r="D247" s="27" t="s">
        <v>350</v>
      </c>
      <c r="E247" s="27" t="s">
        <v>479</v>
      </c>
      <c r="F247" s="27" t="s">
        <v>1776</v>
      </c>
      <c r="G247" s="2">
        <v>10</v>
      </c>
      <c r="H247" s="28">
        <v>18.559999999999999</v>
      </c>
      <c r="I247" s="28">
        <v>297.14</v>
      </c>
    </row>
    <row r="248" spans="2:9" x14ac:dyDescent="0.3">
      <c r="B248" s="1">
        <f t="shared" si="3"/>
        <v>45171</v>
      </c>
      <c r="C248" s="2" t="s">
        <v>757</v>
      </c>
      <c r="D248" s="27" t="s">
        <v>353</v>
      </c>
      <c r="E248" s="27" t="s">
        <v>469</v>
      </c>
      <c r="F248" s="27" t="s">
        <v>1776</v>
      </c>
      <c r="G248" s="2">
        <v>5</v>
      </c>
      <c r="H248" s="28">
        <v>13.72</v>
      </c>
      <c r="I248" s="28">
        <v>470.1</v>
      </c>
    </row>
    <row r="249" spans="2:9" x14ac:dyDescent="0.3">
      <c r="B249" s="1">
        <f t="shared" si="3"/>
        <v>45172</v>
      </c>
      <c r="C249" s="2" t="s">
        <v>758</v>
      </c>
      <c r="D249" s="27" t="s">
        <v>341</v>
      </c>
      <c r="E249" s="27" t="s">
        <v>672</v>
      </c>
      <c r="F249" s="27" t="s">
        <v>1775</v>
      </c>
      <c r="G249" s="2">
        <v>9</v>
      </c>
      <c r="H249" s="28">
        <v>23.63</v>
      </c>
      <c r="I249" s="28">
        <v>419.51</v>
      </c>
    </row>
    <row r="250" spans="2:9" x14ac:dyDescent="0.3">
      <c r="B250" s="1">
        <f t="shared" si="3"/>
        <v>45173</v>
      </c>
      <c r="C250" s="2" t="s">
        <v>759</v>
      </c>
      <c r="D250" s="27" t="s">
        <v>344</v>
      </c>
      <c r="E250" s="27" t="s">
        <v>402</v>
      </c>
      <c r="F250" s="27" t="s">
        <v>1773</v>
      </c>
      <c r="G250" s="2">
        <v>2</v>
      </c>
      <c r="H250" s="28">
        <v>9.4499999999999993</v>
      </c>
      <c r="I250" s="28">
        <v>206.53</v>
      </c>
    </row>
    <row r="251" spans="2:9" x14ac:dyDescent="0.3">
      <c r="B251" s="1">
        <f t="shared" si="3"/>
        <v>45174</v>
      </c>
      <c r="C251" s="2" t="s">
        <v>760</v>
      </c>
      <c r="D251" s="27" t="s">
        <v>347</v>
      </c>
      <c r="E251" s="27" t="s">
        <v>420</v>
      </c>
      <c r="F251" s="27" t="s">
        <v>1774</v>
      </c>
      <c r="G251" s="2">
        <v>4</v>
      </c>
      <c r="H251" s="28">
        <v>21.58</v>
      </c>
      <c r="I251" s="28">
        <v>439.17</v>
      </c>
    </row>
    <row r="252" spans="2:9" x14ac:dyDescent="0.3">
      <c r="B252" s="1">
        <f t="shared" si="3"/>
        <v>45175</v>
      </c>
      <c r="C252" s="2" t="s">
        <v>761</v>
      </c>
      <c r="D252" s="27" t="s">
        <v>350</v>
      </c>
      <c r="E252" s="27" t="s">
        <v>528</v>
      </c>
      <c r="F252" s="27" t="s">
        <v>1774</v>
      </c>
      <c r="G252" s="2">
        <v>8</v>
      </c>
      <c r="H252" s="28">
        <v>23.61</v>
      </c>
      <c r="I252" s="28">
        <v>487.87</v>
      </c>
    </row>
    <row r="253" spans="2:9" x14ac:dyDescent="0.3">
      <c r="B253" s="1">
        <f t="shared" si="3"/>
        <v>45176</v>
      </c>
      <c r="C253" s="2" t="s">
        <v>762</v>
      </c>
      <c r="D253" s="27" t="s">
        <v>353</v>
      </c>
      <c r="E253" s="27" t="s">
        <v>763</v>
      </c>
      <c r="F253" s="27" t="s">
        <v>1776</v>
      </c>
      <c r="G253" s="2">
        <v>4</v>
      </c>
      <c r="H253" s="28">
        <v>19.420000000000002</v>
      </c>
      <c r="I253" s="28">
        <v>295.60000000000002</v>
      </c>
    </row>
    <row r="254" spans="2:9" x14ac:dyDescent="0.3">
      <c r="B254" s="1">
        <f t="shared" si="3"/>
        <v>45177</v>
      </c>
      <c r="C254" s="2" t="s">
        <v>764</v>
      </c>
      <c r="D254" s="27" t="s">
        <v>341</v>
      </c>
      <c r="E254" s="27" t="s">
        <v>611</v>
      </c>
      <c r="F254" s="27" t="s">
        <v>1776</v>
      </c>
      <c r="G254" s="2">
        <v>10</v>
      </c>
      <c r="H254" s="28">
        <v>22.25</v>
      </c>
      <c r="I254" s="28">
        <v>458.13</v>
      </c>
    </row>
    <row r="255" spans="2:9" x14ac:dyDescent="0.3">
      <c r="B255" s="1">
        <f t="shared" si="3"/>
        <v>45178</v>
      </c>
      <c r="C255" s="2" t="s">
        <v>765</v>
      </c>
      <c r="D255" s="27" t="s">
        <v>344</v>
      </c>
      <c r="E255" s="27" t="s">
        <v>766</v>
      </c>
      <c r="F255" s="27" t="s">
        <v>1774</v>
      </c>
      <c r="G255" s="2">
        <v>6</v>
      </c>
      <c r="H255" s="28">
        <v>25.56</v>
      </c>
      <c r="I255" s="28">
        <v>354.31</v>
      </c>
    </row>
    <row r="256" spans="2:9" x14ac:dyDescent="0.3">
      <c r="B256" s="1">
        <f t="shared" si="3"/>
        <v>45179</v>
      </c>
      <c r="C256" s="2" t="s">
        <v>767</v>
      </c>
      <c r="D256" s="27" t="s">
        <v>347</v>
      </c>
      <c r="E256" s="27" t="s">
        <v>559</v>
      </c>
      <c r="F256" s="27" t="s">
        <v>1776</v>
      </c>
      <c r="G256" s="2">
        <v>5</v>
      </c>
      <c r="H256" s="28">
        <v>9.31</v>
      </c>
      <c r="I256" s="28">
        <v>248.9</v>
      </c>
    </row>
    <row r="257" spans="2:9" x14ac:dyDescent="0.3">
      <c r="B257" s="1">
        <f t="shared" si="3"/>
        <v>45180</v>
      </c>
      <c r="C257" s="2" t="s">
        <v>768</v>
      </c>
      <c r="D257" s="27" t="s">
        <v>350</v>
      </c>
      <c r="E257" s="27" t="s">
        <v>769</v>
      </c>
      <c r="F257" s="27" t="s">
        <v>1776</v>
      </c>
      <c r="G257" s="2">
        <v>7</v>
      </c>
      <c r="H257" s="28">
        <v>27.62</v>
      </c>
      <c r="I257" s="28">
        <v>201.65</v>
      </c>
    </row>
    <row r="258" spans="2:9" x14ac:dyDescent="0.3">
      <c r="B258" s="1">
        <f t="shared" si="3"/>
        <v>45181</v>
      </c>
      <c r="C258" s="2" t="s">
        <v>770</v>
      </c>
      <c r="D258" s="27" t="s">
        <v>353</v>
      </c>
      <c r="E258" s="27" t="s">
        <v>771</v>
      </c>
      <c r="F258" s="27" t="s">
        <v>1773</v>
      </c>
      <c r="G258" s="2">
        <v>8</v>
      </c>
      <c r="H258" s="28">
        <v>20.83</v>
      </c>
      <c r="I258" s="28">
        <v>217.97</v>
      </c>
    </row>
    <row r="259" spans="2:9" x14ac:dyDescent="0.3">
      <c r="B259" s="1">
        <f t="shared" si="3"/>
        <v>45182</v>
      </c>
      <c r="C259" s="2" t="s">
        <v>772</v>
      </c>
      <c r="D259" s="27" t="s">
        <v>341</v>
      </c>
      <c r="E259" s="27" t="s">
        <v>773</v>
      </c>
      <c r="F259" s="27" t="s">
        <v>1775</v>
      </c>
      <c r="G259" s="2">
        <v>10</v>
      </c>
      <c r="H259" s="28">
        <v>13.6</v>
      </c>
      <c r="I259" s="28">
        <v>347.98</v>
      </c>
    </row>
    <row r="260" spans="2:9" x14ac:dyDescent="0.3">
      <c r="B260" s="1">
        <f t="shared" si="3"/>
        <v>45183</v>
      </c>
      <c r="C260" s="2" t="s">
        <v>774</v>
      </c>
      <c r="D260" s="27" t="s">
        <v>344</v>
      </c>
      <c r="E260" s="27" t="s">
        <v>775</v>
      </c>
      <c r="F260" s="27" t="s">
        <v>1776</v>
      </c>
      <c r="G260" s="2">
        <v>7</v>
      </c>
      <c r="H260" s="28">
        <v>20.07</v>
      </c>
      <c r="I260" s="28">
        <v>414.71</v>
      </c>
    </row>
    <row r="261" spans="2:9" x14ac:dyDescent="0.3">
      <c r="B261" s="1">
        <f t="shared" si="3"/>
        <v>45184</v>
      </c>
      <c r="C261" s="2" t="s">
        <v>776</v>
      </c>
      <c r="D261" s="27" t="s">
        <v>347</v>
      </c>
      <c r="E261" s="27" t="s">
        <v>777</v>
      </c>
      <c r="F261" s="27" t="s">
        <v>1774</v>
      </c>
      <c r="G261" s="2">
        <v>10</v>
      </c>
      <c r="H261" s="28">
        <v>10.67</v>
      </c>
      <c r="I261" s="28">
        <v>359.52</v>
      </c>
    </row>
    <row r="262" spans="2:9" x14ac:dyDescent="0.3">
      <c r="B262" s="1">
        <f t="shared" ref="B262:B325" si="4">B261+1</f>
        <v>45185</v>
      </c>
      <c r="C262" s="2" t="s">
        <v>778</v>
      </c>
      <c r="D262" s="27" t="s">
        <v>350</v>
      </c>
      <c r="E262" s="27" t="s">
        <v>398</v>
      </c>
      <c r="F262" s="27" t="s">
        <v>1773</v>
      </c>
      <c r="G262" s="2">
        <v>2</v>
      </c>
      <c r="H262" s="28">
        <v>10.91</v>
      </c>
      <c r="I262" s="28">
        <v>188.67</v>
      </c>
    </row>
    <row r="263" spans="2:9" x14ac:dyDescent="0.3">
      <c r="B263" s="1">
        <f t="shared" si="4"/>
        <v>45186</v>
      </c>
      <c r="C263" s="2" t="s">
        <v>779</v>
      </c>
      <c r="D263" s="27" t="s">
        <v>353</v>
      </c>
      <c r="E263" s="27" t="s">
        <v>393</v>
      </c>
      <c r="F263" s="27" t="s">
        <v>1774</v>
      </c>
      <c r="G263" s="2">
        <v>10</v>
      </c>
      <c r="H263" s="28">
        <v>20.14</v>
      </c>
      <c r="I263" s="28">
        <v>478</v>
      </c>
    </row>
    <row r="264" spans="2:9" x14ac:dyDescent="0.3">
      <c r="B264" s="1">
        <f t="shared" si="4"/>
        <v>45187</v>
      </c>
      <c r="C264" s="2" t="s">
        <v>780</v>
      </c>
      <c r="D264" s="27" t="s">
        <v>341</v>
      </c>
      <c r="E264" s="27" t="s">
        <v>358</v>
      </c>
      <c r="F264" s="27" t="s">
        <v>1775</v>
      </c>
      <c r="G264" s="2">
        <v>2</v>
      </c>
      <c r="H264" s="28">
        <v>15.56</v>
      </c>
      <c r="I264" s="28">
        <v>493.37</v>
      </c>
    </row>
    <row r="265" spans="2:9" x14ac:dyDescent="0.3">
      <c r="B265" s="1">
        <f t="shared" si="4"/>
        <v>45188</v>
      </c>
      <c r="C265" s="2" t="s">
        <v>781</v>
      </c>
      <c r="D265" s="27" t="s">
        <v>344</v>
      </c>
      <c r="E265" s="27" t="s">
        <v>782</v>
      </c>
      <c r="F265" s="27" t="s">
        <v>1775</v>
      </c>
      <c r="G265" s="2">
        <v>4</v>
      </c>
      <c r="H265" s="28">
        <v>27.99</v>
      </c>
      <c r="I265" s="28">
        <v>276.52999999999997</v>
      </c>
    </row>
    <row r="266" spans="2:9" x14ac:dyDescent="0.3">
      <c r="B266" s="1">
        <f t="shared" si="4"/>
        <v>45189</v>
      </c>
      <c r="C266" s="2" t="s">
        <v>783</v>
      </c>
      <c r="D266" s="27" t="s">
        <v>347</v>
      </c>
      <c r="E266" s="27" t="s">
        <v>609</v>
      </c>
      <c r="F266" s="27" t="s">
        <v>1774</v>
      </c>
      <c r="G266" s="2">
        <v>9</v>
      </c>
      <c r="H266" s="28">
        <v>26.62</v>
      </c>
      <c r="I266" s="28">
        <v>177.86</v>
      </c>
    </row>
    <row r="267" spans="2:9" x14ac:dyDescent="0.3">
      <c r="B267" s="1">
        <f t="shared" si="4"/>
        <v>45190</v>
      </c>
      <c r="C267" s="2" t="s">
        <v>784</v>
      </c>
      <c r="D267" s="27" t="s">
        <v>350</v>
      </c>
      <c r="E267" s="27" t="s">
        <v>650</v>
      </c>
      <c r="F267" s="27" t="s">
        <v>1774</v>
      </c>
      <c r="G267" s="2">
        <v>4</v>
      </c>
      <c r="H267" s="28">
        <v>23.28</v>
      </c>
      <c r="I267" s="28">
        <v>281.08</v>
      </c>
    </row>
    <row r="268" spans="2:9" x14ac:dyDescent="0.3">
      <c r="B268" s="1">
        <f t="shared" si="4"/>
        <v>45191</v>
      </c>
      <c r="C268" s="2" t="s">
        <v>785</v>
      </c>
      <c r="D268" s="27" t="s">
        <v>353</v>
      </c>
      <c r="E268" s="27" t="s">
        <v>771</v>
      </c>
      <c r="F268" s="27" t="s">
        <v>1774</v>
      </c>
      <c r="G268" s="2">
        <v>3</v>
      </c>
      <c r="H268" s="28">
        <v>27.42</v>
      </c>
      <c r="I268" s="28">
        <v>414.04</v>
      </c>
    </row>
    <row r="269" spans="2:9" x14ac:dyDescent="0.3">
      <c r="B269" s="1">
        <f t="shared" si="4"/>
        <v>45192</v>
      </c>
      <c r="C269" s="2" t="s">
        <v>786</v>
      </c>
      <c r="D269" s="27" t="s">
        <v>341</v>
      </c>
      <c r="E269" s="27" t="s">
        <v>516</v>
      </c>
      <c r="F269" s="27" t="s">
        <v>1775</v>
      </c>
      <c r="G269" s="2">
        <v>1</v>
      </c>
      <c r="H269" s="28">
        <v>23.82</v>
      </c>
      <c r="I269" s="28">
        <v>379.87</v>
      </c>
    </row>
    <row r="270" spans="2:9" x14ac:dyDescent="0.3">
      <c r="B270" s="1">
        <f t="shared" si="4"/>
        <v>45193</v>
      </c>
      <c r="C270" s="2" t="s">
        <v>787</v>
      </c>
      <c r="D270" s="27" t="s">
        <v>344</v>
      </c>
      <c r="E270" s="27" t="s">
        <v>788</v>
      </c>
      <c r="F270" s="27" t="s">
        <v>1775</v>
      </c>
      <c r="G270" s="2">
        <v>5</v>
      </c>
      <c r="H270" s="28">
        <v>22.56</v>
      </c>
      <c r="I270" s="28">
        <v>229.29</v>
      </c>
    </row>
    <row r="271" spans="2:9" x14ac:dyDescent="0.3">
      <c r="B271" s="1">
        <f t="shared" si="4"/>
        <v>45194</v>
      </c>
      <c r="C271" s="2" t="s">
        <v>789</v>
      </c>
      <c r="D271" s="27" t="s">
        <v>347</v>
      </c>
      <c r="E271" s="27" t="s">
        <v>790</v>
      </c>
      <c r="F271" s="27" t="s">
        <v>1776</v>
      </c>
      <c r="G271" s="2">
        <v>9</v>
      </c>
      <c r="H271" s="28">
        <v>21.12</v>
      </c>
      <c r="I271" s="28">
        <v>356.4</v>
      </c>
    </row>
    <row r="272" spans="2:9" x14ac:dyDescent="0.3">
      <c r="B272" s="1">
        <f t="shared" si="4"/>
        <v>45195</v>
      </c>
      <c r="C272" s="2" t="s">
        <v>791</v>
      </c>
      <c r="D272" s="27" t="s">
        <v>350</v>
      </c>
      <c r="E272" s="27" t="s">
        <v>792</v>
      </c>
      <c r="F272" s="27" t="s">
        <v>1774</v>
      </c>
      <c r="G272" s="2">
        <v>2</v>
      </c>
      <c r="H272" s="28">
        <v>12.13</v>
      </c>
      <c r="I272" s="28">
        <v>235.43</v>
      </c>
    </row>
    <row r="273" spans="2:9" x14ac:dyDescent="0.3">
      <c r="B273" s="1">
        <f t="shared" si="4"/>
        <v>45196</v>
      </c>
      <c r="C273" s="2" t="s">
        <v>793</v>
      </c>
      <c r="D273" s="27" t="s">
        <v>353</v>
      </c>
      <c r="E273" s="27" t="s">
        <v>794</v>
      </c>
      <c r="F273" s="27" t="s">
        <v>1776</v>
      </c>
      <c r="G273" s="2">
        <v>4</v>
      </c>
      <c r="H273" s="28">
        <v>12.39</v>
      </c>
      <c r="I273" s="28">
        <v>449.09</v>
      </c>
    </row>
    <row r="274" spans="2:9" x14ac:dyDescent="0.3">
      <c r="B274" s="1">
        <f t="shared" si="4"/>
        <v>45197</v>
      </c>
      <c r="C274" s="2" t="s">
        <v>795</v>
      </c>
      <c r="D274" s="27" t="s">
        <v>341</v>
      </c>
      <c r="E274" s="27" t="s">
        <v>796</v>
      </c>
      <c r="F274" s="27" t="s">
        <v>1774</v>
      </c>
      <c r="G274" s="2">
        <v>7</v>
      </c>
      <c r="H274" s="28">
        <v>24.11</v>
      </c>
      <c r="I274" s="28">
        <v>218.48</v>
      </c>
    </row>
    <row r="275" spans="2:9" x14ac:dyDescent="0.3">
      <c r="B275" s="1">
        <f t="shared" si="4"/>
        <v>45198</v>
      </c>
      <c r="C275" s="2" t="s">
        <v>797</v>
      </c>
      <c r="D275" s="27" t="s">
        <v>344</v>
      </c>
      <c r="E275" s="27" t="s">
        <v>798</v>
      </c>
      <c r="F275" s="27" t="s">
        <v>1776</v>
      </c>
      <c r="G275" s="2">
        <v>2</v>
      </c>
      <c r="H275" s="28">
        <v>12.22</v>
      </c>
      <c r="I275" s="28">
        <v>332.86</v>
      </c>
    </row>
    <row r="276" spans="2:9" x14ac:dyDescent="0.3">
      <c r="B276" s="1">
        <f t="shared" si="4"/>
        <v>45199</v>
      </c>
      <c r="C276" s="2" t="s">
        <v>799</v>
      </c>
      <c r="D276" s="27" t="s">
        <v>347</v>
      </c>
      <c r="E276" s="27" t="s">
        <v>633</v>
      </c>
      <c r="F276" s="27" t="s">
        <v>1775</v>
      </c>
      <c r="G276" s="2">
        <v>6</v>
      </c>
      <c r="H276" s="28">
        <v>26.69</v>
      </c>
      <c r="I276" s="28">
        <v>450.06</v>
      </c>
    </row>
    <row r="277" spans="2:9" x14ac:dyDescent="0.3">
      <c r="B277" s="1">
        <f t="shared" si="4"/>
        <v>45200</v>
      </c>
      <c r="C277" s="2" t="s">
        <v>800</v>
      </c>
      <c r="D277" s="27" t="s">
        <v>350</v>
      </c>
      <c r="E277" s="27" t="s">
        <v>698</v>
      </c>
      <c r="F277" s="27" t="s">
        <v>1773</v>
      </c>
      <c r="G277" s="2">
        <v>3</v>
      </c>
      <c r="H277" s="28">
        <v>23.48</v>
      </c>
      <c r="I277" s="28">
        <v>203.67</v>
      </c>
    </row>
    <row r="278" spans="2:9" x14ac:dyDescent="0.3">
      <c r="B278" s="1">
        <f t="shared" si="4"/>
        <v>45201</v>
      </c>
      <c r="C278" s="2" t="s">
        <v>801</v>
      </c>
      <c r="D278" s="27" t="s">
        <v>353</v>
      </c>
      <c r="E278" s="27" t="s">
        <v>584</v>
      </c>
      <c r="F278" s="27" t="s">
        <v>1775</v>
      </c>
      <c r="G278" s="2">
        <v>4</v>
      </c>
      <c r="H278" s="28">
        <v>28.7</v>
      </c>
      <c r="I278" s="28">
        <v>329.71</v>
      </c>
    </row>
    <row r="279" spans="2:9" x14ac:dyDescent="0.3">
      <c r="B279" s="1">
        <f t="shared" si="4"/>
        <v>45202</v>
      </c>
      <c r="C279" s="2" t="s">
        <v>802</v>
      </c>
      <c r="D279" s="27" t="s">
        <v>341</v>
      </c>
      <c r="E279" s="27" t="s">
        <v>803</v>
      </c>
      <c r="F279" s="27" t="s">
        <v>1776</v>
      </c>
      <c r="G279" s="2">
        <v>2</v>
      </c>
      <c r="H279" s="28">
        <v>29.01</v>
      </c>
      <c r="I279" s="28">
        <v>351.01</v>
      </c>
    </row>
    <row r="280" spans="2:9" x14ac:dyDescent="0.3">
      <c r="B280" s="1">
        <f t="shared" si="4"/>
        <v>45203</v>
      </c>
      <c r="C280" s="2" t="s">
        <v>804</v>
      </c>
      <c r="D280" s="27" t="s">
        <v>344</v>
      </c>
      <c r="E280" s="27" t="s">
        <v>805</v>
      </c>
      <c r="F280" s="27" t="s">
        <v>1776</v>
      </c>
      <c r="G280" s="2">
        <v>8</v>
      </c>
      <c r="H280" s="28">
        <v>28.56</v>
      </c>
      <c r="I280" s="28">
        <v>298.88</v>
      </c>
    </row>
    <row r="281" spans="2:9" x14ac:dyDescent="0.3">
      <c r="B281" s="1">
        <f t="shared" si="4"/>
        <v>45204</v>
      </c>
      <c r="C281" s="2" t="s">
        <v>806</v>
      </c>
      <c r="D281" s="27" t="s">
        <v>347</v>
      </c>
      <c r="E281" s="27" t="s">
        <v>552</v>
      </c>
      <c r="F281" s="27" t="s">
        <v>1775</v>
      </c>
      <c r="G281" s="2">
        <v>5</v>
      </c>
      <c r="H281" s="28">
        <v>28.21</v>
      </c>
      <c r="I281" s="28">
        <v>370.79</v>
      </c>
    </row>
    <row r="282" spans="2:9" x14ac:dyDescent="0.3">
      <c r="B282" s="1">
        <f t="shared" si="4"/>
        <v>45205</v>
      </c>
      <c r="C282" s="2" t="s">
        <v>807</v>
      </c>
      <c r="D282" s="27" t="s">
        <v>350</v>
      </c>
      <c r="E282" s="27" t="s">
        <v>808</v>
      </c>
      <c r="F282" s="27" t="s">
        <v>1776</v>
      </c>
      <c r="G282" s="2">
        <v>3</v>
      </c>
      <c r="H282" s="28">
        <v>20.72</v>
      </c>
      <c r="I282" s="28">
        <v>427.84</v>
      </c>
    </row>
    <row r="283" spans="2:9" x14ac:dyDescent="0.3">
      <c r="B283" s="1">
        <f t="shared" si="4"/>
        <v>45206</v>
      </c>
      <c r="C283" s="2" t="s">
        <v>809</v>
      </c>
      <c r="D283" s="27" t="s">
        <v>353</v>
      </c>
      <c r="E283" s="27" t="s">
        <v>810</v>
      </c>
      <c r="F283" s="27" t="s">
        <v>1774</v>
      </c>
      <c r="G283" s="2">
        <v>3</v>
      </c>
      <c r="H283" s="28">
        <v>12.92</v>
      </c>
      <c r="I283" s="28">
        <v>177.25</v>
      </c>
    </row>
    <row r="284" spans="2:9" x14ac:dyDescent="0.3">
      <c r="B284" s="1">
        <f t="shared" si="4"/>
        <v>45207</v>
      </c>
      <c r="C284" s="2" t="s">
        <v>811</v>
      </c>
      <c r="D284" s="27" t="s">
        <v>341</v>
      </c>
      <c r="E284" s="27" t="s">
        <v>812</v>
      </c>
      <c r="F284" s="27" t="s">
        <v>1776</v>
      </c>
      <c r="G284" s="2">
        <v>3</v>
      </c>
      <c r="H284" s="28">
        <v>24.2</v>
      </c>
      <c r="I284" s="28">
        <v>279.18</v>
      </c>
    </row>
    <row r="285" spans="2:9" x14ac:dyDescent="0.3">
      <c r="B285" s="1">
        <f t="shared" si="4"/>
        <v>45208</v>
      </c>
      <c r="C285" s="2" t="s">
        <v>813</v>
      </c>
      <c r="D285" s="27" t="s">
        <v>341</v>
      </c>
      <c r="E285" s="27" t="s">
        <v>814</v>
      </c>
      <c r="F285" s="27" t="s">
        <v>1773</v>
      </c>
      <c r="G285" s="2">
        <v>5</v>
      </c>
      <c r="H285" s="28">
        <v>23.81</v>
      </c>
      <c r="I285" s="28">
        <v>481.15</v>
      </c>
    </row>
    <row r="286" spans="2:9" x14ac:dyDescent="0.3">
      <c r="B286" s="1">
        <f t="shared" si="4"/>
        <v>45209</v>
      </c>
      <c r="C286" s="2" t="s">
        <v>815</v>
      </c>
      <c r="D286" s="27" t="s">
        <v>341</v>
      </c>
      <c r="E286" s="27" t="s">
        <v>816</v>
      </c>
      <c r="F286" s="27" t="s">
        <v>1773</v>
      </c>
      <c r="G286" s="2">
        <v>8</v>
      </c>
      <c r="H286" s="28">
        <v>22.24</v>
      </c>
      <c r="I286" s="28">
        <v>390.15</v>
      </c>
    </row>
    <row r="287" spans="2:9" x14ac:dyDescent="0.3">
      <c r="B287" s="1">
        <f t="shared" si="4"/>
        <v>45210</v>
      </c>
      <c r="C287" s="2" t="s">
        <v>817</v>
      </c>
      <c r="D287" s="27" t="s">
        <v>341</v>
      </c>
      <c r="E287" s="27" t="s">
        <v>818</v>
      </c>
      <c r="F287" s="27" t="s">
        <v>1773</v>
      </c>
      <c r="G287" s="2">
        <v>2</v>
      </c>
      <c r="H287" s="28">
        <v>13.97</v>
      </c>
      <c r="I287" s="28">
        <v>127.43</v>
      </c>
    </row>
    <row r="288" spans="2:9" x14ac:dyDescent="0.3">
      <c r="B288" s="1">
        <f t="shared" si="4"/>
        <v>45211</v>
      </c>
      <c r="C288" s="2" t="s">
        <v>819</v>
      </c>
      <c r="D288" s="27" t="s">
        <v>341</v>
      </c>
      <c r="E288" s="27" t="s">
        <v>382</v>
      </c>
      <c r="F288" s="27" t="s">
        <v>1776</v>
      </c>
      <c r="G288" s="2">
        <v>9</v>
      </c>
      <c r="H288" s="28">
        <v>20.13</v>
      </c>
      <c r="I288" s="28">
        <v>444.88</v>
      </c>
    </row>
    <row r="289" spans="2:9" x14ac:dyDescent="0.3">
      <c r="B289" s="1">
        <f t="shared" si="4"/>
        <v>45212</v>
      </c>
      <c r="C289" s="2" t="s">
        <v>820</v>
      </c>
      <c r="D289" s="27" t="s">
        <v>341</v>
      </c>
      <c r="E289" s="27" t="s">
        <v>471</v>
      </c>
      <c r="F289" s="27" t="s">
        <v>1774</v>
      </c>
      <c r="G289" s="2">
        <v>3</v>
      </c>
      <c r="H289" s="28">
        <v>21.4</v>
      </c>
      <c r="I289" s="28">
        <v>245.15</v>
      </c>
    </row>
    <row r="290" spans="2:9" x14ac:dyDescent="0.3">
      <c r="B290" s="1">
        <f t="shared" si="4"/>
        <v>45213</v>
      </c>
      <c r="C290" s="2" t="s">
        <v>821</v>
      </c>
      <c r="D290" s="27" t="s">
        <v>341</v>
      </c>
      <c r="E290" s="27" t="s">
        <v>621</v>
      </c>
      <c r="F290" s="27" t="s">
        <v>1776</v>
      </c>
      <c r="G290" s="2">
        <v>8</v>
      </c>
      <c r="H290" s="28">
        <v>15.91</v>
      </c>
      <c r="I290" s="28">
        <v>376.27</v>
      </c>
    </row>
    <row r="291" spans="2:9" x14ac:dyDescent="0.3">
      <c r="B291" s="1">
        <f t="shared" si="4"/>
        <v>45214</v>
      </c>
      <c r="C291" s="2" t="s">
        <v>822</v>
      </c>
      <c r="D291" s="27" t="s">
        <v>341</v>
      </c>
      <c r="E291" s="27" t="s">
        <v>810</v>
      </c>
      <c r="F291" s="27" t="s">
        <v>1775</v>
      </c>
      <c r="G291" s="2">
        <v>2</v>
      </c>
      <c r="H291" s="28">
        <v>13.08</v>
      </c>
      <c r="I291" s="28">
        <v>289.07</v>
      </c>
    </row>
    <row r="292" spans="2:9" x14ac:dyDescent="0.3">
      <c r="B292" s="1">
        <f t="shared" si="4"/>
        <v>45215</v>
      </c>
      <c r="C292" s="2" t="s">
        <v>823</v>
      </c>
      <c r="D292" s="27" t="s">
        <v>341</v>
      </c>
      <c r="E292" s="27" t="s">
        <v>639</v>
      </c>
      <c r="F292" s="27" t="s">
        <v>1773</v>
      </c>
      <c r="G292" s="2">
        <v>7</v>
      </c>
      <c r="H292" s="28">
        <v>23.05</v>
      </c>
      <c r="I292" s="28">
        <v>223.68</v>
      </c>
    </row>
    <row r="293" spans="2:9" x14ac:dyDescent="0.3">
      <c r="B293" s="1">
        <f t="shared" si="4"/>
        <v>45216</v>
      </c>
      <c r="C293" s="2" t="s">
        <v>824</v>
      </c>
      <c r="D293" s="27" t="s">
        <v>341</v>
      </c>
      <c r="E293" s="27" t="s">
        <v>825</v>
      </c>
      <c r="F293" s="27" t="s">
        <v>1775</v>
      </c>
      <c r="G293" s="2">
        <v>2</v>
      </c>
      <c r="H293" s="28">
        <v>21.43</v>
      </c>
      <c r="I293" s="28">
        <v>155.84</v>
      </c>
    </row>
    <row r="294" spans="2:9" x14ac:dyDescent="0.3">
      <c r="B294" s="1">
        <f t="shared" si="4"/>
        <v>45217</v>
      </c>
      <c r="C294" s="2" t="s">
        <v>826</v>
      </c>
      <c r="D294" s="27" t="s">
        <v>341</v>
      </c>
      <c r="E294" s="27" t="s">
        <v>672</v>
      </c>
      <c r="F294" s="27" t="s">
        <v>1773</v>
      </c>
      <c r="G294" s="2">
        <v>4</v>
      </c>
      <c r="H294" s="28">
        <v>18.600000000000001</v>
      </c>
      <c r="I294" s="28">
        <v>382.37</v>
      </c>
    </row>
    <row r="295" spans="2:9" x14ac:dyDescent="0.3">
      <c r="B295" s="1">
        <f t="shared" si="4"/>
        <v>45218</v>
      </c>
      <c r="C295" s="2" t="s">
        <v>827</v>
      </c>
      <c r="D295" s="27" t="s">
        <v>341</v>
      </c>
      <c r="E295" s="27" t="s">
        <v>828</v>
      </c>
      <c r="F295" s="27" t="s">
        <v>1775</v>
      </c>
      <c r="G295" s="2">
        <v>2</v>
      </c>
      <c r="H295" s="28">
        <v>18.14</v>
      </c>
      <c r="I295" s="28">
        <v>308.62</v>
      </c>
    </row>
    <row r="296" spans="2:9" x14ac:dyDescent="0.3">
      <c r="B296" s="1">
        <f t="shared" si="4"/>
        <v>45219</v>
      </c>
      <c r="C296" s="2" t="s">
        <v>829</v>
      </c>
      <c r="D296" s="27" t="s">
        <v>341</v>
      </c>
      <c r="E296" s="27" t="s">
        <v>830</v>
      </c>
      <c r="F296" s="27" t="s">
        <v>1775</v>
      </c>
      <c r="G296" s="2">
        <v>10</v>
      </c>
      <c r="H296" s="28">
        <v>9.82</v>
      </c>
      <c r="I296" s="28">
        <v>255</v>
      </c>
    </row>
    <row r="297" spans="2:9" x14ac:dyDescent="0.3">
      <c r="B297" s="1">
        <f t="shared" si="4"/>
        <v>45220</v>
      </c>
      <c r="C297" s="2" t="s">
        <v>831</v>
      </c>
      <c r="D297" s="27" t="s">
        <v>341</v>
      </c>
      <c r="E297" s="27" t="s">
        <v>754</v>
      </c>
      <c r="F297" s="27" t="s">
        <v>1775</v>
      </c>
      <c r="G297" s="2">
        <v>9</v>
      </c>
      <c r="H297" s="28">
        <v>21.46</v>
      </c>
      <c r="I297" s="28">
        <v>281.13</v>
      </c>
    </row>
    <row r="298" spans="2:9" x14ac:dyDescent="0.3">
      <c r="B298" s="1">
        <f t="shared" si="4"/>
        <v>45221</v>
      </c>
      <c r="C298" s="2" t="s">
        <v>832</v>
      </c>
      <c r="D298" s="27" t="s">
        <v>341</v>
      </c>
      <c r="E298" s="27" t="s">
        <v>431</v>
      </c>
      <c r="F298" s="27" t="s">
        <v>1774</v>
      </c>
      <c r="G298" s="2">
        <v>7</v>
      </c>
      <c r="H298" s="28">
        <v>26.4</v>
      </c>
      <c r="I298" s="28">
        <v>152.24</v>
      </c>
    </row>
    <row r="299" spans="2:9" x14ac:dyDescent="0.3">
      <c r="B299" s="1">
        <f t="shared" si="4"/>
        <v>45222</v>
      </c>
      <c r="C299" s="2" t="s">
        <v>833</v>
      </c>
      <c r="D299" s="27" t="s">
        <v>341</v>
      </c>
      <c r="E299" s="27" t="s">
        <v>834</v>
      </c>
      <c r="F299" s="27" t="s">
        <v>1775</v>
      </c>
      <c r="G299" s="2">
        <v>4</v>
      </c>
      <c r="H299" s="28">
        <v>25.75</v>
      </c>
      <c r="I299" s="28">
        <v>310.58</v>
      </c>
    </row>
    <row r="300" spans="2:9" x14ac:dyDescent="0.3">
      <c r="B300" s="1">
        <f t="shared" si="4"/>
        <v>45223</v>
      </c>
      <c r="C300" s="2" t="s">
        <v>835</v>
      </c>
      <c r="D300" s="27" t="s">
        <v>341</v>
      </c>
      <c r="E300" s="27" t="s">
        <v>836</v>
      </c>
      <c r="F300" s="27" t="s">
        <v>1776</v>
      </c>
      <c r="G300" s="2">
        <v>4</v>
      </c>
      <c r="H300" s="28">
        <v>18.52</v>
      </c>
      <c r="I300" s="28">
        <v>251.21</v>
      </c>
    </row>
    <row r="301" spans="2:9" x14ac:dyDescent="0.3">
      <c r="B301" s="1">
        <f t="shared" si="4"/>
        <v>45224</v>
      </c>
      <c r="C301" s="2" t="s">
        <v>837</v>
      </c>
      <c r="D301" s="27" t="s">
        <v>341</v>
      </c>
      <c r="E301" s="27" t="s">
        <v>492</v>
      </c>
      <c r="F301" s="27" t="s">
        <v>1773</v>
      </c>
      <c r="G301" s="2">
        <v>1</v>
      </c>
      <c r="H301" s="28">
        <v>19.14</v>
      </c>
      <c r="I301" s="28">
        <v>419.97</v>
      </c>
    </row>
    <row r="302" spans="2:9" x14ac:dyDescent="0.3">
      <c r="B302" s="1">
        <f t="shared" si="4"/>
        <v>45225</v>
      </c>
      <c r="C302" s="2" t="s">
        <v>838</v>
      </c>
      <c r="D302" s="27" t="s">
        <v>341</v>
      </c>
      <c r="E302" s="27" t="s">
        <v>839</v>
      </c>
      <c r="F302" s="27" t="s">
        <v>1775</v>
      </c>
      <c r="G302" s="2">
        <v>2</v>
      </c>
      <c r="H302" s="28">
        <v>22.87</v>
      </c>
      <c r="I302" s="28">
        <v>470.19</v>
      </c>
    </row>
    <row r="303" spans="2:9" x14ac:dyDescent="0.3">
      <c r="B303" s="1">
        <f t="shared" si="4"/>
        <v>45226</v>
      </c>
      <c r="C303" s="2" t="s">
        <v>840</v>
      </c>
      <c r="D303" s="27" t="s">
        <v>341</v>
      </c>
      <c r="E303" s="27" t="s">
        <v>841</v>
      </c>
      <c r="F303" s="27" t="s">
        <v>1776</v>
      </c>
      <c r="G303" s="2">
        <v>9</v>
      </c>
      <c r="H303" s="28">
        <v>24.21</v>
      </c>
      <c r="I303" s="28">
        <v>359.27</v>
      </c>
    </row>
    <row r="304" spans="2:9" x14ac:dyDescent="0.3">
      <c r="B304" s="1">
        <f t="shared" si="4"/>
        <v>45227</v>
      </c>
      <c r="C304" s="2" t="s">
        <v>842</v>
      </c>
      <c r="D304" s="27" t="s">
        <v>341</v>
      </c>
      <c r="E304" s="27" t="s">
        <v>843</v>
      </c>
      <c r="F304" s="27" t="s">
        <v>1776</v>
      </c>
      <c r="G304" s="2">
        <v>6</v>
      </c>
      <c r="H304" s="28">
        <v>24.56</v>
      </c>
      <c r="I304" s="28">
        <v>302.26</v>
      </c>
    </row>
    <row r="305" spans="2:9" x14ac:dyDescent="0.3">
      <c r="B305" s="1">
        <f t="shared" si="4"/>
        <v>45228</v>
      </c>
      <c r="C305" s="2" t="s">
        <v>844</v>
      </c>
      <c r="D305" s="27" t="s">
        <v>341</v>
      </c>
      <c r="E305" s="27" t="s">
        <v>845</v>
      </c>
      <c r="F305" s="27" t="s">
        <v>1775</v>
      </c>
      <c r="G305" s="2">
        <v>5</v>
      </c>
      <c r="H305" s="28">
        <v>20.010000000000002</v>
      </c>
      <c r="I305" s="28">
        <v>405.39</v>
      </c>
    </row>
    <row r="306" spans="2:9" x14ac:dyDescent="0.3">
      <c r="B306" s="1">
        <f t="shared" si="4"/>
        <v>45229</v>
      </c>
      <c r="C306" s="2" t="s">
        <v>846</v>
      </c>
      <c r="D306" s="27" t="s">
        <v>341</v>
      </c>
      <c r="E306" s="27" t="s">
        <v>426</v>
      </c>
      <c r="F306" s="27" t="s">
        <v>1776</v>
      </c>
      <c r="G306" s="2">
        <v>5</v>
      </c>
      <c r="H306" s="28">
        <v>27.6</v>
      </c>
      <c r="I306" s="28">
        <v>396.2</v>
      </c>
    </row>
    <row r="307" spans="2:9" x14ac:dyDescent="0.3">
      <c r="B307" s="1">
        <f t="shared" si="4"/>
        <v>45230</v>
      </c>
      <c r="C307" s="2" t="s">
        <v>847</v>
      </c>
      <c r="D307" s="27" t="s">
        <v>341</v>
      </c>
      <c r="E307" s="27" t="s">
        <v>775</v>
      </c>
      <c r="F307" s="27" t="s">
        <v>1774</v>
      </c>
      <c r="G307" s="2">
        <v>5</v>
      </c>
      <c r="H307" s="28">
        <v>11.88</v>
      </c>
      <c r="I307" s="28">
        <v>343.75</v>
      </c>
    </row>
    <row r="308" spans="2:9" x14ac:dyDescent="0.3">
      <c r="B308" s="1">
        <f t="shared" si="4"/>
        <v>45231</v>
      </c>
      <c r="C308" s="2" t="s">
        <v>848</v>
      </c>
      <c r="D308" s="27" t="s">
        <v>341</v>
      </c>
      <c r="E308" s="27" t="s">
        <v>849</v>
      </c>
      <c r="F308" s="27" t="s">
        <v>1775</v>
      </c>
      <c r="G308" s="2">
        <v>6</v>
      </c>
      <c r="H308" s="28">
        <v>15.78</v>
      </c>
      <c r="I308" s="28">
        <v>130.30000000000001</v>
      </c>
    </row>
    <row r="309" spans="2:9" x14ac:dyDescent="0.3">
      <c r="B309" s="1">
        <f t="shared" si="4"/>
        <v>45232</v>
      </c>
      <c r="C309" s="2" t="s">
        <v>850</v>
      </c>
      <c r="D309" s="27" t="s">
        <v>341</v>
      </c>
      <c r="E309" s="27" t="s">
        <v>514</v>
      </c>
      <c r="F309" s="27" t="s">
        <v>1774</v>
      </c>
      <c r="G309" s="2">
        <v>7</v>
      </c>
      <c r="H309" s="28">
        <v>25.85</v>
      </c>
      <c r="I309" s="28">
        <v>205.45</v>
      </c>
    </row>
    <row r="310" spans="2:9" x14ac:dyDescent="0.3">
      <c r="B310" s="1">
        <f t="shared" si="4"/>
        <v>45233</v>
      </c>
      <c r="C310" s="2" t="s">
        <v>851</v>
      </c>
      <c r="D310" s="27" t="s">
        <v>341</v>
      </c>
      <c r="E310" s="27" t="s">
        <v>380</v>
      </c>
      <c r="F310" s="27" t="s">
        <v>1773</v>
      </c>
      <c r="G310" s="2">
        <v>8</v>
      </c>
      <c r="H310" s="28">
        <v>22.41</v>
      </c>
      <c r="I310" s="28">
        <v>189.31</v>
      </c>
    </row>
    <row r="311" spans="2:9" x14ac:dyDescent="0.3">
      <c r="B311" s="1">
        <f t="shared" si="4"/>
        <v>45234</v>
      </c>
      <c r="C311" s="2" t="s">
        <v>852</v>
      </c>
      <c r="D311" s="27" t="s">
        <v>341</v>
      </c>
      <c r="E311" s="27" t="s">
        <v>853</v>
      </c>
      <c r="F311" s="27" t="s">
        <v>1773</v>
      </c>
      <c r="G311" s="2">
        <v>10</v>
      </c>
      <c r="H311" s="28">
        <v>16.66</v>
      </c>
      <c r="I311" s="28">
        <v>409.93</v>
      </c>
    </row>
    <row r="312" spans="2:9" x14ac:dyDescent="0.3">
      <c r="B312" s="1">
        <f t="shared" si="4"/>
        <v>45235</v>
      </c>
      <c r="C312" s="2" t="s">
        <v>854</v>
      </c>
      <c r="D312" s="27" t="s">
        <v>341</v>
      </c>
      <c r="E312" s="27" t="s">
        <v>366</v>
      </c>
      <c r="F312" s="27" t="s">
        <v>1774</v>
      </c>
      <c r="G312" s="2">
        <v>5</v>
      </c>
      <c r="H312" s="28">
        <v>26.85</v>
      </c>
      <c r="I312" s="28">
        <v>240.49</v>
      </c>
    </row>
    <row r="313" spans="2:9" x14ac:dyDescent="0.3">
      <c r="B313" s="1">
        <f t="shared" si="4"/>
        <v>45236</v>
      </c>
      <c r="C313" s="2" t="s">
        <v>855</v>
      </c>
      <c r="D313" s="27" t="s">
        <v>341</v>
      </c>
      <c r="E313" s="27" t="s">
        <v>591</v>
      </c>
      <c r="F313" s="27" t="s">
        <v>1773</v>
      </c>
      <c r="G313" s="2">
        <v>6</v>
      </c>
      <c r="H313" s="28">
        <v>9.1</v>
      </c>
      <c r="I313" s="28">
        <v>148.57</v>
      </c>
    </row>
    <row r="314" spans="2:9" x14ac:dyDescent="0.3">
      <c r="B314" s="1">
        <f t="shared" si="4"/>
        <v>45237</v>
      </c>
      <c r="C314" s="2" t="s">
        <v>856</v>
      </c>
      <c r="D314" s="27" t="s">
        <v>341</v>
      </c>
      <c r="E314" s="27" t="s">
        <v>857</v>
      </c>
      <c r="F314" s="27" t="s">
        <v>1776</v>
      </c>
      <c r="G314" s="2">
        <v>1</v>
      </c>
      <c r="H314" s="28">
        <v>19.29</v>
      </c>
      <c r="I314" s="28">
        <v>441.05</v>
      </c>
    </row>
    <row r="315" spans="2:9" x14ac:dyDescent="0.3">
      <c r="B315" s="1">
        <f t="shared" si="4"/>
        <v>45238</v>
      </c>
      <c r="C315" s="2" t="s">
        <v>858</v>
      </c>
      <c r="D315" s="27" t="s">
        <v>344</v>
      </c>
      <c r="E315" s="27" t="s">
        <v>859</v>
      </c>
      <c r="F315" s="27" t="s">
        <v>1776</v>
      </c>
      <c r="G315" s="2">
        <v>9</v>
      </c>
      <c r="H315" s="28">
        <v>26.53</v>
      </c>
      <c r="I315" s="28">
        <v>145.6</v>
      </c>
    </row>
    <row r="316" spans="2:9" x14ac:dyDescent="0.3">
      <c r="B316" s="1">
        <f t="shared" si="4"/>
        <v>45239</v>
      </c>
      <c r="C316" s="2" t="s">
        <v>860</v>
      </c>
      <c r="D316" s="27" t="s">
        <v>347</v>
      </c>
      <c r="E316" s="27" t="s">
        <v>358</v>
      </c>
      <c r="F316" s="27" t="s">
        <v>1775</v>
      </c>
      <c r="G316" s="2">
        <v>5</v>
      </c>
      <c r="H316" s="28">
        <v>9.9499999999999993</v>
      </c>
      <c r="I316" s="28">
        <v>244.22</v>
      </c>
    </row>
    <row r="317" spans="2:9" x14ac:dyDescent="0.3">
      <c r="B317" s="1">
        <f t="shared" si="4"/>
        <v>45240</v>
      </c>
      <c r="C317" s="2" t="s">
        <v>861</v>
      </c>
      <c r="D317" s="27" t="s">
        <v>350</v>
      </c>
      <c r="E317" s="27" t="s">
        <v>862</v>
      </c>
      <c r="F317" s="27" t="s">
        <v>1775</v>
      </c>
      <c r="G317" s="2">
        <v>6</v>
      </c>
      <c r="H317" s="28">
        <v>9.39</v>
      </c>
      <c r="I317" s="28">
        <v>207.14</v>
      </c>
    </row>
    <row r="318" spans="2:9" x14ac:dyDescent="0.3">
      <c r="B318" s="1">
        <f t="shared" si="4"/>
        <v>45241</v>
      </c>
      <c r="C318" s="2" t="s">
        <v>863</v>
      </c>
      <c r="D318" s="27" t="s">
        <v>353</v>
      </c>
      <c r="E318" s="27" t="s">
        <v>864</v>
      </c>
      <c r="F318" s="27" t="s">
        <v>1775</v>
      </c>
      <c r="G318" s="2">
        <v>7</v>
      </c>
      <c r="H318" s="28">
        <v>29.1</v>
      </c>
      <c r="I318" s="28">
        <v>470.33</v>
      </c>
    </row>
    <row r="319" spans="2:9" x14ac:dyDescent="0.3">
      <c r="B319" s="1">
        <f t="shared" si="4"/>
        <v>45242</v>
      </c>
      <c r="C319" s="2" t="s">
        <v>865</v>
      </c>
      <c r="D319" s="27" t="s">
        <v>341</v>
      </c>
      <c r="E319" s="27" t="s">
        <v>866</v>
      </c>
      <c r="F319" s="27" t="s">
        <v>1775</v>
      </c>
      <c r="G319" s="2">
        <v>10</v>
      </c>
      <c r="H319" s="28">
        <v>15.87</v>
      </c>
      <c r="I319" s="28">
        <v>408.1</v>
      </c>
    </row>
    <row r="320" spans="2:9" x14ac:dyDescent="0.3">
      <c r="B320" s="1">
        <f t="shared" si="4"/>
        <v>45243</v>
      </c>
      <c r="C320" s="2" t="s">
        <v>867</v>
      </c>
      <c r="D320" s="27" t="s">
        <v>344</v>
      </c>
      <c r="E320" s="27" t="s">
        <v>714</v>
      </c>
      <c r="F320" s="27" t="s">
        <v>1776</v>
      </c>
      <c r="G320" s="2">
        <v>4</v>
      </c>
      <c r="H320" s="28">
        <v>29.36</v>
      </c>
      <c r="I320" s="28">
        <v>267.14</v>
      </c>
    </row>
    <row r="321" spans="2:9" x14ac:dyDescent="0.3">
      <c r="B321" s="1">
        <f t="shared" si="4"/>
        <v>45244</v>
      </c>
      <c r="C321" s="2" t="s">
        <v>868</v>
      </c>
      <c r="D321" s="27" t="s">
        <v>347</v>
      </c>
      <c r="E321" s="27" t="s">
        <v>810</v>
      </c>
      <c r="F321" s="27" t="s">
        <v>1776</v>
      </c>
      <c r="G321" s="2">
        <v>1</v>
      </c>
      <c r="H321" s="28">
        <v>25.96</v>
      </c>
      <c r="I321" s="28">
        <v>172.67</v>
      </c>
    </row>
    <row r="322" spans="2:9" x14ac:dyDescent="0.3">
      <c r="B322" s="1">
        <f t="shared" si="4"/>
        <v>45245</v>
      </c>
      <c r="C322" s="2" t="s">
        <v>869</v>
      </c>
      <c r="D322" s="27" t="s">
        <v>350</v>
      </c>
      <c r="E322" s="27" t="s">
        <v>870</v>
      </c>
      <c r="F322" s="27" t="s">
        <v>1773</v>
      </c>
      <c r="G322" s="2">
        <v>5</v>
      </c>
      <c r="H322" s="28">
        <v>13.78</v>
      </c>
      <c r="I322" s="28">
        <v>549.53</v>
      </c>
    </row>
    <row r="323" spans="2:9" x14ac:dyDescent="0.3">
      <c r="B323" s="1">
        <f t="shared" si="4"/>
        <v>45246</v>
      </c>
      <c r="C323" s="2" t="s">
        <v>871</v>
      </c>
      <c r="D323" s="27" t="s">
        <v>350</v>
      </c>
      <c r="E323" s="27" t="s">
        <v>376</v>
      </c>
      <c r="F323" s="27" t="s">
        <v>1774</v>
      </c>
      <c r="G323" s="2">
        <v>4</v>
      </c>
      <c r="H323" s="28">
        <v>14.27</v>
      </c>
      <c r="I323" s="28">
        <v>199.31</v>
      </c>
    </row>
    <row r="324" spans="2:9" x14ac:dyDescent="0.3">
      <c r="B324" s="1">
        <f t="shared" si="4"/>
        <v>45247</v>
      </c>
      <c r="C324" s="2" t="s">
        <v>872</v>
      </c>
      <c r="D324" s="27" t="s">
        <v>341</v>
      </c>
      <c r="E324" s="27" t="s">
        <v>873</v>
      </c>
      <c r="F324" s="27" t="s">
        <v>1773</v>
      </c>
      <c r="G324" s="2">
        <v>2</v>
      </c>
      <c r="H324" s="28">
        <v>24.22</v>
      </c>
      <c r="I324" s="28">
        <v>472.83</v>
      </c>
    </row>
    <row r="325" spans="2:9" x14ac:dyDescent="0.3">
      <c r="B325" s="1">
        <f t="shared" si="4"/>
        <v>45248</v>
      </c>
      <c r="C325" s="2" t="s">
        <v>874</v>
      </c>
      <c r="D325" s="27" t="s">
        <v>344</v>
      </c>
      <c r="E325" s="27" t="s">
        <v>875</v>
      </c>
      <c r="F325" s="27" t="s">
        <v>1776</v>
      </c>
      <c r="G325" s="2">
        <v>7</v>
      </c>
      <c r="H325" s="28">
        <v>21.38</v>
      </c>
      <c r="I325" s="28">
        <v>248.41</v>
      </c>
    </row>
    <row r="326" spans="2:9" x14ac:dyDescent="0.3">
      <c r="B326" s="1">
        <f t="shared" ref="B326:B389" si="5">B325+1</f>
        <v>45249</v>
      </c>
      <c r="C326" s="2" t="s">
        <v>876</v>
      </c>
      <c r="D326" s="27" t="s">
        <v>347</v>
      </c>
      <c r="E326" s="27" t="s">
        <v>404</v>
      </c>
      <c r="F326" s="27" t="s">
        <v>1775</v>
      </c>
      <c r="G326" s="2">
        <v>9</v>
      </c>
      <c r="H326" s="28">
        <v>17.38</v>
      </c>
      <c r="I326" s="28">
        <v>534.80999999999995</v>
      </c>
    </row>
    <row r="327" spans="2:9" x14ac:dyDescent="0.3">
      <c r="B327" s="1">
        <f t="shared" si="5"/>
        <v>45250</v>
      </c>
      <c r="C327" s="2" t="s">
        <v>877</v>
      </c>
      <c r="D327" s="27" t="s">
        <v>350</v>
      </c>
      <c r="E327" s="27" t="s">
        <v>870</v>
      </c>
      <c r="F327" s="27" t="s">
        <v>1775</v>
      </c>
      <c r="G327" s="2">
        <v>7</v>
      </c>
      <c r="H327" s="28">
        <v>24.62</v>
      </c>
      <c r="I327" s="28">
        <v>437.95</v>
      </c>
    </row>
    <row r="328" spans="2:9" x14ac:dyDescent="0.3">
      <c r="B328" s="1">
        <f t="shared" si="5"/>
        <v>45251</v>
      </c>
      <c r="C328" s="2" t="s">
        <v>878</v>
      </c>
      <c r="D328" s="27" t="s">
        <v>350</v>
      </c>
      <c r="E328" s="27" t="s">
        <v>698</v>
      </c>
      <c r="F328" s="27" t="s">
        <v>1775</v>
      </c>
      <c r="G328" s="2">
        <v>4</v>
      </c>
      <c r="H328" s="28">
        <v>24.43</v>
      </c>
      <c r="I328" s="28">
        <v>238.48</v>
      </c>
    </row>
    <row r="329" spans="2:9" x14ac:dyDescent="0.3">
      <c r="B329" s="1">
        <f t="shared" si="5"/>
        <v>45252</v>
      </c>
      <c r="C329" s="2" t="s">
        <v>879</v>
      </c>
      <c r="D329" s="27" t="s">
        <v>341</v>
      </c>
      <c r="E329" s="27" t="s">
        <v>880</v>
      </c>
      <c r="F329" s="27" t="s">
        <v>1775</v>
      </c>
      <c r="G329" s="2">
        <v>10</v>
      </c>
      <c r="H329" s="28">
        <v>26.44</v>
      </c>
      <c r="I329" s="28">
        <v>227.79</v>
      </c>
    </row>
    <row r="330" spans="2:9" x14ac:dyDescent="0.3">
      <c r="B330" s="1">
        <f t="shared" si="5"/>
        <v>45253</v>
      </c>
      <c r="C330" s="2" t="s">
        <v>881</v>
      </c>
      <c r="D330" s="27" t="s">
        <v>344</v>
      </c>
      <c r="E330" s="27" t="s">
        <v>510</v>
      </c>
      <c r="F330" s="27" t="s">
        <v>1775</v>
      </c>
      <c r="G330" s="2">
        <v>6</v>
      </c>
      <c r="H330" s="28">
        <v>13.11</v>
      </c>
      <c r="I330" s="28">
        <v>576.27</v>
      </c>
    </row>
    <row r="331" spans="2:9" x14ac:dyDescent="0.3">
      <c r="B331" s="1">
        <f t="shared" si="5"/>
        <v>45254</v>
      </c>
      <c r="C331" s="2" t="s">
        <v>882</v>
      </c>
      <c r="D331" s="27" t="s">
        <v>347</v>
      </c>
      <c r="E331" s="27" t="s">
        <v>883</v>
      </c>
      <c r="F331" s="27" t="s">
        <v>1774</v>
      </c>
      <c r="G331" s="2">
        <v>7</v>
      </c>
      <c r="H331" s="28">
        <v>13.13</v>
      </c>
      <c r="I331" s="28">
        <v>263.83999999999997</v>
      </c>
    </row>
    <row r="332" spans="2:9" x14ac:dyDescent="0.3">
      <c r="B332" s="1">
        <f t="shared" si="5"/>
        <v>45255</v>
      </c>
      <c r="C332" s="2" t="s">
        <v>884</v>
      </c>
      <c r="D332" s="27" t="s">
        <v>350</v>
      </c>
      <c r="E332" s="27" t="s">
        <v>366</v>
      </c>
      <c r="F332" s="27" t="s">
        <v>1776</v>
      </c>
      <c r="G332" s="2">
        <v>5</v>
      </c>
      <c r="H332" s="28">
        <v>17.100000000000001</v>
      </c>
      <c r="I332" s="28">
        <v>407.73</v>
      </c>
    </row>
    <row r="333" spans="2:9" x14ac:dyDescent="0.3">
      <c r="B333" s="1">
        <f t="shared" si="5"/>
        <v>45256</v>
      </c>
      <c r="C333" s="2" t="s">
        <v>885</v>
      </c>
      <c r="D333" s="27" t="s">
        <v>350</v>
      </c>
      <c r="E333" s="27" t="s">
        <v>686</v>
      </c>
      <c r="F333" s="27" t="s">
        <v>1774</v>
      </c>
      <c r="G333" s="2">
        <v>10</v>
      </c>
      <c r="H333" s="28">
        <v>18.91</v>
      </c>
      <c r="I333" s="28">
        <v>212.3</v>
      </c>
    </row>
    <row r="334" spans="2:9" x14ac:dyDescent="0.3">
      <c r="B334" s="1">
        <f t="shared" si="5"/>
        <v>45257</v>
      </c>
      <c r="C334" s="2" t="s">
        <v>886</v>
      </c>
      <c r="D334" s="27" t="s">
        <v>341</v>
      </c>
      <c r="E334" s="27" t="s">
        <v>792</v>
      </c>
      <c r="F334" s="27" t="s">
        <v>1774</v>
      </c>
      <c r="G334" s="2">
        <v>10</v>
      </c>
      <c r="H334" s="28">
        <v>15.07</v>
      </c>
      <c r="I334" s="28">
        <v>204.3</v>
      </c>
    </row>
    <row r="335" spans="2:9" x14ac:dyDescent="0.3">
      <c r="B335" s="1">
        <f t="shared" si="5"/>
        <v>45258</v>
      </c>
      <c r="C335" s="2" t="s">
        <v>887</v>
      </c>
      <c r="D335" s="27" t="s">
        <v>344</v>
      </c>
      <c r="E335" s="27" t="s">
        <v>888</v>
      </c>
      <c r="F335" s="27" t="s">
        <v>1776</v>
      </c>
      <c r="G335" s="2">
        <v>4</v>
      </c>
      <c r="H335" s="28">
        <v>14.06</v>
      </c>
      <c r="I335" s="28">
        <v>499.22</v>
      </c>
    </row>
    <row r="336" spans="2:9" x14ac:dyDescent="0.3">
      <c r="B336" s="1">
        <f t="shared" si="5"/>
        <v>45259</v>
      </c>
      <c r="C336" s="2" t="s">
        <v>889</v>
      </c>
      <c r="D336" s="27" t="s">
        <v>347</v>
      </c>
      <c r="E336" s="27" t="s">
        <v>890</v>
      </c>
      <c r="F336" s="27" t="s">
        <v>1773</v>
      </c>
      <c r="G336" s="2">
        <v>1</v>
      </c>
      <c r="H336" s="28">
        <v>19.260000000000002</v>
      </c>
      <c r="I336" s="28">
        <v>374.23</v>
      </c>
    </row>
    <row r="337" spans="2:9" x14ac:dyDescent="0.3">
      <c r="B337" s="1">
        <f t="shared" si="5"/>
        <v>45260</v>
      </c>
      <c r="C337" s="2" t="s">
        <v>891</v>
      </c>
      <c r="D337" s="27" t="s">
        <v>350</v>
      </c>
      <c r="E337" s="27" t="s">
        <v>411</v>
      </c>
      <c r="F337" s="27" t="s">
        <v>1776</v>
      </c>
      <c r="G337" s="2">
        <v>1</v>
      </c>
      <c r="H337" s="28">
        <v>18.670000000000002</v>
      </c>
      <c r="I337" s="28">
        <v>498.06</v>
      </c>
    </row>
    <row r="338" spans="2:9" x14ac:dyDescent="0.3">
      <c r="B338" s="1">
        <f t="shared" si="5"/>
        <v>45261</v>
      </c>
      <c r="C338" s="2" t="s">
        <v>892</v>
      </c>
      <c r="D338" s="27" t="s">
        <v>350</v>
      </c>
      <c r="E338" s="27" t="s">
        <v>660</v>
      </c>
      <c r="F338" s="27" t="s">
        <v>1775</v>
      </c>
      <c r="G338" s="2">
        <v>8</v>
      </c>
      <c r="H338" s="28">
        <v>15.71</v>
      </c>
      <c r="I338" s="28">
        <v>269.64</v>
      </c>
    </row>
    <row r="339" spans="2:9" x14ac:dyDescent="0.3">
      <c r="B339" s="1">
        <f t="shared" si="5"/>
        <v>45262</v>
      </c>
      <c r="C339" s="2" t="s">
        <v>893</v>
      </c>
      <c r="D339" s="27" t="s">
        <v>341</v>
      </c>
      <c r="E339" s="27" t="s">
        <v>522</v>
      </c>
      <c r="F339" s="27" t="s">
        <v>1775</v>
      </c>
      <c r="G339" s="2">
        <v>8</v>
      </c>
      <c r="H339" s="28">
        <v>25.81</v>
      </c>
      <c r="I339" s="28">
        <v>477.87</v>
      </c>
    </row>
    <row r="340" spans="2:9" x14ac:dyDescent="0.3">
      <c r="B340" s="1">
        <f t="shared" si="5"/>
        <v>45263</v>
      </c>
      <c r="C340" s="2" t="s">
        <v>894</v>
      </c>
      <c r="D340" s="27" t="s">
        <v>344</v>
      </c>
      <c r="E340" s="27" t="s">
        <v>568</v>
      </c>
      <c r="F340" s="27" t="s">
        <v>1774</v>
      </c>
      <c r="G340" s="2">
        <v>4</v>
      </c>
      <c r="H340" s="28">
        <v>22.52</v>
      </c>
      <c r="I340" s="28">
        <v>148.55000000000001</v>
      </c>
    </row>
    <row r="341" spans="2:9" x14ac:dyDescent="0.3">
      <c r="B341" s="1">
        <f t="shared" si="5"/>
        <v>45264</v>
      </c>
      <c r="C341" s="2" t="s">
        <v>895</v>
      </c>
      <c r="D341" s="27" t="s">
        <v>347</v>
      </c>
      <c r="E341" s="27" t="s">
        <v>516</v>
      </c>
      <c r="F341" s="27" t="s">
        <v>1774</v>
      </c>
      <c r="G341" s="2">
        <v>8</v>
      </c>
      <c r="H341" s="28">
        <v>12.15</v>
      </c>
      <c r="I341" s="28">
        <v>479.32</v>
      </c>
    </row>
    <row r="342" spans="2:9" x14ac:dyDescent="0.3">
      <c r="B342" s="1">
        <f t="shared" si="5"/>
        <v>45265</v>
      </c>
      <c r="C342" s="2" t="s">
        <v>896</v>
      </c>
      <c r="D342" s="27" t="s">
        <v>350</v>
      </c>
      <c r="E342" s="27" t="s">
        <v>546</v>
      </c>
      <c r="F342" s="27" t="s">
        <v>1776</v>
      </c>
      <c r="G342" s="2">
        <v>10</v>
      </c>
      <c r="H342" s="28">
        <v>28.28</v>
      </c>
      <c r="I342" s="28">
        <v>550.29999999999995</v>
      </c>
    </row>
    <row r="343" spans="2:9" x14ac:dyDescent="0.3">
      <c r="B343" s="1">
        <f t="shared" si="5"/>
        <v>45266</v>
      </c>
      <c r="C343" s="2" t="s">
        <v>897</v>
      </c>
      <c r="D343" s="27" t="s">
        <v>350</v>
      </c>
      <c r="E343" s="27" t="s">
        <v>557</v>
      </c>
      <c r="F343" s="27" t="s">
        <v>1774</v>
      </c>
      <c r="G343" s="2">
        <v>7</v>
      </c>
      <c r="H343" s="28">
        <v>12.85</v>
      </c>
      <c r="I343" s="28">
        <v>205.88</v>
      </c>
    </row>
    <row r="344" spans="2:9" x14ac:dyDescent="0.3">
      <c r="B344" s="1">
        <f t="shared" si="5"/>
        <v>45267</v>
      </c>
      <c r="C344" s="2" t="s">
        <v>898</v>
      </c>
      <c r="D344" s="27" t="s">
        <v>341</v>
      </c>
      <c r="E344" s="27" t="s">
        <v>534</v>
      </c>
      <c r="F344" s="27" t="s">
        <v>1776</v>
      </c>
      <c r="G344" s="2">
        <v>9</v>
      </c>
      <c r="H344" s="28">
        <v>25.87</v>
      </c>
      <c r="I344" s="28">
        <v>132.62</v>
      </c>
    </row>
    <row r="345" spans="2:9" x14ac:dyDescent="0.3">
      <c r="B345" s="1">
        <f t="shared" si="5"/>
        <v>45268</v>
      </c>
      <c r="C345" s="2" t="s">
        <v>899</v>
      </c>
      <c r="D345" s="27" t="s">
        <v>344</v>
      </c>
      <c r="E345" s="27" t="s">
        <v>900</v>
      </c>
      <c r="F345" s="27" t="s">
        <v>1775</v>
      </c>
      <c r="G345" s="2">
        <v>1</v>
      </c>
      <c r="H345" s="28">
        <v>27.42</v>
      </c>
      <c r="I345" s="28">
        <v>216.99</v>
      </c>
    </row>
    <row r="346" spans="2:9" x14ac:dyDescent="0.3">
      <c r="B346" s="1">
        <f t="shared" si="5"/>
        <v>45269</v>
      </c>
      <c r="C346" s="2" t="s">
        <v>901</v>
      </c>
      <c r="D346" s="27" t="s">
        <v>347</v>
      </c>
      <c r="E346" s="27" t="s">
        <v>675</v>
      </c>
      <c r="F346" s="27" t="s">
        <v>1776</v>
      </c>
      <c r="G346" s="2">
        <v>2</v>
      </c>
      <c r="H346" s="28">
        <v>14.13</v>
      </c>
      <c r="I346" s="28">
        <v>167.22</v>
      </c>
    </row>
    <row r="347" spans="2:9" x14ac:dyDescent="0.3">
      <c r="B347" s="1">
        <f t="shared" si="5"/>
        <v>45270</v>
      </c>
      <c r="C347" s="2" t="s">
        <v>902</v>
      </c>
      <c r="D347" s="27" t="s">
        <v>350</v>
      </c>
      <c r="E347" s="27" t="s">
        <v>431</v>
      </c>
      <c r="F347" s="27" t="s">
        <v>1776</v>
      </c>
      <c r="G347" s="2">
        <v>6</v>
      </c>
      <c r="H347" s="28">
        <v>10.57</v>
      </c>
      <c r="I347" s="28">
        <v>523.15</v>
      </c>
    </row>
    <row r="348" spans="2:9" x14ac:dyDescent="0.3">
      <c r="B348" s="1">
        <f t="shared" si="5"/>
        <v>45271</v>
      </c>
      <c r="C348" s="2" t="s">
        <v>903</v>
      </c>
      <c r="D348" s="27" t="s">
        <v>350</v>
      </c>
      <c r="E348" s="27" t="s">
        <v>904</v>
      </c>
      <c r="F348" s="27" t="s">
        <v>1775</v>
      </c>
      <c r="G348" s="2">
        <v>8</v>
      </c>
      <c r="H348" s="28">
        <v>11.74</v>
      </c>
      <c r="I348" s="28">
        <v>554.08000000000004</v>
      </c>
    </row>
    <row r="349" spans="2:9" x14ac:dyDescent="0.3">
      <c r="B349" s="1">
        <f t="shared" si="5"/>
        <v>45272</v>
      </c>
      <c r="C349" s="2" t="s">
        <v>905</v>
      </c>
      <c r="D349" s="27" t="s">
        <v>341</v>
      </c>
      <c r="E349" s="27" t="s">
        <v>484</v>
      </c>
      <c r="F349" s="27" t="s">
        <v>1773</v>
      </c>
      <c r="G349" s="2">
        <v>3</v>
      </c>
      <c r="H349" s="28">
        <v>24.94</v>
      </c>
      <c r="I349" s="28">
        <v>356.45</v>
      </c>
    </row>
    <row r="350" spans="2:9" x14ac:dyDescent="0.3">
      <c r="B350" s="1">
        <f t="shared" si="5"/>
        <v>45273</v>
      </c>
      <c r="C350" s="2" t="s">
        <v>906</v>
      </c>
      <c r="D350" s="27" t="s">
        <v>344</v>
      </c>
      <c r="E350" s="27" t="s">
        <v>907</v>
      </c>
      <c r="F350" s="27" t="s">
        <v>1776</v>
      </c>
      <c r="G350" s="2">
        <v>4</v>
      </c>
      <c r="H350" s="28">
        <v>12.42</v>
      </c>
      <c r="I350" s="28">
        <v>422.85</v>
      </c>
    </row>
    <row r="351" spans="2:9" x14ac:dyDescent="0.3">
      <c r="B351" s="1">
        <f t="shared" si="5"/>
        <v>45274</v>
      </c>
      <c r="C351" s="2" t="s">
        <v>908</v>
      </c>
      <c r="D351" s="27" t="s">
        <v>347</v>
      </c>
      <c r="E351" s="27" t="s">
        <v>909</v>
      </c>
      <c r="F351" s="27" t="s">
        <v>1774</v>
      </c>
      <c r="G351" s="2">
        <v>9</v>
      </c>
      <c r="H351" s="28">
        <v>25.66</v>
      </c>
      <c r="I351" s="28">
        <v>309.14999999999998</v>
      </c>
    </row>
    <row r="352" spans="2:9" x14ac:dyDescent="0.3">
      <c r="B352" s="1">
        <f t="shared" si="5"/>
        <v>45275</v>
      </c>
      <c r="C352" s="2" t="s">
        <v>910</v>
      </c>
      <c r="D352" s="27" t="s">
        <v>350</v>
      </c>
      <c r="E352" s="27" t="s">
        <v>576</v>
      </c>
      <c r="F352" s="27" t="s">
        <v>1773</v>
      </c>
      <c r="G352" s="2">
        <v>5</v>
      </c>
      <c r="H352" s="28">
        <v>17.11</v>
      </c>
      <c r="I352" s="28">
        <v>323.12</v>
      </c>
    </row>
    <row r="353" spans="2:9" x14ac:dyDescent="0.3">
      <c r="B353" s="1">
        <f t="shared" si="5"/>
        <v>45276</v>
      </c>
      <c r="C353" s="2" t="s">
        <v>911</v>
      </c>
      <c r="D353" s="27" t="s">
        <v>350</v>
      </c>
      <c r="E353" s="27" t="s">
        <v>912</v>
      </c>
      <c r="F353" s="27" t="s">
        <v>1775</v>
      </c>
      <c r="G353" s="2">
        <v>4</v>
      </c>
      <c r="H353" s="28">
        <v>29.35</v>
      </c>
      <c r="I353" s="28">
        <v>537.37</v>
      </c>
    </row>
    <row r="354" spans="2:9" x14ac:dyDescent="0.3">
      <c r="B354" s="1">
        <f t="shared" si="5"/>
        <v>45277</v>
      </c>
      <c r="C354" s="2" t="s">
        <v>913</v>
      </c>
      <c r="D354" s="27" t="s">
        <v>341</v>
      </c>
      <c r="E354" s="27" t="s">
        <v>566</v>
      </c>
      <c r="F354" s="27" t="s">
        <v>1775</v>
      </c>
      <c r="G354" s="2">
        <v>8</v>
      </c>
      <c r="H354" s="28">
        <v>10.130000000000001</v>
      </c>
      <c r="I354" s="28">
        <v>524.23</v>
      </c>
    </row>
    <row r="355" spans="2:9" x14ac:dyDescent="0.3">
      <c r="B355" s="1">
        <f t="shared" si="5"/>
        <v>45278</v>
      </c>
      <c r="C355" s="2" t="s">
        <v>914</v>
      </c>
      <c r="D355" s="27" t="s">
        <v>341</v>
      </c>
      <c r="E355" s="27" t="s">
        <v>777</v>
      </c>
      <c r="F355" s="27" t="s">
        <v>1773</v>
      </c>
      <c r="G355" s="2">
        <v>4</v>
      </c>
      <c r="H355" s="28">
        <v>16.489999999999998</v>
      </c>
      <c r="I355" s="28">
        <v>229.15</v>
      </c>
    </row>
    <row r="356" spans="2:9" x14ac:dyDescent="0.3">
      <c r="B356" s="1">
        <f t="shared" si="5"/>
        <v>45279</v>
      </c>
      <c r="C356" s="2" t="s">
        <v>915</v>
      </c>
      <c r="D356" s="27" t="s">
        <v>341</v>
      </c>
      <c r="E356" s="27" t="s">
        <v>644</v>
      </c>
      <c r="F356" s="27" t="s">
        <v>1775</v>
      </c>
      <c r="G356" s="2">
        <v>7</v>
      </c>
      <c r="H356" s="28">
        <v>24.77</v>
      </c>
      <c r="I356" s="28">
        <v>280.83</v>
      </c>
    </row>
    <row r="357" spans="2:9" x14ac:dyDescent="0.3">
      <c r="B357" s="1">
        <f t="shared" si="5"/>
        <v>45280</v>
      </c>
      <c r="C357" s="2" t="s">
        <v>916</v>
      </c>
      <c r="D357" s="27" t="s">
        <v>341</v>
      </c>
      <c r="E357" s="27" t="s">
        <v>490</v>
      </c>
      <c r="F357" s="27" t="s">
        <v>1774</v>
      </c>
      <c r="G357" s="2">
        <v>6</v>
      </c>
      <c r="H357" s="28">
        <v>11.57</v>
      </c>
      <c r="I357" s="28">
        <v>384.58</v>
      </c>
    </row>
    <row r="358" spans="2:9" x14ac:dyDescent="0.3">
      <c r="B358" s="1">
        <f t="shared" si="5"/>
        <v>45281</v>
      </c>
      <c r="C358" s="2" t="s">
        <v>917</v>
      </c>
      <c r="D358" s="27" t="s">
        <v>341</v>
      </c>
      <c r="E358" s="27" t="s">
        <v>477</v>
      </c>
      <c r="F358" s="27" t="s">
        <v>1776</v>
      </c>
      <c r="G358" s="2">
        <v>2</v>
      </c>
      <c r="H358" s="28">
        <v>16.21</v>
      </c>
      <c r="I358" s="28">
        <v>549.75</v>
      </c>
    </row>
    <row r="359" spans="2:9" x14ac:dyDescent="0.3">
      <c r="B359" s="1">
        <f t="shared" si="5"/>
        <v>45282</v>
      </c>
      <c r="C359" s="2" t="s">
        <v>918</v>
      </c>
      <c r="D359" s="27" t="s">
        <v>341</v>
      </c>
      <c r="E359" s="27" t="s">
        <v>919</v>
      </c>
      <c r="F359" s="27" t="s">
        <v>1773</v>
      </c>
      <c r="G359" s="2">
        <v>5</v>
      </c>
      <c r="H359" s="28">
        <v>11.73</v>
      </c>
      <c r="I359" s="28">
        <v>159.56</v>
      </c>
    </row>
    <row r="360" spans="2:9" x14ac:dyDescent="0.3">
      <c r="B360" s="1">
        <f t="shared" si="5"/>
        <v>45283</v>
      </c>
      <c r="C360" s="2" t="s">
        <v>920</v>
      </c>
      <c r="D360" s="27" t="s">
        <v>341</v>
      </c>
      <c r="E360" s="27" t="s">
        <v>921</v>
      </c>
      <c r="F360" s="27" t="s">
        <v>1773</v>
      </c>
      <c r="G360" s="2">
        <v>8</v>
      </c>
      <c r="H360" s="28">
        <v>27.55</v>
      </c>
      <c r="I360" s="28">
        <v>221.55</v>
      </c>
    </row>
    <row r="361" spans="2:9" x14ac:dyDescent="0.3">
      <c r="B361" s="1">
        <f t="shared" si="5"/>
        <v>45284</v>
      </c>
      <c r="C361" s="2" t="s">
        <v>922</v>
      </c>
      <c r="D361" s="27" t="s">
        <v>341</v>
      </c>
      <c r="E361" s="27" t="s">
        <v>923</v>
      </c>
      <c r="F361" s="27" t="s">
        <v>1775</v>
      </c>
      <c r="G361" s="2">
        <v>6</v>
      </c>
      <c r="H361" s="28">
        <v>18.309999999999999</v>
      </c>
      <c r="I361" s="28">
        <v>570.75</v>
      </c>
    </row>
    <row r="362" spans="2:9" x14ac:dyDescent="0.3">
      <c r="B362" s="1">
        <f t="shared" si="5"/>
        <v>45285</v>
      </c>
      <c r="C362" s="2" t="s">
        <v>924</v>
      </c>
      <c r="D362" s="27" t="s">
        <v>341</v>
      </c>
      <c r="E362" s="27" t="s">
        <v>398</v>
      </c>
      <c r="F362" s="27" t="s">
        <v>1776</v>
      </c>
      <c r="G362" s="2">
        <v>6</v>
      </c>
      <c r="H362" s="28">
        <v>18.22</v>
      </c>
      <c r="I362" s="28">
        <v>384.46</v>
      </c>
    </row>
    <row r="363" spans="2:9" x14ac:dyDescent="0.3">
      <c r="B363" s="1">
        <f t="shared" si="5"/>
        <v>45286</v>
      </c>
      <c r="C363" s="2" t="s">
        <v>925</v>
      </c>
      <c r="D363" s="27" t="s">
        <v>341</v>
      </c>
      <c r="E363" s="27" t="s">
        <v>494</v>
      </c>
      <c r="F363" s="27" t="s">
        <v>1774</v>
      </c>
      <c r="G363" s="2">
        <v>1</v>
      </c>
      <c r="H363" s="28">
        <v>14.12</v>
      </c>
      <c r="I363" s="28">
        <v>207.45</v>
      </c>
    </row>
    <row r="364" spans="2:9" x14ac:dyDescent="0.3">
      <c r="B364" s="1">
        <f t="shared" si="5"/>
        <v>45287</v>
      </c>
      <c r="C364" s="2" t="s">
        <v>926</v>
      </c>
      <c r="D364" s="27" t="s">
        <v>341</v>
      </c>
      <c r="E364" s="27" t="s">
        <v>927</v>
      </c>
      <c r="F364" s="27" t="s">
        <v>1775</v>
      </c>
      <c r="G364" s="2">
        <v>1</v>
      </c>
      <c r="H364" s="28">
        <v>26.37</v>
      </c>
      <c r="I364" s="28">
        <v>579.07000000000005</v>
      </c>
    </row>
    <row r="365" spans="2:9" x14ac:dyDescent="0.3">
      <c r="B365" s="1">
        <f t="shared" si="5"/>
        <v>45288</v>
      </c>
      <c r="C365" s="2" t="s">
        <v>928</v>
      </c>
      <c r="D365" s="27" t="s">
        <v>341</v>
      </c>
      <c r="E365" s="27" t="s">
        <v>429</v>
      </c>
      <c r="F365" s="27" t="s">
        <v>1775</v>
      </c>
      <c r="G365" s="2">
        <v>4</v>
      </c>
      <c r="H365" s="28">
        <v>26.5</v>
      </c>
      <c r="I365" s="28">
        <v>411.53</v>
      </c>
    </row>
    <row r="366" spans="2:9" x14ac:dyDescent="0.3">
      <c r="B366" s="1">
        <f t="shared" si="5"/>
        <v>45289</v>
      </c>
      <c r="C366" s="2" t="s">
        <v>929</v>
      </c>
      <c r="D366" s="27" t="s">
        <v>341</v>
      </c>
      <c r="E366" s="27" t="s">
        <v>930</v>
      </c>
      <c r="F366" s="27" t="s">
        <v>1774</v>
      </c>
      <c r="G366" s="2">
        <v>1</v>
      </c>
      <c r="H366" s="28">
        <v>17.03</v>
      </c>
      <c r="I366" s="28">
        <v>571.67999999999995</v>
      </c>
    </row>
    <row r="367" spans="2:9" x14ac:dyDescent="0.3">
      <c r="B367" s="1">
        <f t="shared" si="5"/>
        <v>45290</v>
      </c>
      <c r="C367" s="2" t="s">
        <v>931</v>
      </c>
      <c r="D367" s="27" t="s">
        <v>350</v>
      </c>
      <c r="E367" s="27" t="s">
        <v>932</v>
      </c>
      <c r="F367" s="27" t="s">
        <v>1776</v>
      </c>
      <c r="G367" s="2">
        <v>10</v>
      </c>
      <c r="H367" s="28">
        <v>18.87</v>
      </c>
      <c r="I367" s="28">
        <v>375.46</v>
      </c>
    </row>
    <row r="368" spans="2:9" x14ac:dyDescent="0.3">
      <c r="B368" s="1">
        <f t="shared" si="5"/>
        <v>45291</v>
      </c>
      <c r="C368" s="2" t="s">
        <v>933</v>
      </c>
      <c r="D368" s="27" t="s">
        <v>350</v>
      </c>
      <c r="E368" s="27" t="s">
        <v>912</v>
      </c>
      <c r="F368" s="27" t="s">
        <v>1774</v>
      </c>
      <c r="G368" s="2">
        <v>1</v>
      </c>
      <c r="H368" s="28">
        <v>16.73</v>
      </c>
      <c r="I368" s="28">
        <v>479.46</v>
      </c>
    </row>
    <row r="369" spans="2:9" x14ac:dyDescent="0.3">
      <c r="B369" s="1">
        <f t="shared" si="5"/>
        <v>45292</v>
      </c>
      <c r="C369" s="2" t="s">
        <v>934</v>
      </c>
      <c r="D369" s="27" t="s">
        <v>341</v>
      </c>
      <c r="E369" s="27" t="s">
        <v>816</v>
      </c>
      <c r="F369" s="27" t="s">
        <v>1774</v>
      </c>
      <c r="G369" s="2">
        <v>9</v>
      </c>
      <c r="H369" s="28">
        <v>13.51</v>
      </c>
      <c r="I369" s="28">
        <v>369.16</v>
      </c>
    </row>
    <row r="370" spans="2:9" x14ac:dyDescent="0.3">
      <c r="B370" s="1">
        <f t="shared" si="5"/>
        <v>45293</v>
      </c>
      <c r="C370" s="2" t="s">
        <v>935</v>
      </c>
      <c r="D370" s="27" t="s">
        <v>344</v>
      </c>
      <c r="E370" s="27" t="s">
        <v>936</v>
      </c>
      <c r="F370" s="27" t="s">
        <v>1775</v>
      </c>
      <c r="G370" s="2">
        <v>10</v>
      </c>
      <c r="H370" s="28">
        <v>27.88</v>
      </c>
      <c r="I370" s="28">
        <v>301.68</v>
      </c>
    </row>
    <row r="371" spans="2:9" x14ac:dyDescent="0.3">
      <c r="B371" s="1">
        <f t="shared" si="5"/>
        <v>45294</v>
      </c>
      <c r="C371" s="2" t="s">
        <v>937</v>
      </c>
      <c r="D371" s="27" t="s">
        <v>347</v>
      </c>
      <c r="E371" s="27" t="s">
        <v>938</v>
      </c>
      <c r="F371" s="27" t="s">
        <v>1776</v>
      </c>
      <c r="G371" s="2">
        <v>9</v>
      </c>
      <c r="H371" s="28">
        <v>10.57</v>
      </c>
      <c r="I371" s="28">
        <v>145.97</v>
      </c>
    </row>
    <row r="372" spans="2:9" x14ac:dyDescent="0.3">
      <c r="B372" s="1">
        <f t="shared" si="5"/>
        <v>45295</v>
      </c>
      <c r="C372" s="2" t="s">
        <v>939</v>
      </c>
      <c r="D372" s="27" t="s">
        <v>350</v>
      </c>
      <c r="E372" s="27" t="s">
        <v>771</v>
      </c>
      <c r="F372" s="27" t="s">
        <v>1775</v>
      </c>
      <c r="G372" s="2">
        <v>1</v>
      </c>
      <c r="H372" s="28">
        <v>16.63</v>
      </c>
      <c r="I372" s="28">
        <v>318.22000000000003</v>
      </c>
    </row>
    <row r="373" spans="2:9" x14ac:dyDescent="0.3">
      <c r="B373" s="1">
        <f t="shared" si="5"/>
        <v>45296</v>
      </c>
      <c r="C373" s="2" t="s">
        <v>940</v>
      </c>
      <c r="D373" s="27" t="s">
        <v>350</v>
      </c>
      <c r="E373" s="27" t="s">
        <v>422</v>
      </c>
      <c r="F373" s="27" t="s">
        <v>1775</v>
      </c>
      <c r="G373" s="2">
        <v>4</v>
      </c>
      <c r="H373" s="28">
        <v>10.54</v>
      </c>
      <c r="I373" s="28">
        <v>559.59</v>
      </c>
    </row>
    <row r="374" spans="2:9" x14ac:dyDescent="0.3">
      <c r="B374" s="1">
        <f t="shared" si="5"/>
        <v>45297</v>
      </c>
      <c r="C374" s="2" t="s">
        <v>941</v>
      </c>
      <c r="D374" s="27" t="s">
        <v>350</v>
      </c>
      <c r="E374" s="27" t="s">
        <v>637</v>
      </c>
      <c r="F374" s="27" t="s">
        <v>1776</v>
      </c>
      <c r="G374" s="2">
        <v>4</v>
      </c>
      <c r="H374" s="28">
        <v>23.36</v>
      </c>
      <c r="I374" s="28">
        <v>437.02</v>
      </c>
    </row>
    <row r="375" spans="2:9" x14ac:dyDescent="0.3">
      <c r="B375" s="1">
        <f t="shared" si="5"/>
        <v>45298</v>
      </c>
      <c r="C375" s="2" t="s">
        <v>942</v>
      </c>
      <c r="D375" s="27" t="s">
        <v>350</v>
      </c>
      <c r="E375" s="27" t="s">
        <v>943</v>
      </c>
      <c r="F375" s="27" t="s">
        <v>1773</v>
      </c>
      <c r="G375" s="2">
        <v>5</v>
      </c>
      <c r="H375" s="28">
        <v>23.95</v>
      </c>
      <c r="I375" s="28">
        <v>261.02</v>
      </c>
    </row>
    <row r="376" spans="2:9" x14ac:dyDescent="0.3">
      <c r="B376" s="1">
        <f t="shared" si="5"/>
        <v>45299</v>
      </c>
      <c r="C376" s="2" t="s">
        <v>944</v>
      </c>
      <c r="D376" s="27" t="s">
        <v>350</v>
      </c>
      <c r="E376" s="27" t="s">
        <v>611</v>
      </c>
      <c r="F376" s="27" t="s">
        <v>1774</v>
      </c>
      <c r="G376" s="2">
        <v>4</v>
      </c>
      <c r="H376" s="28">
        <v>29.66</v>
      </c>
      <c r="I376" s="28">
        <v>553.89</v>
      </c>
    </row>
    <row r="377" spans="2:9" x14ac:dyDescent="0.3">
      <c r="B377" s="1">
        <f t="shared" si="5"/>
        <v>45300</v>
      </c>
      <c r="C377" s="2" t="s">
        <v>945</v>
      </c>
      <c r="D377" s="27" t="s">
        <v>350</v>
      </c>
      <c r="E377" s="27" t="s">
        <v>512</v>
      </c>
      <c r="F377" s="27" t="s">
        <v>1775</v>
      </c>
      <c r="G377" s="2">
        <v>4</v>
      </c>
      <c r="H377" s="28">
        <v>17.05</v>
      </c>
      <c r="I377" s="28">
        <v>171.16</v>
      </c>
    </row>
    <row r="378" spans="2:9" x14ac:dyDescent="0.3">
      <c r="B378" s="1">
        <f t="shared" si="5"/>
        <v>45301</v>
      </c>
      <c r="C378" s="2" t="s">
        <v>946</v>
      </c>
      <c r="D378" s="27" t="s">
        <v>350</v>
      </c>
      <c r="E378" s="27" t="s">
        <v>909</v>
      </c>
      <c r="F378" s="27" t="s">
        <v>1776</v>
      </c>
      <c r="G378" s="2">
        <v>3</v>
      </c>
      <c r="H378" s="28">
        <v>16.579999999999998</v>
      </c>
      <c r="I378" s="28">
        <v>444.2</v>
      </c>
    </row>
    <row r="379" spans="2:9" x14ac:dyDescent="0.3">
      <c r="B379" s="1">
        <f t="shared" si="5"/>
        <v>45302</v>
      </c>
      <c r="C379" s="2" t="s">
        <v>947</v>
      </c>
      <c r="D379" s="27" t="s">
        <v>350</v>
      </c>
      <c r="E379" s="27" t="s">
        <v>948</v>
      </c>
      <c r="F379" s="27" t="s">
        <v>1773</v>
      </c>
      <c r="G379" s="2">
        <v>7</v>
      </c>
      <c r="H379" s="28">
        <v>20.85</v>
      </c>
      <c r="I379" s="28">
        <v>327.36</v>
      </c>
    </row>
    <row r="380" spans="2:9" x14ac:dyDescent="0.3">
      <c r="B380" s="1">
        <f t="shared" si="5"/>
        <v>45303</v>
      </c>
      <c r="C380" s="2" t="s">
        <v>949</v>
      </c>
      <c r="D380" s="27" t="s">
        <v>350</v>
      </c>
      <c r="E380" s="27" t="s">
        <v>766</v>
      </c>
      <c r="F380" s="27" t="s">
        <v>1776</v>
      </c>
      <c r="G380" s="2">
        <v>8</v>
      </c>
      <c r="H380" s="28">
        <v>9.4600000000000009</v>
      </c>
      <c r="I380" s="28">
        <v>236.15</v>
      </c>
    </row>
    <row r="381" spans="2:9" x14ac:dyDescent="0.3">
      <c r="B381" s="1">
        <f t="shared" si="5"/>
        <v>45304</v>
      </c>
      <c r="C381" s="2" t="s">
        <v>950</v>
      </c>
      <c r="D381" s="27" t="s">
        <v>350</v>
      </c>
      <c r="E381" s="27" t="s">
        <v>471</v>
      </c>
      <c r="F381" s="27" t="s">
        <v>1774</v>
      </c>
      <c r="G381" s="2">
        <v>2</v>
      </c>
      <c r="H381" s="28">
        <v>9.27</v>
      </c>
      <c r="I381" s="28">
        <v>581.97</v>
      </c>
    </row>
    <row r="382" spans="2:9" x14ac:dyDescent="0.3">
      <c r="B382" s="1">
        <f t="shared" si="5"/>
        <v>45305</v>
      </c>
      <c r="C382" s="2" t="s">
        <v>951</v>
      </c>
      <c r="D382" s="27" t="s">
        <v>350</v>
      </c>
      <c r="E382" s="27" t="s">
        <v>773</v>
      </c>
      <c r="F382" s="27" t="s">
        <v>1774</v>
      </c>
      <c r="G382" s="2">
        <v>3</v>
      </c>
      <c r="H382" s="28">
        <v>25.71</v>
      </c>
      <c r="I382" s="28">
        <v>550.07000000000005</v>
      </c>
    </row>
    <row r="383" spans="2:9" x14ac:dyDescent="0.3">
      <c r="B383" s="1">
        <f t="shared" si="5"/>
        <v>45306</v>
      </c>
      <c r="C383" s="2" t="s">
        <v>952</v>
      </c>
      <c r="D383" s="27" t="s">
        <v>350</v>
      </c>
      <c r="E383" s="27" t="s">
        <v>490</v>
      </c>
      <c r="F383" s="27" t="s">
        <v>1774</v>
      </c>
      <c r="G383" s="2">
        <v>1</v>
      </c>
      <c r="H383" s="28">
        <v>13.93</v>
      </c>
      <c r="I383" s="28">
        <v>263.61</v>
      </c>
    </row>
    <row r="384" spans="2:9" x14ac:dyDescent="0.3">
      <c r="B384" s="1">
        <f t="shared" si="5"/>
        <v>45307</v>
      </c>
      <c r="C384" s="2" t="s">
        <v>953</v>
      </c>
      <c r="D384" s="27" t="s">
        <v>350</v>
      </c>
      <c r="E384" s="27" t="s">
        <v>777</v>
      </c>
      <c r="F384" s="27" t="s">
        <v>1774</v>
      </c>
      <c r="G384" s="2">
        <v>10</v>
      </c>
      <c r="H384" s="28">
        <v>16.2</v>
      </c>
      <c r="I384" s="28">
        <v>313.45</v>
      </c>
    </row>
    <row r="385" spans="2:9" x14ac:dyDescent="0.3">
      <c r="B385" s="1">
        <f t="shared" si="5"/>
        <v>45308</v>
      </c>
      <c r="C385" s="2" t="s">
        <v>954</v>
      </c>
      <c r="D385" s="27" t="s">
        <v>350</v>
      </c>
      <c r="E385" s="27" t="s">
        <v>582</v>
      </c>
      <c r="F385" s="27" t="s">
        <v>1776</v>
      </c>
      <c r="G385" s="2">
        <v>6</v>
      </c>
      <c r="H385" s="28">
        <v>24.04</v>
      </c>
      <c r="I385" s="28">
        <v>185.35</v>
      </c>
    </row>
    <row r="386" spans="2:9" x14ac:dyDescent="0.3">
      <c r="B386" s="1">
        <f t="shared" si="5"/>
        <v>45309</v>
      </c>
      <c r="C386" s="2" t="s">
        <v>955</v>
      </c>
      <c r="D386" s="27" t="s">
        <v>350</v>
      </c>
      <c r="E386" s="27" t="s">
        <v>358</v>
      </c>
      <c r="F386" s="27" t="s">
        <v>1773</v>
      </c>
      <c r="G386" s="2">
        <v>4</v>
      </c>
      <c r="H386" s="28">
        <v>20.87</v>
      </c>
      <c r="I386" s="28">
        <v>615.82000000000005</v>
      </c>
    </row>
    <row r="387" spans="2:9" x14ac:dyDescent="0.3">
      <c r="B387" s="1">
        <f t="shared" si="5"/>
        <v>45310</v>
      </c>
      <c r="C387" s="2" t="s">
        <v>956</v>
      </c>
      <c r="D387" s="27" t="s">
        <v>350</v>
      </c>
      <c r="E387" s="27" t="s">
        <v>957</v>
      </c>
      <c r="F387" s="27" t="s">
        <v>1773</v>
      </c>
      <c r="G387" s="2">
        <v>10</v>
      </c>
      <c r="H387" s="28">
        <v>24.67</v>
      </c>
      <c r="I387" s="28">
        <v>685.69</v>
      </c>
    </row>
    <row r="388" spans="2:9" x14ac:dyDescent="0.3">
      <c r="B388" s="1">
        <f t="shared" si="5"/>
        <v>45311</v>
      </c>
      <c r="C388" s="2" t="s">
        <v>958</v>
      </c>
      <c r="D388" s="27" t="s">
        <v>350</v>
      </c>
      <c r="E388" s="27" t="s">
        <v>573</v>
      </c>
      <c r="F388" s="27" t="s">
        <v>1776</v>
      </c>
      <c r="G388" s="2">
        <v>10</v>
      </c>
      <c r="H388" s="28">
        <v>26.63</v>
      </c>
      <c r="I388" s="28">
        <v>263.02999999999997</v>
      </c>
    </row>
    <row r="389" spans="2:9" x14ac:dyDescent="0.3">
      <c r="B389" s="1">
        <f t="shared" si="5"/>
        <v>45312</v>
      </c>
      <c r="C389" s="2" t="s">
        <v>959</v>
      </c>
      <c r="D389" s="27" t="s">
        <v>350</v>
      </c>
      <c r="E389" s="27" t="s">
        <v>378</v>
      </c>
      <c r="F389" s="27" t="s">
        <v>1774</v>
      </c>
      <c r="G389" s="2">
        <v>5</v>
      </c>
      <c r="H389" s="28">
        <v>13.37</v>
      </c>
      <c r="I389" s="28">
        <v>589.29999999999995</v>
      </c>
    </row>
    <row r="390" spans="2:9" x14ac:dyDescent="0.3">
      <c r="B390" s="1">
        <f t="shared" ref="B390:B453" si="6">B389+1</f>
        <v>45313</v>
      </c>
      <c r="C390" s="2" t="s">
        <v>960</v>
      </c>
      <c r="D390" s="27" t="s">
        <v>350</v>
      </c>
      <c r="E390" s="27" t="s">
        <v>512</v>
      </c>
      <c r="F390" s="27" t="s">
        <v>1773</v>
      </c>
      <c r="G390" s="2">
        <v>6</v>
      </c>
      <c r="H390" s="28">
        <v>11.21</v>
      </c>
      <c r="I390" s="28">
        <v>334.15</v>
      </c>
    </row>
    <row r="391" spans="2:9" x14ac:dyDescent="0.3">
      <c r="B391" s="1">
        <f t="shared" si="6"/>
        <v>45314</v>
      </c>
      <c r="C391" s="2" t="s">
        <v>961</v>
      </c>
      <c r="D391" s="27" t="s">
        <v>350</v>
      </c>
      <c r="E391" s="27" t="s">
        <v>962</v>
      </c>
      <c r="F391" s="27" t="s">
        <v>1775</v>
      </c>
      <c r="G391" s="2">
        <v>5</v>
      </c>
      <c r="H391" s="28">
        <v>13.12</v>
      </c>
      <c r="I391" s="28">
        <v>188.13</v>
      </c>
    </row>
    <row r="392" spans="2:9" x14ac:dyDescent="0.3">
      <c r="B392" s="1">
        <f t="shared" si="6"/>
        <v>45315</v>
      </c>
      <c r="C392" s="2" t="s">
        <v>963</v>
      </c>
      <c r="D392" s="27" t="s">
        <v>350</v>
      </c>
      <c r="E392" s="27" t="s">
        <v>909</v>
      </c>
      <c r="F392" s="27" t="s">
        <v>1773</v>
      </c>
      <c r="G392" s="2">
        <v>5</v>
      </c>
      <c r="H392" s="28">
        <v>14.08</v>
      </c>
      <c r="I392" s="28">
        <v>522.59</v>
      </c>
    </row>
    <row r="393" spans="2:9" x14ac:dyDescent="0.3">
      <c r="B393" s="1">
        <f t="shared" si="6"/>
        <v>45316</v>
      </c>
      <c r="C393" s="2" t="s">
        <v>964</v>
      </c>
      <c r="D393" s="27" t="s">
        <v>350</v>
      </c>
      <c r="E393" s="27" t="s">
        <v>568</v>
      </c>
      <c r="F393" s="27" t="s">
        <v>1775</v>
      </c>
      <c r="G393" s="2">
        <v>3</v>
      </c>
      <c r="H393" s="28">
        <v>14.62</v>
      </c>
      <c r="I393" s="28">
        <v>125.48</v>
      </c>
    </row>
    <row r="394" spans="2:9" x14ac:dyDescent="0.3">
      <c r="B394" s="1">
        <f t="shared" si="6"/>
        <v>45317</v>
      </c>
      <c r="C394" s="2" t="s">
        <v>965</v>
      </c>
      <c r="D394" s="27" t="s">
        <v>350</v>
      </c>
      <c r="E394" s="27" t="s">
        <v>541</v>
      </c>
      <c r="F394" s="27" t="s">
        <v>1775</v>
      </c>
      <c r="G394" s="2">
        <v>5</v>
      </c>
      <c r="H394" s="28">
        <v>13.86</v>
      </c>
      <c r="I394" s="28">
        <v>682.52</v>
      </c>
    </row>
    <row r="395" spans="2:9" x14ac:dyDescent="0.3">
      <c r="B395" s="1">
        <f t="shared" si="6"/>
        <v>45318</v>
      </c>
      <c r="C395" s="2" t="s">
        <v>966</v>
      </c>
      <c r="D395" s="27" t="s">
        <v>350</v>
      </c>
      <c r="E395" s="27" t="s">
        <v>967</v>
      </c>
      <c r="F395" s="27" t="s">
        <v>1773</v>
      </c>
      <c r="G395" s="2">
        <v>6</v>
      </c>
      <c r="H395" s="28">
        <v>20.43</v>
      </c>
      <c r="I395" s="28">
        <v>411.36</v>
      </c>
    </row>
    <row r="396" spans="2:9" x14ac:dyDescent="0.3">
      <c r="B396" s="1">
        <f t="shared" si="6"/>
        <v>45319</v>
      </c>
      <c r="C396" s="2" t="s">
        <v>968</v>
      </c>
      <c r="D396" s="27" t="s">
        <v>350</v>
      </c>
      <c r="E396" s="27" t="s">
        <v>880</v>
      </c>
      <c r="F396" s="27" t="s">
        <v>1776</v>
      </c>
      <c r="G396" s="2">
        <v>8</v>
      </c>
      <c r="H396" s="28">
        <v>22.73</v>
      </c>
      <c r="I396" s="28">
        <v>553.54999999999995</v>
      </c>
    </row>
    <row r="397" spans="2:9" x14ac:dyDescent="0.3">
      <c r="B397" s="1">
        <f t="shared" si="6"/>
        <v>45320</v>
      </c>
      <c r="C397" s="2" t="s">
        <v>969</v>
      </c>
      <c r="D397" s="27" t="s">
        <v>350</v>
      </c>
      <c r="E397" s="27" t="s">
        <v>970</v>
      </c>
      <c r="F397" s="27" t="s">
        <v>1774</v>
      </c>
      <c r="G397" s="2">
        <v>8</v>
      </c>
      <c r="H397" s="28">
        <v>13.44</v>
      </c>
      <c r="I397" s="28">
        <v>457.64</v>
      </c>
    </row>
    <row r="398" spans="2:9" x14ac:dyDescent="0.3">
      <c r="B398" s="1">
        <f t="shared" si="6"/>
        <v>45321</v>
      </c>
      <c r="C398" s="2" t="s">
        <v>971</v>
      </c>
      <c r="D398" s="27" t="s">
        <v>350</v>
      </c>
      <c r="E398" s="27" t="s">
        <v>617</v>
      </c>
      <c r="F398" s="27" t="s">
        <v>1773</v>
      </c>
      <c r="G398" s="2">
        <v>4</v>
      </c>
      <c r="H398" s="28">
        <v>12.71</v>
      </c>
      <c r="I398" s="28">
        <v>566.85</v>
      </c>
    </row>
    <row r="399" spans="2:9" x14ac:dyDescent="0.3">
      <c r="B399" s="1">
        <f t="shared" si="6"/>
        <v>45322</v>
      </c>
      <c r="C399" s="2" t="s">
        <v>972</v>
      </c>
      <c r="D399" s="27" t="s">
        <v>350</v>
      </c>
      <c r="E399" s="27" t="s">
        <v>973</v>
      </c>
      <c r="F399" s="27" t="s">
        <v>1773</v>
      </c>
      <c r="G399" s="2">
        <v>2</v>
      </c>
      <c r="H399" s="28">
        <v>19.600000000000001</v>
      </c>
      <c r="I399" s="28">
        <v>623.23</v>
      </c>
    </row>
    <row r="400" spans="2:9" x14ac:dyDescent="0.3">
      <c r="B400" s="1">
        <f t="shared" si="6"/>
        <v>45323</v>
      </c>
      <c r="C400" s="2" t="s">
        <v>974</v>
      </c>
      <c r="D400" s="27" t="s">
        <v>350</v>
      </c>
      <c r="E400" s="27" t="s">
        <v>773</v>
      </c>
      <c r="F400" s="27" t="s">
        <v>1773</v>
      </c>
      <c r="G400" s="2">
        <v>5</v>
      </c>
      <c r="H400" s="28">
        <v>20.27</v>
      </c>
      <c r="I400" s="28">
        <v>373.5</v>
      </c>
    </row>
    <row r="401" spans="2:9" x14ac:dyDescent="0.3">
      <c r="B401" s="1">
        <f t="shared" si="6"/>
        <v>45324</v>
      </c>
      <c r="C401" s="2" t="s">
        <v>975</v>
      </c>
      <c r="D401" s="27" t="s">
        <v>350</v>
      </c>
      <c r="E401" s="27" t="s">
        <v>967</v>
      </c>
      <c r="F401" s="27" t="s">
        <v>1776</v>
      </c>
      <c r="G401" s="2">
        <v>7</v>
      </c>
      <c r="H401" s="28">
        <v>28.8</v>
      </c>
      <c r="I401" s="28">
        <v>394.45</v>
      </c>
    </row>
    <row r="402" spans="2:9" x14ac:dyDescent="0.3">
      <c r="B402" s="1">
        <f t="shared" si="6"/>
        <v>45325</v>
      </c>
      <c r="C402" s="2" t="s">
        <v>976</v>
      </c>
      <c r="D402" s="27" t="s">
        <v>350</v>
      </c>
      <c r="E402" s="27" t="s">
        <v>977</v>
      </c>
      <c r="F402" s="27" t="s">
        <v>1775</v>
      </c>
      <c r="G402" s="2">
        <v>5</v>
      </c>
      <c r="H402" s="28">
        <v>25.48</v>
      </c>
      <c r="I402" s="28">
        <v>356.19</v>
      </c>
    </row>
    <row r="403" spans="2:9" x14ac:dyDescent="0.3">
      <c r="B403" s="1">
        <f t="shared" si="6"/>
        <v>45326</v>
      </c>
      <c r="C403" s="2" t="s">
        <v>978</v>
      </c>
      <c r="D403" s="27" t="s">
        <v>350</v>
      </c>
      <c r="E403" s="27" t="s">
        <v>364</v>
      </c>
      <c r="F403" s="27" t="s">
        <v>1773</v>
      </c>
      <c r="G403" s="2">
        <v>3</v>
      </c>
      <c r="H403" s="28">
        <v>12.57</v>
      </c>
      <c r="I403" s="28">
        <v>378.55</v>
      </c>
    </row>
    <row r="404" spans="2:9" x14ac:dyDescent="0.3">
      <c r="B404" s="1">
        <f t="shared" si="6"/>
        <v>45327</v>
      </c>
      <c r="C404" s="2" t="s">
        <v>979</v>
      </c>
      <c r="D404" s="27" t="s">
        <v>350</v>
      </c>
      <c r="E404" s="27" t="s">
        <v>973</v>
      </c>
      <c r="F404" s="27" t="s">
        <v>1775</v>
      </c>
      <c r="G404" s="2">
        <v>3</v>
      </c>
      <c r="H404" s="28">
        <v>24.5</v>
      </c>
      <c r="I404" s="28">
        <v>361.81</v>
      </c>
    </row>
    <row r="405" spans="2:9" x14ac:dyDescent="0.3">
      <c r="B405" s="1">
        <f t="shared" si="6"/>
        <v>45328</v>
      </c>
      <c r="C405" s="2" t="s">
        <v>980</v>
      </c>
      <c r="D405" s="27" t="s">
        <v>350</v>
      </c>
      <c r="E405" s="27" t="s">
        <v>923</v>
      </c>
      <c r="F405" s="27" t="s">
        <v>1773</v>
      </c>
      <c r="G405" s="2">
        <v>5</v>
      </c>
      <c r="H405" s="28">
        <v>20.98</v>
      </c>
      <c r="I405" s="28">
        <v>234.57</v>
      </c>
    </row>
    <row r="406" spans="2:9" x14ac:dyDescent="0.3">
      <c r="B406" s="1">
        <f t="shared" si="6"/>
        <v>45329</v>
      </c>
      <c r="C406" s="2" t="s">
        <v>981</v>
      </c>
      <c r="D406" s="27" t="s">
        <v>347</v>
      </c>
      <c r="E406" s="27" t="s">
        <v>909</v>
      </c>
      <c r="F406" s="27" t="s">
        <v>1776</v>
      </c>
      <c r="G406" s="2">
        <v>9</v>
      </c>
      <c r="H406" s="28">
        <v>15.8</v>
      </c>
      <c r="I406" s="28">
        <v>439.8</v>
      </c>
    </row>
    <row r="407" spans="2:9" x14ac:dyDescent="0.3">
      <c r="B407" s="1">
        <f t="shared" si="6"/>
        <v>45330</v>
      </c>
      <c r="C407" s="2" t="s">
        <v>982</v>
      </c>
      <c r="D407" s="27" t="s">
        <v>350</v>
      </c>
      <c r="E407" s="27" t="s">
        <v>441</v>
      </c>
      <c r="F407" s="27" t="s">
        <v>1773</v>
      </c>
      <c r="G407" s="2">
        <v>3</v>
      </c>
      <c r="H407" s="28">
        <v>10.56</v>
      </c>
      <c r="I407" s="28">
        <v>503.88</v>
      </c>
    </row>
    <row r="408" spans="2:9" x14ac:dyDescent="0.3">
      <c r="B408" s="1">
        <f t="shared" si="6"/>
        <v>45331</v>
      </c>
      <c r="C408" s="2" t="s">
        <v>983</v>
      </c>
      <c r="D408" s="27" t="s">
        <v>353</v>
      </c>
      <c r="E408" s="27" t="s">
        <v>376</v>
      </c>
      <c r="F408" s="27" t="s">
        <v>1776</v>
      </c>
      <c r="G408" s="2">
        <v>1</v>
      </c>
      <c r="H408" s="28">
        <v>22.9</v>
      </c>
      <c r="I408" s="28">
        <v>299.14</v>
      </c>
    </row>
    <row r="409" spans="2:9" x14ac:dyDescent="0.3">
      <c r="B409" s="1">
        <f t="shared" si="6"/>
        <v>45332</v>
      </c>
      <c r="C409" s="2" t="s">
        <v>984</v>
      </c>
      <c r="D409" s="27" t="s">
        <v>341</v>
      </c>
      <c r="E409" s="27" t="s">
        <v>985</v>
      </c>
      <c r="F409" s="27" t="s">
        <v>1774</v>
      </c>
      <c r="G409" s="2">
        <v>6</v>
      </c>
      <c r="H409" s="28">
        <v>18.100000000000001</v>
      </c>
      <c r="I409" s="28">
        <v>186.81</v>
      </c>
    </row>
    <row r="410" spans="2:9" x14ac:dyDescent="0.3">
      <c r="B410" s="1">
        <f t="shared" si="6"/>
        <v>45333</v>
      </c>
      <c r="C410" s="2" t="s">
        <v>986</v>
      </c>
      <c r="D410" s="27" t="s">
        <v>344</v>
      </c>
      <c r="E410" s="27" t="s">
        <v>619</v>
      </c>
      <c r="F410" s="27" t="s">
        <v>1774</v>
      </c>
      <c r="G410" s="2">
        <v>4</v>
      </c>
      <c r="H410" s="28">
        <v>17.809999999999999</v>
      </c>
      <c r="I410" s="28">
        <v>266.35000000000002</v>
      </c>
    </row>
    <row r="411" spans="2:9" x14ac:dyDescent="0.3">
      <c r="B411" s="1">
        <f t="shared" si="6"/>
        <v>45334</v>
      </c>
      <c r="C411" s="2" t="s">
        <v>987</v>
      </c>
      <c r="D411" s="27" t="s">
        <v>347</v>
      </c>
      <c r="E411" s="27" t="s">
        <v>988</v>
      </c>
      <c r="F411" s="27" t="s">
        <v>1773</v>
      </c>
      <c r="G411" s="2">
        <v>10</v>
      </c>
      <c r="H411" s="28">
        <v>19.8</v>
      </c>
      <c r="I411" s="28">
        <v>142.91999999999999</v>
      </c>
    </row>
    <row r="412" spans="2:9" x14ac:dyDescent="0.3">
      <c r="B412" s="1">
        <f t="shared" si="6"/>
        <v>45335</v>
      </c>
      <c r="C412" s="2" t="s">
        <v>989</v>
      </c>
      <c r="D412" s="27" t="s">
        <v>350</v>
      </c>
      <c r="E412" s="27" t="s">
        <v>990</v>
      </c>
      <c r="F412" s="27" t="s">
        <v>1774</v>
      </c>
      <c r="G412" s="2">
        <v>5</v>
      </c>
      <c r="H412" s="28">
        <v>23.42</v>
      </c>
      <c r="I412" s="28">
        <v>415.77</v>
      </c>
    </row>
    <row r="413" spans="2:9" x14ac:dyDescent="0.3">
      <c r="B413" s="1">
        <f t="shared" si="6"/>
        <v>45336</v>
      </c>
      <c r="C413" s="2" t="s">
        <v>991</v>
      </c>
      <c r="D413" s="27" t="s">
        <v>353</v>
      </c>
      <c r="E413" s="27" t="s">
        <v>701</v>
      </c>
      <c r="F413" s="27" t="s">
        <v>1774</v>
      </c>
      <c r="G413" s="2">
        <v>7</v>
      </c>
      <c r="H413" s="28">
        <v>21.78</v>
      </c>
      <c r="I413" s="28">
        <v>473.04</v>
      </c>
    </row>
    <row r="414" spans="2:9" x14ac:dyDescent="0.3">
      <c r="B414" s="1">
        <f t="shared" si="6"/>
        <v>45337</v>
      </c>
      <c r="C414" s="2" t="s">
        <v>992</v>
      </c>
      <c r="D414" s="27" t="s">
        <v>341</v>
      </c>
      <c r="E414" s="27" t="s">
        <v>993</v>
      </c>
      <c r="F414" s="27" t="s">
        <v>1775</v>
      </c>
      <c r="G414" s="2">
        <v>8</v>
      </c>
      <c r="H414" s="28">
        <v>26.38</v>
      </c>
      <c r="I414" s="28">
        <v>111.3</v>
      </c>
    </row>
    <row r="415" spans="2:9" x14ac:dyDescent="0.3">
      <c r="B415" s="1">
        <f t="shared" si="6"/>
        <v>45338</v>
      </c>
      <c r="C415" s="2" t="s">
        <v>994</v>
      </c>
      <c r="D415" s="27" t="s">
        <v>344</v>
      </c>
      <c r="E415" s="27" t="s">
        <v>995</v>
      </c>
      <c r="F415" s="27" t="s">
        <v>1774</v>
      </c>
      <c r="G415" s="2">
        <v>2</v>
      </c>
      <c r="H415" s="28">
        <v>17.809999999999999</v>
      </c>
      <c r="I415" s="28">
        <v>563.66</v>
      </c>
    </row>
    <row r="416" spans="2:9" x14ac:dyDescent="0.3">
      <c r="B416" s="1">
        <f t="shared" si="6"/>
        <v>45339</v>
      </c>
      <c r="C416" s="2" t="s">
        <v>996</v>
      </c>
      <c r="D416" s="27" t="s">
        <v>347</v>
      </c>
      <c r="E416" s="27" t="s">
        <v>810</v>
      </c>
      <c r="F416" s="27" t="s">
        <v>1776</v>
      </c>
      <c r="G416" s="2">
        <v>7</v>
      </c>
      <c r="H416" s="28">
        <v>24.4</v>
      </c>
      <c r="I416" s="28">
        <v>666.3</v>
      </c>
    </row>
    <row r="417" spans="2:9" x14ac:dyDescent="0.3">
      <c r="B417" s="1">
        <f t="shared" si="6"/>
        <v>45340</v>
      </c>
      <c r="C417" s="2" t="s">
        <v>997</v>
      </c>
      <c r="D417" s="27" t="s">
        <v>350</v>
      </c>
      <c r="E417" s="27" t="s">
        <v>998</v>
      </c>
      <c r="F417" s="27" t="s">
        <v>1773</v>
      </c>
      <c r="G417" s="2">
        <v>9</v>
      </c>
      <c r="H417" s="28">
        <v>17.5</v>
      </c>
      <c r="I417" s="28">
        <v>227.16</v>
      </c>
    </row>
    <row r="418" spans="2:9" x14ac:dyDescent="0.3">
      <c r="B418" s="1">
        <f t="shared" si="6"/>
        <v>45341</v>
      </c>
      <c r="C418" s="2" t="s">
        <v>999</v>
      </c>
      <c r="D418" s="27" t="s">
        <v>353</v>
      </c>
      <c r="E418" s="27" t="s">
        <v>771</v>
      </c>
      <c r="F418" s="27" t="s">
        <v>1774</v>
      </c>
      <c r="G418" s="2">
        <v>9</v>
      </c>
      <c r="H418" s="28">
        <v>17</v>
      </c>
      <c r="I418" s="28">
        <v>699.71</v>
      </c>
    </row>
    <row r="419" spans="2:9" x14ac:dyDescent="0.3">
      <c r="B419" s="1">
        <f t="shared" si="6"/>
        <v>45342</v>
      </c>
      <c r="C419" s="2" t="s">
        <v>1000</v>
      </c>
      <c r="D419" s="27" t="s">
        <v>341</v>
      </c>
      <c r="E419" s="27" t="s">
        <v>1001</v>
      </c>
      <c r="F419" s="27" t="s">
        <v>1774</v>
      </c>
      <c r="G419" s="2">
        <v>5</v>
      </c>
      <c r="H419" s="28">
        <v>23.87</v>
      </c>
      <c r="I419" s="28">
        <v>248.13</v>
      </c>
    </row>
    <row r="420" spans="2:9" x14ac:dyDescent="0.3">
      <c r="B420" s="1">
        <f t="shared" si="6"/>
        <v>45343</v>
      </c>
      <c r="C420" s="2" t="s">
        <v>1002</v>
      </c>
      <c r="D420" s="27" t="s">
        <v>344</v>
      </c>
      <c r="E420" s="27" t="s">
        <v>524</v>
      </c>
      <c r="F420" s="27" t="s">
        <v>1776</v>
      </c>
      <c r="G420" s="2">
        <v>8</v>
      </c>
      <c r="H420" s="28">
        <v>29.56</v>
      </c>
      <c r="I420" s="28">
        <v>157.13999999999999</v>
      </c>
    </row>
    <row r="421" spans="2:9" x14ac:dyDescent="0.3">
      <c r="B421" s="1">
        <f t="shared" si="6"/>
        <v>45344</v>
      </c>
      <c r="C421" s="2" t="s">
        <v>1003</v>
      </c>
      <c r="D421" s="27" t="s">
        <v>347</v>
      </c>
      <c r="E421" s="27" t="s">
        <v>812</v>
      </c>
      <c r="F421" s="27" t="s">
        <v>1773</v>
      </c>
      <c r="G421" s="2">
        <v>8</v>
      </c>
      <c r="H421" s="28">
        <v>18.43</v>
      </c>
      <c r="I421" s="28">
        <v>581.26</v>
      </c>
    </row>
    <row r="422" spans="2:9" x14ac:dyDescent="0.3">
      <c r="B422" s="1">
        <f t="shared" si="6"/>
        <v>45345</v>
      </c>
      <c r="C422" s="2" t="s">
        <v>1004</v>
      </c>
      <c r="D422" s="27" t="s">
        <v>350</v>
      </c>
      <c r="E422" s="27" t="s">
        <v>1005</v>
      </c>
      <c r="F422" s="27" t="s">
        <v>1776</v>
      </c>
      <c r="G422" s="2">
        <v>2</v>
      </c>
      <c r="H422" s="28">
        <v>26.69</v>
      </c>
      <c r="I422" s="28">
        <v>178.41</v>
      </c>
    </row>
    <row r="423" spans="2:9" x14ac:dyDescent="0.3">
      <c r="B423" s="1">
        <f t="shared" si="6"/>
        <v>45346</v>
      </c>
      <c r="C423" s="2" t="s">
        <v>1006</v>
      </c>
      <c r="D423" s="27" t="s">
        <v>353</v>
      </c>
      <c r="E423" s="27" t="s">
        <v>1007</v>
      </c>
      <c r="F423" s="27" t="s">
        <v>1773</v>
      </c>
      <c r="G423" s="2">
        <v>2</v>
      </c>
      <c r="H423" s="28">
        <v>11.53</v>
      </c>
      <c r="I423" s="28">
        <v>594.95000000000005</v>
      </c>
    </row>
    <row r="424" spans="2:9" x14ac:dyDescent="0.3">
      <c r="B424" s="1">
        <f t="shared" si="6"/>
        <v>45347</v>
      </c>
      <c r="C424" s="2" t="s">
        <v>1008</v>
      </c>
      <c r="D424" s="27" t="s">
        <v>341</v>
      </c>
      <c r="E424" s="27" t="s">
        <v>1009</v>
      </c>
      <c r="F424" s="27" t="s">
        <v>1775</v>
      </c>
      <c r="G424" s="2">
        <v>10</v>
      </c>
      <c r="H424" s="28">
        <v>29.32</v>
      </c>
      <c r="I424" s="28">
        <v>118.98</v>
      </c>
    </row>
    <row r="425" spans="2:9" x14ac:dyDescent="0.3">
      <c r="B425" s="1">
        <f t="shared" si="6"/>
        <v>45348</v>
      </c>
      <c r="C425" s="2" t="s">
        <v>1010</v>
      </c>
      <c r="D425" s="27" t="s">
        <v>344</v>
      </c>
      <c r="E425" s="27" t="s">
        <v>582</v>
      </c>
      <c r="F425" s="27" t="s">
        <v>1774</v>
      </c>
      <c r="G425" s="2">
        <v>7</v>
      </c>
      <c r="H425" s="28">
        <v>26.13</v>
      </c>
      <c r="I425" s="28">
        <v>173.68</v>
      </c>
    </row>
    <row r="426" spans="2:9" x14ac:dyDescent="0.3">
      <c r="B426" s="1">
        <f t="shared" si="6"/>
        <v>45349</v>
      </c>
      <c r="C426" s="2" t="s">
        <v>1011</v>
      </c>
      <c r="D426" s="27" t="s">
        <v>350</v>
      </c>
      <c r="E426" s="27" t="s">
        <v>1012</v>
      </c>
      <c r="F426" s="27" t="s">
        <v>1775</v>
      </c>
      <c r="G426" s="2">
        <v>5</v>
      </c>
      <c r="H426" s="28">
        <v>25.43</v>
      </c>
      <c r="I426" s="28">
        <v>154.1</v>
      </c>
    </row>
    <row r="427" spans="2:9" x14ac:dyDescent="0.3">
      <c r="B427" s="1">
        <f t="shared" si="6"/>
        <v>45350</v>
      </c>
      <c r="C427" s="2" t="s">
        <v>1013</v>
      </c>
      <c r="D427" s="27" t="s">
        <v>350</v>
      </c>
      <c r="E427" s="27" t="s">
        <v>522</v>
      </c>
      <c r="F427" s="27" t="s">
        <v>1773</v>
      </c>
      <c r="G427" s="2">
        <v>6</v>
      </c>
      <c r="H427" s="28">
        <v>28.13</v>
      </c>
      <c r="I427" s="28">
        <v>513.71</v>
      </c>
    </row>
    <row r="428" spans="2:9" x14ac:dyDescent="0.3">
      <c r="B428" s="1">
        <f t="shared" si="6"/>
        <v>45351</v>
      </c>
      <c r="C428" s="2" t="s">
        <v>1014</v>
      </c>
      <c r="D428" s="27" t="s">
        <v>350</v>
      </c>
      <c r="E428" s="27" t="s">
        <v>1015</v>
      </c>
      <c r="F428" s="27" t="s">
        <v>1773</v>
      </c>
      <c r="G428" s="2">
        <v>6</v>
      </c>
      <c r="H428" s="28">
        <v>23.57</v>
      </c>
      <c r="I428" s="28">
        <v>649.32000000000005</v>
      </c>
    </row>
    <row r="429" spans="2:9" x14ac:dyDescent="0.3">
      <c r="B429" s="1">
        <f t="shared" si="6"/>
        <v>45352</v>
      </c>
      <c r="C429" s="2" t="s">
        <v>1016</v>
      </c>
      <c r="D429" s="27" t="s">
        <v>350</v>
      </c>
      <c r="E429" s="27" t="s">
        <v>637</v>
      </c>
      <c r="F429" s="27" t="s">
        <v>1776</v>
      </c>
      <c r="G429" s="2">
        <v>6</v>
      </c>
      <c r="H429" s="28">
        <v>21.02</v>
      </c>
      <c r="I429" s="28">
        <v>100.34</v>
      </c>
    </row>
    <row r="430" spans="2:9" x14ac:dyDescent="0.3">
      <c r="B430" s="1">
        <f t="shared" si="6"/>
        <v>45353</v>
      </c>
      <c r="C430" s="2" t="s">
        <v>1017</v>
      </c>
      <c r="D430" s="27" t="s">
        <v>350</v>
      </c>
      <c r="E430" s="27" t="s">
        <v>1018</v>
      </c>
      <c r="F430" s="27" t="s">
        <v>1776</v>
      </c>
      <c r="G430" s="2">
        <v>1</v>
      </c>
      <c r="H430" s="28">
        <v>16.93</v>
      </c>
      <c r="I430" s="28">
        <v>269.3</v>
      </c>
    </row>
    <row r="431" spans="2:9" x14ac:dyDescent="0.3">
      <c r="B431" s="1">
        <f t="shared" si="6"/>
        <v>45354</v>
      </c>
      <c r="C431" s="2" t="s">
        <v>1019</v>
      </c>
      <c r="D431" s="27" t="s">
        <v>350</v>
      </c>
      <c r="E431" s="27" t="s">
        <v>426</v>
      </c>
      <c r="F431" s="27" t="s">
        <v>1776</v>
      </c>
      <c r="G431" s="2">
        <v>3</v>
      </c>
      <c r="H431" s="28">
        <v>22.97</v>
      </c>
      <c r="I431" s="28">
        <v>253.4</v>
      </c>
    </row>
    <row r="432" spans="2:9" x14ac:dyDescent="0.3">
      <c r="B432" s="1">
        <f t="shared" si="6"/>
        <v>45355</v>
      </c>
      <c r="C432" s="2" t="s">
        <v>1020</v>
      </c>
      <c r="D432" s="27" t="s">
        <v>350</v>
      </c>
      <c r="E432" s="27" t="s">
        <v>471</v>
      </c>
      <c r="F432" s="27" t="s">
        <v>1773</v>
      </c>
      <c r="G432" s="2">
        <v>7</v>
      </c>
      <c r="H432" s="28">
        <v>20.75</v>
      </c>
      <c r="I432" s="28">
        <v>438.84</v>
      </c>
    </row>
    <row r="433" spans="2:9" x14ac:dyDescent="0.3">
      <c r="B433" s="1">
        <f t="shared" si="6"/>
        <v>45356</v>
      </c>
      <c r="C433" s="2" t="s">
        <v>1021</v>
      </c>
      <c r="D433" s="27" t="s">
        <v>350</v>
      </c>
      <c r="E433" s="27" t="s">
        <v>1022</v>
      </c>
      <c r="F433" s="27" t="s">
        <v>1776</v>
      </c>
      <c r="G433" s="2">
        <v>7</v>
      </c>
      <c r="H433" s="28">
        <v>14.19</v>
      </c>
      <c r="I433" s="28">
        <v>135.05000000000001</v>
      </c>
    </row>
    <row r="434" spans="2:9" x14ac:dyDescent="0.3">
      <c r="B434" s="1">
        <f t="shared" si="6"/>
        <v>45357</v>
      </c>
      <c r="C434" s="2" t="s">
        <v>1023</v>
      </c>
      <c r="D434" s="27" t="s">
        <v>350</v>
      </c>
      <c r="E434" s="27" t="s">
        <v>1018</v>
      </c>
      <c r="F434" s="27" t="s">
        <v>1774</v>
      </c>
      <c r="G434" s="2">
        <v>5</v>
      </c>
      <c r="H434" s="28">
        <v>10.93</v>
      </c>
      <c r="I434" s="28">
        <v>282.36</v>
      </c>
    </row>
    <row r="435" spans="2:9" x14ac:dyDescent="0.3">
      <c r="B435" s="1">
        <f t="shared" si="6"/>
        <v>45358</v>
      </c>
      <c r="C435" s="2" t="s">
        <v>1024</v>
      </c>
      <c r="D435" s="27" t="s">
        <v>350</v>
      </c>
      <c r="E435" s="27" t="s">
        <v>912</v>
      </c>
      <c r="F435" s="27" t="s">
        <v>1773</v>
      </c>
      <c r="G435" s="2">
        <v>1</v>
      </c>
      <c r="H435" s="28">
        <v>21.2</v>
      </c>
      <c r="I435" s="28">
        <v>350.99</v>
      </c>
    </row>
    <row r="436" spans="2:9" x14ac:dyDescent="0.3">
      <c r="B436" s="1">
        <f t="shared" si="6"/>
        <v>45359</v>
      </c>
      <c r="C436" s="2" t="s">
        <v>1025</v>
      </c>
      <c r="D436" s="27" t="s">
        <v>350</v>
      </c>
      <c r="E436" s="27" t="s">
        <v>845</v>
      </c>
      <c r="F436" s="27" t="s">
        <v>1776</v>
      </c>
      <c r="G436" s="2">
        <v>7</v>
      </c>
      <c r="H436" s="28">
        <v>16.48</v>
      </c>
      <c r="I436" s="28">
        <v>358.62</v>
      </c>
    </row>
    <row r="437" spans="2:9" x14ac:dyDescent="0.3">
      <c r="B437" s="1">
        <f t="shared" si="6"/>
        <v>45360</v>
      </c>
      <c r="C437" s="2" t="s">
        <v>1026</v>
      </c>
      <c r="D437" s="27" t="s">
        <v>350</v>
      </c>
      <c r="E437" s="27" t="s">
        <v>588</v>
      </c>
      <c r="F437" s="27" t="s">
        <v>1774</v>
      </c>
      <c r="G437" s="2">
        <v>7</v>
      </c>
      <c r="H437" s="28">
        <v>10.01</v>
      </c>
      <c r="I437" s="28">
        <v>538.70000000000005</v>
      </c>
    </row>
    <row r="438" spans="2:9" x14ac:dyDescent="0.3">
      <c r="B438" s="1">
        <f t="shared" si="6"/>
        <v>45361</v>
      </c>
      <c r="C438" s="2" t="s">
        <v>1027</v>
      </c>
      <c r="D438" s="27" t="s">
        <v>350</v>
      </c>
      <c r="E438" s="27" t="s">
        <v>411</v>
      </c>
      <c r="F438" s="27" t="s">
        <v>1774</v>
      </c>
      <c r="G438" s="2">
        <v>7</v>
      </c>
      <c r="H438" s="28">
        <v>21.58</v>
      </c>
      <c r="I438" s="28">
        <v>702.59</v>
      </c>
    </row>
    <row r="439" spans="2:9" x14ac:dyDescent="0.3">
      <c r="B439" s="1">
        <f t="shared" si="6"/>
        <v>45362</v>
      </c>
      <c r="C439" s="2" t="s">
        <v>1028</v>
      </c>
      <c r="D439" s="27" t="s">
        <v>350</v>
      </c>
      <c r="E439" s="27" t="s">
        <v>555</v>
      </c>
      <c r="F439" s="27" t="s">
        <v>1775</v>
      </c>
      <c r="G439" s="2">
        <v>7</v>
      </c>
      <c r="H439" s="28">
        <v>18.61</v>
      </c>
      <c r="I439" s="28">
        <v>163.41999999999999</v>
      </c>
    </row>
    <row r="440" spans="2:9" x14ac:dyDescent="0.3">
      <c r="B440" s="1">
        <f t="shared" si="6"/>
        <v>45363</v>
      </c>
      <c r="C440" s="2" t="s">
        <v>1029</v>
      </c>
      <c r="D440" s="27" t="s">
        <v>350</v>
      </c>
      <c r="E440" s="27" t="s">
        <v>584</v>
      </c>
      <c r="F440" s="27" t="s">
        <v>1776</v>
      </c>
      <c r="G440" s="2">
        <v>1</v>
      </c>
      <c r="H440" s="28">
        <v>23.26</v>
      </c>
      <c r="I440" s="28">
        <v>400.64</v>
      </c>
    </row>
    <row r="441" spans="2:9" x14ac:dyDescent="0.3">
      <c r="B441" s="1">
        <f t="shared" si="6"/>
        <v>45364</v>
      </c>
      <c r="C441" s="2" t="s">
        <v>1030</v>
      </c>
      <c r="D441" s="27" t="s">
        <v>350</v>
      </c>
      <c r="E441" s="27" t="s">
        <v>393</v>
      </c>
      <c r="F441" s="27" t="s">
        <v>1774</v>
      </c>
      <c r="G441" s="2">
        <v>2</v>
      </c>
      <c r="H441" s="28">
        <v>28.32</v>
      </c>
      <c r="I441" s="28">
        <v>472.79</v>
      </c>
    </row>
    <row r="442" spans="2:9" x14ac:dyDescent="0.3">
      <c r="B442" s="1">
        <f t="shared" si="6"/>
        <v>45365</v>
      </c>
      <c r="C442" s="2" t="s">
        <v>1031</v>
      </c>
      <c r="D442" s="27" t="s">
        <v>350</v>
      </c>
      <c r="E442" s="27" t="s">
        <v>609</v>
      </c>
      <c r="F442" s="27" t="s">
        <v>1773</v>
      </c>
      <c r="G442" s="2">
        <v>8</v>
      </c>
      <c r="H442" s="28">
        <v>21.11</v>
      </c>
      <c r="I442" s="28">
        <v>636.24</v>
      </c>
    </row>
    <row r="443" spans="2:9" x14ac:dyDescent="0.3">
      <c r="B443" s="1">
        <f t="shared" si="6"/>
        <v>45366</v>
      </c>
      <c r="C443" s="2" t="s">
        <v>1032</v>
      </c>
      <c r="D443" s="27" t="s">
        <v>350</v>
      </c>
      <c r="E443" s="27" t="s">
        <v>606</v>
      </c>
      <c r="F443" s="27" t="s">
        <v>1775</v>
      </c>
      <c r="G443" s="2">
        <v>8</v>
      </c>
      <c r="H443" s="28">
        <v>9.19</v>
      </c>
      <c r="I443" s="28">
        <v>479.9</v>
      </c>
    </row>
    <row r="444" spans="2:9" x14ac:dyDescent="0.3">
      <c r="B444" s="1">
        <f t="shared" si="6"/>
        <v>45367</v>
      </c>
      <c r="C444" s="2" t="s">
        <v>1033</v>
      </c>
      <c r="D444" s="27" t="s">
        <v>350</v>
      </c>
      <c r="E444" s="27" t="s">
        <v>467</v>
      </c>
      <c r="F444" s="27" t="s">
        <v>1775</v>
      </c>
      <c r="G444" s="2">
        <v>9</v>
      </c>
      <c r="H444" s="28">
        <v>19.61</v>
      </c>
      <c r="I444" s="28">
        <v>591.05999999999995</v>
      </c>
    </row>
    <row r="445" spans="2:9" x14ac:dyDescent="0.3">
      <c r="B445" s="1">
        <f t="shared" si="6"/>
        <v>45368</v>
      </c>
      <c r="C445" s="2" t="s">
        <v>1034</v>
      </c>
      <c r="D445" s="27" t="s">
        <v>344</v>
      </c>
      <c r="E445" s="27" t="s">
        <v>433</v>
      </c>
      <c r="F445" s="27" t="s">
        <v>1776</v>
      </c>
      <c r="G445" s="2">
        <v>2</v>
      </c>
      <c r="H445" s="28">
        <v>26.85</v>
      </c>
      <c r="I445" s="28">
        <v>649.11</v>
      </c>
    </row>
    <row r="446" spans="2:9" x14ac:dyDescent="0.3">
      <c r="B446" s="1">
        <f t="shared" si="6"/>
        <v>45369</v>
      </c>
      <c r="C446" s="2" t="s">
        <v>1035</v>
      </c>
      <c r="D446" s="27" t="s">
        <v>347</v>
      </c>
      <c r="E446" s="27" t="s">
        <v>1036</v>
      </c>
      <c r="F446" s="27" t="s">
        <v>1774</v>
      </c>
      <c r="G446" s="2">
        <v>4</v>
      </c>
      <c r="H446" s="28">
        <v>11.64</v>
      </c>
      <c r="I446" s="28">
        <v>400.52</v>
      </c>
    </row>
    <row r="447" spans="2:9" x14ac:dyDescent="0.3">
      <c r="B447" s="1">
        <f t="shared" si="6"/>
        <v>45370</v>
      </c>
      <c r="C447" s="2" t="s">
        <v>1037</v>
      </c>
      <c r="D447" s="27" t="s">
        <v>350</v>
      </c>
      <c r="E447" s="27" t="s">
        <v>345</v>
      </c>
      <c r="F447" s="27" t="s">
        <v>1774</v>
      </c>
      <c r="G447" s="2">
        <v>5</v>
      </c>
      <c r="H447" s="28">
        <v>27.89</v>
      </c>
      <c r="I447" s="28">
        <v>741.11</v>
      </c>
    </row>
    <row r="448" spans="2:9" x14ac:dyDescent="0.3">
      <c r="B448" s="1">
        <f t="shared" si="6"/>
        <v>45371</v>
      </c>
      <c r="C448" s="2" t="s">
        <v>1038</v>
      </c>
      <c r="D448" s="27" t="s">
        <v>353</v>
      </c>
      <c r="E448" s="27" t="s">
        <v>490</v>
      </c>
      <c r="F448" s="27" t="s">
        <v>1775</v>
      </c>
      <c r="G448" s="2">
        <v>3</v>
      </c>
      <c r="H448" s="28">
        <v>20.61</v>
      </c>
      <c r="I448" s="28">
        <v>172.75</v>
      </c>
    </row>
    <row r="449" spans="2:9" x14ac:dyDescent="0.3">
      <c r="B449" s="1">
        <f t="shared" si="6"/>
        <v>45372</v>
      </c>
      <c r="C449" s="2" t="s">
        <v>1039</v>
      </c>
      <c r="D449" s="27" t="s">
        <v>341</v>
      </c>
      <c r="E449" s="27" t="s">
        <v>932</v>
      </c>
      <c r="F449" s="27" t="s">
        <v>1775</v>
      </c>
      <c r="G449" s="2">
        <v>4</v>
      </c>
      <c r="H449" s="28">
        <v>25.95</v>
      </c>
      <c r="I449" s="28">
        <v>205.39</v>
      </c>
    </row>
    <row r="450" spans="2:9" x14ac:dyDescent="0.3">
      <c r="B450" s="1">
        <f t="shared" si="6"/>
        <v>45373</v>
      </c>
      <c r="C450" s="2" t="s">
        <v>1040</v>
      </c>
      <c r="D450" s="27" t="s">
        <v>344</v>
      </c>
      <c r="E450" s="27" t="s">
        <v>1041</v>
      </c>
      <c r="F450" s="27" t="s">
        <v>1773</v>
      </c>
      <c r="G450" s="2">
        <v>5</v>
      </c>
      <c r="H450" s="28">
        <v>11.67</v>
      </c>
      <c r="I450" s="28">
        <v>688.91</v>
      </c>
    </row>
    <row r="451" spans="2:9" x14ac:dyDescent="0.3">
      <c r="B451" s="1">
        <f t="shared" si="6"/>
        <v>45374</v>
      </c>
      <c r="C451" s="2" t="s">
        <v>1042</v>
      </c>
      <c r="D451" s="27" t="s">
        <v>347</v>
      </c>
      <c r="E451" s="27" t="s">
        <v>998</v>
      </c>
      <c r="F451" s="27" t="s">
        <v>1773</v>
      </c>
      <c r="G451" s="2">
        <v>6</v>
      </c>
      <c r="H451" s="28">
        <v>28.01</v>
      </c>
      <c r="I451" s="28">
        <v>488.18</v>
      </c>
    </row>
    <row r="452" spans="2:9" x14ac:dyDescent="0.3">
      <c r="B452" s="1">
        <f t="shared" si="6"/>
        <v>45375</v>
      </c>
      <c r="C452" s="2" t="s">
        <v>1043</v>
      </c>
      <c r="D452" s="27" t="s">
        <v>350</v>
      </c>
      <c r="E452" s="27" t="s">
        <v>426</v>
      </c>
      <c r="F452" s="27" t="s">
        <v>1773</v>
      </c>
      <c r="G452" s="2">
        <v>2</v>
      </c>
      <c r="H452" s="28">
        <v>11.24</v>
      </c>
      <c r="I452" s="28">
        <v>697.3</v>
      </c>
    </row>
    <row r="453" spans="2:9" x14ac:dyDescent="0.3">
      <c r="B453" s="1">
        <f t="shared" si="6"/>
        <v>45376</v>
      </c>
      <c r="C453" s="2" t="s">
        <v>1044</v>
      </c>
      <c r="D453" s="27" t="s">
        <v>353</v>
      </c>
      <c r="E453" s="27" t="s">
        <v>1045</v>
      </c>
      <c r="F453" s="27" t="s">
        <v>1775</v>
      </c>
      <c r="G453" s="2">
        <v>1</v>
      </c>
      <c r="H453" s="28">
        <v>29.65</v>
      </c>
      <c r="I453" s="28">
        <v>585.86</v>
      </c>
    </row>
    <row r="454" spans="2:9" x14ac:dyDescent="0.3">
      <c r="B454" s="1">
        <f t="shared" ref="B454:B517" si="7">B453+1</f>
        <v>45377</v>
      </c>
      <c r="C454" s="2" t="s">
        <v>1046</v>
      </c>
      <c r="D454" s="27" t="s">
        <v>341</v>
      </c>
      <c r="E454" s="27" t="s">
        <v>566</v>
      </c>
      <c r="F454" s="27" t="s">
        <v>1775</v>
      </c>
      <c r="G454" s="2">
        <v>8</v>
      </c>
      <c r="H454" s="28">
        <v>26.52</v>
      </c>
      <c r="I454" s="28">
        <v>665.9</v>
      </c>
    </row>
    <row r="455" spans="2:9" x14ac:dyDescent="0.3">
      <c r="B455" s="1">
        <f t="shared" si="7"/>
        <v>45378</v>
      </c>
      <c r="C455" s="2" t="s">
        <v>1047</v>
      </c>
      <c r="D455" s="27" t="s">
        <v>344</v>
      </c>
      <c r="E455" s="27" t="s">
        <v>548</v>
      </c>
      <c r="F455" s="27" t="s">
        <v>1776</v>
      </c>
      <c r="G455" s="2">
        <v>6</v>
      </c>
      <c r="H455" s="28">
        <v>19.420000000000002</v>
      </c>
      <c r="I455" s="28">
        <v>177.45</v>
      </c>
    </row>
    <row r="456" spans="2:9" x14ac:dyDescent="0.3">
      <c r="B456" s="1">
        <f t="shared" si="7"/>
        <v>45379</v>
      </c>
      <c r="C456" s="2" t="s">
        <v>1048</v>
      </c>
      <c r="D456" s="27" t="s">
        <v>347</v>
      </c>
      <c r="E456" s="27" t="s">
        <v>402</v>
      </c>
      <c r="F456" s="27" t="s">
        <v>1776</v>
      </c>
      <c r="G456" s="2">
        <v>4</v>
      </c>
      <c r="H456" s="28">
        <v>25.27</v>
      </c>
      <c r="I456" s="28">
        <v>283.13</v>
      </c>
    </row>
    <row r="457" spans="2:9" x14ac:dyDescent="0.3">
      <c r="B457" s="1">
        <f t="shared" si="7"/>
        <v>45380</v>
      </c>
      <c r="C457" s="2" t="s">
        <v>1049</v>
      </c>
      <c r="D457" s="27" t="s">
        <v>350</v>
      </c>
      <c r="E457" s="27" t="s">
        <v>439</v>
      </c>
      <c r="F457" s="27" t="s">
        <v>1776</v>
      </c>
      <c r="G457" s="2">
        <v>2</v>
      </c>
      <c r="H457" s="28">
        <v>9.19</v>
      </c>
      <c r="I457" s="28">
        <v>567.16</v>
      </c>
    </row>
    <row r="458" spans="2:9" x14ac:dyDescent="0.3">
      <c r="B458" s="1">
        <f t="shared" si="7"/>
        <v>45381</v>
      </c>
      <c r="C458" s="2" t="s">
        <v>1050</v>
      </c>
      <c r="D458" s="27" t="s">
        <v>353</v>
      </c>
      <c r="E458" s="27" t="s">
        <v>390</v>
      </c>
      <c r="F458" s="27" t="s">
        <v>1774</v>
      </c>
      <c r="G458" s="2">
        <v>6</v>
      </c>
      <c r="H458" s="28">
        <v>27.72</v>
      </c>
      <c r="I458" s="28">
        <v>749.79</v>
      </c>
    </row>
    <row r="459" spans="2:9" x14ac:dyDescent="0.3">
      <c r="B459" s="1">
        <f t="shared" si="7"/>
        <v>45382</v>
      </c>
      <c r="C459" s="2" t="s">
        <v>1051</v>
      </c>
      <c r="D459" s="27" t="s">
        <v>341</v>
      </c>
      <c r="E459" s="27" t="s">
        <v>663</v>
      </c>
      <c r="F459" s="27" t="s">
        <v>1775</v>
      </c>
      <c r="G459" s="2">
        <v>6</v>
      </c>
      <c r="H459" s="28">
        <v>26.97</v>
      </c>
      <c r="I459" s="28">
        <v>412.75</v>
      </c>
    </row>
    <row r="460" spans="2:9" x14ac:dyDescent="0.3">
      <c r="B460" s="1">
        <f t="shared" si="7"/>
        <v>45383</v>
      </c>
      <c r="C460" s="2" t="s">
        <v>1052</v>
      </c>
      <c r="D460" s="27" t="s">
        <v>350</v>
      </c>
      <c r="E460" s="27" t="s">
        <v>1053</v>
      </c>
      <c r="F460" s="27" t="s">
        <v>1776</v>
      </c>
      <c r="G460" s="2">
        <v>9</v>
      </c>
      <c r="H460" s="28">
        <v>15.61</v>
      </c>
      <c r="I460" s="28">
        <v>313.19</v>
      </c>
    </row>
    <row r="461" spans="2:9" x14ac:dyDescent="0.3">
      <c r="B461" s="1">
        <f t="shared" si="7"/>
        <v>45384</v>
      </c>
      <c r="C461" s="2" t="s">
        <v>1054</v>
      </c>
      <c r="D461" s="27" t="s">
        <v>350</v>
      </c>
      <c r="E461" s="27" t="s">
        <v>1055</v>
      </c>
      <c r="F461" s="27" t="s">
        <v>1773</v>
      </c>
      <c r="G461" s="2">
        <v>9</v>
      </c>
      <c r="H461" s="28">
        <v>21.95</v>
      </c>
      <c r="I461" s="28">
        <v>195.33</v>
      </c>
    </row>
    <row r="462" spans="2:9" x14ac:dyDescent="0.3">
      <c r="B462" s="1">
        <f t="shared" si="7"/>
        <v>45385</v>
      </c>
      <c r="C462" s="2" t="s">
        <v>1056</v>
      </c>
      <c r="D462" s="27" t="s">
        <v>350</v>
      </c>
      <c r="E462" s="27" t="s">
        <v>393</v>
      </c>
      <c r="F462" s="27" t="s">
        <v>1774</v>
      </c>
      <c r="G462" s="2">
        <v>6</v>
      </c>
      <c r="H462" s="28">
        <v>29.29</v>
      </c>
      <c r="I462" s="28">
        <v>259.41000000000003</v>
      </c>
    </row>
    <row r="463" spans="2:9" x14ac:dyDescent="0.3">
      <c r="B463" s="1">
        <f t="shared" si="7"/>
        <v>45386</v>
      </c>
      <c r="C463" s="2" t="s">
        <v>1057</v>
      </c>
      <c r="D463" s="27" t="s">
        <v>350</v>
      </c>
      <c r="E463" s="27" t="s">
        <v>508</v>
      </c>
      <c r="F463" s="27" t="s">
        <v>1775</v>
      </c>
      <c r="G463" s="2">
        <v>8</v>
      </c>
      <c r="H463" s="28">
        <v>12.64</v>
      </c>
      <c r="I463" s="28">
        <v>620.4</v>
      </c>
    </row>
    <row r="464" spans="2:9" x14ac:dyDescent="0.3">
      <c r="B464" s="1">
        <f t="shared" si="7"/>
        <v>45387</v>
      </c>
      <c r="C464" s="2" t="s">
        <v>1058</v>
      </c>
      <c r="D464" s="27" t="s">
        <v>350</v>
      </c>
      <c r="E464" s="27" t="s">
        <v>1059</v>
      </c>
      <c r="F464" s="27" t="s">
        <v>1775</v>
      </c>
      <c r="G464" s="2">
        <v>1</v>
      </c>
      <c r="H464" s="28">
        <v>21.49</v>
      </c>
      <c r="I464" s="28">
        <v>676.62</v>
      </c>
    </row>
    <row r="465" spans="2:9" x14ac:dyDescent="0.3">
      <c r="B465" s="1">
        <f t="shared" si="7"/>
        <v>45388</v>
      </c>
      <c r="C465" s="2" t="s">
        <v>1060</v>
      </c>
      <c r="D465" s="27" t="s">
        <v>350</v>
      </c>
      <c r="E465" s="27" t="s">
        <v>1061</v>
      </c>
      <c r="F465" s="27" t="s">
        <v>1775</v>
      </c>
      <c r="G465" s="2">
        <v>2</v>
      </c>
      <c r="H465" s="28">
        <v>28.04</v>
      </c>
      <c r="I465" s="28">
        <v>638.34</v>
      </c>
    </row>
    <row r="466" spans="2:9" x14ac:dyDescent="0.3">
      <c r="B466" s="1">
        <f t="shared" si="7"/>
        <v>45389</v>
      </c>
      <c r="C466" s="2" t="s">
        <v>1062</v>
      </c>
      <c r="D466" s="27" t="s">
        <v>350</v>
      </c>
      <c r="E466" s="27" t="s">
        <v>631</v>
      </c>
      <c r="F466" s="27" t="s">
        <v>1774</v>
      </c>
      <c r="G466" s="2">
        <v>7</v>
      </c>
      <c r="H466" s="28">
        <v>19.760000000000002</v>
      </c>
      <c r="I466" s="28">
        <v>236.94</v>
      </c>
    </row>
    <row r="467" spans="2:9" x14ac:dyDescent="0.3">
      <c r="B467" s="1">
        <f t="shared" si="7"/>
        <v>45390</v>
      </c>
      <c r="C467" s="2" t="s">
        <v>1063</v>
      </c>
      <c r="D467" s="27" t="s">
        <v>350</v>
      </c>
      <c r="E467" s="27" t="s">
        <v>688</v>
      </c>
      <c r="F467" s="27" t="s">
        <v>1773</v>
      </c>
      <c r="G467" s="2">
        <v>8</v>
      </c>
      <c r="H467" s="28">
        <v>28.08</v>
      </c>
      <c r="I467" s="28">
        <v>239.39</v>
      </c>
    </row>
    <row r="468" spans="2:9" x14ac:dyDescent="0.3">
      <c r="B468" s="1">
        <f t="shared" si="7"/>
        <v>45391</v>
      </c>
      <c r="C468" s="2" t="s">
        <v>1064</v>
      </c>
      <c r="D468" s="27" t="s">
        <v>350</v>
      </c>
      <c r="E468" s="27" t="s">
        <v>866</v>
      </c>
      <c r="F468" s="27" t="s">
        <v>1773</v>
      </c>
      <c r="G468" s="2">
        <v>2</v>
      </c>
      <c r="H468" s="28">
        <v>12.85</v>
      </c>
      <c r="I468" s="28">
        <v>359.28</v>
      </c>
    </row>
    <row r="469" spans="2:9" x14ac:dyDescent="0.3">
      <c r="B469" s="1">
        <f t="shared" si="7"/>
        <v>45392</v>
      </c>
      <c r="C469" s="2" t="s">
        <v>1065</v>
      </c>
      <c r="D469" s="27" t="s">
        <v>350</v>
      </c>
      <c r="E469" s="27" t="s">
        <v>454</v>
      </c>
      <c r="F469" s="27" t="s">
        <v>1776</v>
      </c>
      <c r="G469" s="2">
        <v>8</v>
      </c>
      <c r="H469" s="28">
        <v>23.36</v>
      </c>
      <c r="I469" s="28">
        <v>292.89999999999998</v>
      </c>
    </row>
    <row r="470" spans="2:9" x14ac:dyDescent="0.3">
      <c r="B470" s="1">
        <f t="shared" si="7"/>
        <v>45393</v>
      </c>
      <c r="C470" s="2" t="s">
        <v>1066</v>
      </c>
      <c r="D470" s="27" t="s">
        <v>350</v>
      </c>
      <c r="E470" s="27" t="s">
        <v>927</v>
      </c>
      <c r="F470" s="27" t="s">
        <v>1773</v>
      </c>
      <c r="G470" s="2">
        <v>7</v>
      </c>
      <c r="H470" s="28">
        <v>21.2</v>
      </c>
      <c r="I470" s="28">
        <v>540.46</v>
      </c>
    </row>
    <row r="471" spans="2:9" x14ac:dyDescent="0.3">
      <c r="B471" s="1">
        <f t="shared" si="7"/>
        <v>45394</v>
      </c>
      <c r="C471" s="2" t="s">
        <v>1067</v>
      </c>
      <c r="D471" s="27" t="s">
        <v>350</v>
      </c>
      <c r="E471" s="27" t="s">
        <v>504</v>
      </c>
      <c r="F471" s="27" t="s">
        <v>1776</v>
      </c>
      <c r="G471" s="2">
        <v>6</v>
      </c>
      <c r="H471" s="28">
        <v>10.61</v>
      </c>
      <c r="I471" s="28">
        <v>455.88</v>
      </c>
    </row>
    <row r="472" spans="2:9" x14ac:dyDescent="0.3">
      <c r="B472" s="1">
        <f t="shared" si="7"/>
        <v>45395</v>
      </c>
      <c r="C472" s="2" t="s">
        <v>1068</v>
      </c>
      <c r="D472" s="27" t="s">
        <v>350</v>
      </c>
      <c r="E472" s="27" t="s">
        <v>1069</v>
      </c>
      <c r="F472" s="27" t="s">
        <v>1775</v>
      </c>
      <c r="G472" s="2">
        <v>3</v>
      </c>
      <c r="H472" s="28">
        <v>9.86</v>
      </c>
      <c r="I472" s="28">
        <v>630.91999999999996</v>
      </c>
    </row>
    <row r="473" spans="2:9" x14ac:dyDescent="0.3">
      <c r="B473" s="1">
        <f t="shared" si="7"/>
        <v>45396</v>
      </c>
      <c r="C473" s="2" t="s">
        <v>1070</v>
      </c>
      <c r="D473" s="27" t="s">
        <v>350</v>
      </c>
      <c r="E473" s="27" t="s">
        <v>985</v>
      </c>
      <c r="F473" s="27" t="s">
        <v>1773</v>
      </c>
      <c r="G473" s="2">
        <v>8</v>
      </c>
      <c r="H473" s="28">
        <v>24.2</v>
      </c>
      <c r="I473" s="28">
        <v>333.55</v>
      </c>
    </row>
    <row r="474" spans="2:9" x14ac:dyDescent="0.3">
      <c r="B474" s="1">
        <f t="shared" si="7"/>
        <v>45397</v>
      </c>
      <c r="C474" s="2" t="s">
        <v>1071</v>
      </c>
      <c r="D474" s="27" t="s">
        <v>350</v>
      </c>
      <c r="E474" s="27" t="s">
        <v>1018</v>
      </c>
      <c r="F474" s="27" t="s">
        <v>1773</v>
      </c>
      <c r="G474" s="2">
        <v>9</v>
      </c>
      <c r="H474" s="28">
        <v>27.68</v>
      </c>
      <c r="I474" s="28">
        <v>711.84</v>
      </c>
    </row>
    <row r="475" spans="2:9" x14ac:dyDescent="0.3">
      <c r="B475" s="1">
        <f t="shared" si="7"/>
        <v>45398</v>
      </c>
      <c r="C475" s="2" t="s">
        <v>1072</v>
      </c>
      <c r="D475" s="27" t="s">
        <v>350</v>
      </c>
      <c r="E475" s="27" t="s">
        <v>672</v>
      </c>
      <c r="F475" s="27" t="s">
        <v>1776</v>
      </c>
      <c r="G475" s="2">
        <v>7</v>
      </c>
      <c r="H475" s="28">
        <v>12.8</v>
      </c>
      <c r="I475" s="28">
        <v>587.71</v>
      </c>
    </row>
    <row r="476" spans="2:9" x14ac:dyDescent="0.3">
      <c r="B476" s="1">
        <f t="shared" si="7"/>
        <v>45399</v>
      </c>
      <c r="C476" s="2" t="s">
        <v>1073</v>
      </c>
      <c r="D476" s="27" t="s">
        <v>350</v>
      </c>
      <c r="E476" s="27" t="s">
        <v>1069</v>
      </c>
      <c r="F476" s="27" t="s">
        <v>1776</v>
      </c>
      <c r="G476" s="2">
        <v>4</v>
      </c>
      <c r="H476" s="28">
        <v>25.9</v>
      </c>
      <c r="I476" s="28">
        <v>569.01</v>
      </c>
    </row>
    <row r="477" spans="2:9" x14ac:dyDescent="0.3">
      <c r="B477" s="1">
        <f t="shared" si="7"/>
        <v>45400</v>
      </c>
      <c r="C477" s="2" t="s">
        <v>1074</v>
      </c>
      <c r="D477" s="27" t="s">
        <v>350</v>
      </c>
      <c r="E477" s="27" t="s">
        <v>792</v>
      </c>
      <c r="F477" s="27" t="s">
        <v>1773</v>
      </c>
      <c r="G477" s="2">
        <v>9</v>
      </c>
      <c r="H477" s="28">
        <v>22.39</v>
      </c>
      <c r="I477" s="28">
        <v>150.69999999999999</v>
      </c>
    </row>
    <row r="478" spans="2:9" x14ac:dyDescent="0.3">
      <c r="B478" s="1">
        <f t="shared" si="7"/>
        <v>45401</v>
      </c>
      <c r="C478" s="2" t="s">
        <v>1075</v>
      </c>
      <c r="D478" s="27" t="s">
        <v>350</v>
      </c>
      <c r="E478" s="27" t="s">
        <v>698</v>
      </c>
      <c r="F478" s="27" t="s">
        <v>1775</v>
      </c>
      <c r="G478" s="2">
        <v>3</v>
      </c>
      <c r="H478" s="28">
        <v>13.04</v>
      </c>
      <c r="I478" s="28">
        <v>249.86</v>
      </c>
    </row>
    <row r="479" spans="2:9" x14ac:dyDescent="0.3">
      <c r="B479" s="1">
        <f t="shared" si="7"/>
        <v>45402</v>
      </c>
      <c r="C479" s="2" t="s">
        <v>1076</v>
      </c>
      <c r="D479" s="27" t="s">
        <v>350</v>
      </c>
      <c r="E479" s="27" t="s">
        <v>1077</v>
      </c>
      <c r="F479" s="27" t="s">
        <v>1776</v>
      </c>
      <c r="G479" s="2">
        <v>4</v>
      </c>
      <c r="H479" s="28">
        <v>14.49</v>
      </c>
      <c r="I479" s="28">
        <v>248.23</v>
      </c>
    </row>
    <row r="480" spans="2:9" x14ac:dyDescent="0.3">
      <c r="B480" s="1">
        <f t="shared" si="7"/>
        <v>45403</v>
      </c>
      <c r="C480" s="2" t="s">
        <v>1078</v>
      </c>
      <c r="D480" s="27" t="s">
        <v>350</v>
      </c>
      <c r="E480" s="27" t="s">
        <v>1041</v>
      </c>
      <c r="F480" s="27" t="s">
        <v>1773</v>
      </c>
      <c r="G480" s="2">
        <v>1</v>
      </c>
      <c r="H480" s="28">
        <v>9.9600000000000009</v>
      </c>
      <c r="I480" s="28">
        <v>572.76</v>
      </c>
    </row>
    <row r="481" spans="2:9" x14ac:dyDescent="0.3">
      <c r="B481" s="1">
        <f t="shared" si="7"/>
        <v>45404</v>
      </c>
      <c r="C481" s="2" t="s">
        <v>1079</v>
      </c>
      <c r="D481" s="27" t="s">
        <v>350</v>
      </c>
      <c r="E481" s="27" t="s">
        <v>433</v>
      </c>
      <c r="F481" s="27" t="s">
        <v>1775</v>
      </c>
      <c r="G481" s="2">
        <v>6</v>
      </c>
      <c r="H481" s="28">
        <v>22.58</v>
      </c>
      <c r="I481" s="28">
        <v>616.75</v>
      </c>
    </row>
    <row r="482" spans="2:9" x14ac:dyDescent="0.3">
      <c r="B482" s="1">
        <f t="shared" si="7"/>
        <v>45405</v>
      </c>
      <c r="C482" s="2" t="s">
        <v>1080</v>
      </c>
      <c r="D482" s="27" t="s">
        <v>350</v>
      </c>
      <c r="E482" s="27" t="s">
        <v>1005</v>
      </c>
      <c r="F482" s="27" t="s">
        <v>1775</v>
      </c>
      <c r="G482" s="2">
        <v>1</v>
      </c>
      <c r="H482" s="28">
        <v>16.03</v>
      </c>
      <c r="I482" s="28">
        <v>740.94</v>
      </c>
    </row>
    <row r="483" spans="2:9" x14ac:dyDescent="0.3">
      <c r="B483" s="1">
        <f t="shared" si="7"/>
        <v>45406</v>
      </c>
      <c r="C483" s="2" t="s">
        <v>1081</v>
      </c>
      <c r="D483" s="27" t="s">
        <v>353</v>
      </c>
      <c r="E483" s="27" t="s">
        <v>1082</v>
      </c>
      <c r="F483" s="27" t="s">
        <v>1773</v>
      </c>
      <c r="G483" s="2">
        <v>1</v>
      </c>
      <c r="H483" s="28">
        <v>26.47</v>
      </c>
      <c r="I483" s="28">
        <v>510.91</v>
      </c>
    </row>
    <row r="484" spans="2:9" x14ac:dyDescent="0.3">
      <c r="B484" s="1">
        <f t="shared" si="7"/>
        <v>45407</v>
      </c>
      <c r="C484" s="2" t="s">
        <v>1083</v>
      </c>
      <c r="D484" s="27" t="s">
        <v>341</v>
      </c>
      <c r="E484" s="27" t="s">
        <v>1045</v>
      </c>
      <c r="F484" s="27" t="s">
        <v>1774</v>
      </c>
      <c r="G484" s="2">
        <v>6</v>
      </c>
      <c r="H484" s="28">
        <v>17.04</v>
      </c>
      <c r="I484" s="28">
        <v>425.59</v>
      </c>
    </row>
    <row r="485" spans="2:9" x14ac:dyDescent="0.3">
      <c r="B485" s="1">
        <f t="shared" si="7"/>
        <v>45408</v>
      </c>
      <c r="C485" s="2" t="s">
        <v>1084</v>
      </c>
      <c r="D485" s="27" t="s">
        <v>344</v>
      </c>
      <c r="E485" s="27" t="s">
        <v>504</v>
      </c>
      <c r="F485" s="27" t="s">
        <v>1773</v>
      </c>
      <c r="G485" s="2">
        <v>7</v>
      </c>
      <c r="H485" s="28">
        <v>27.84</v>
      </c>
      <c r="I485" s="28">
        <v>293.31</v>
      </c>
    </row>
    <row r="486" spans="2:9" x14ac:dyDescent="0.3">
      <c r="B486" s="1">
        <f t="shared" si="7"/>
        <v>45409</v>
      </c>
      <c r="C486" s="2" t="s">
        <v>1085</v>
      </c>
      <c r="D486" s="27" t="s">
        <v>347</v>
      </c>
      <c r="E486" s="27" t="s">
        <v>1086</v>
      </c>
      <c r="F486" s="27" t="s">
        <v>1775</v>
      </c>
      <c r="G486" s="2">
        <v>5</v>
      </c>
      <c r="H486" s="28">
        <v>17.190000000000001</v>
      </c>
      <c r="I486" s="28">
        <v>309.14999999999998</v>
      </c>
    </row>
    <row r="487" spans="2:9" x14ac:dyDescent="0.3">
      <c r="B487" s="1">
        <f t="shared" si="7"/>
        <v>45410</v>
      </c>
      <c r="C487" s="2" t="s">
        <v>1087</v>
      </c>
      <c r="D487" s="27" t="s">
        <v>350</v>
      </c>
      <c r="E487" s="27" t="s">
        <v>714</v>
      </c>
      <c r="F487" s="27" t="s">
        <v>1773</v>
      </c>
      <c r="G487" s="2">
        <v>9</v>
      </c>
      <c r="H487" s="28">
        <v>21.67</v>
      </c>
      <c r="I487" s="28">
        <v>455.78</v>
      </c>
    </row>
    <row r="488" spans="2:9" x14ac:dyDescent="0.3">
      <c r="B488" s="1">
        <f t="shared" si="7"/>
        <v>45411</v>
      </c>
      <c r="C488" s="2" t="s">
        <v>1088</v>
      </c>
      <c r="D488" s="27" t="s">
        <v>353</v>
      </c>
      <c r="E488" s="27" t="s">
        <v>469</v>
      </c>
      <c r="F488" s="27" t="s">
        <v>1775</v>
      </c>
      <c r="G488" s="2">
        <v>9</v>
      </c>
      <c r="H488" s="28">
        <v>10.67</v>
      </c>
      <c r="I488" s="28">
        <v>378.75</v>
      </c>
    </row>
    <row r="489" spans="2:9" x14ac:dyDescent="0.3">
      <c r="B489" s="1">
        <f t="shared" si="7"/>
        <v>45412</v>
      </c>
      <c r="C489" s="2" t="s">
        <v>1089</v>
      </c>
      <c r="D489" s="27" t="s">
        <v>341</v>
      </c>
      <c r="E489" s="27" t="s">
        <v>490</v>
      </c>
      <c r="F489" s="27" t="s">
        <v>1776</v>
      </c>
      <c r="G489" s="2">
        <v>10</v>
      </c>
      <c r="H489" s="28">
        <v>27.35</v>
      </c>
      <c r="I489" s="28">
        <v>489.87</v>
      </c>
    </row>
    <row r="490" spans="2:9" x14ac:dyDescent="0.3">
      <c r="B490" s="1">
        <f t="shared" si="7"/>
        <v>45413</v>
      </c>
      <c r="C490" s="2" t="s">
        <v>1090</v>
      </c>
      <c r="D490" s="27" t="s">
        <v>344</v>
      </c>
      <c r="E490" s="27" t="s">
        <v>522</v>
      </c>
      <c r="F490" s="27" t="s">
        <v>1775</v>
      </c>
      <c r="G490" s="2">
        <v>3</v>
      </c>
      <c r="H490" s="28">
        <v>19.73</v>
      </c>
      <c r="I490" s="28">
        <v>328.82</v>
      </c>
    </row>
    <row r="491" spans="2:9" x14ac:dyDescent="0.3">
      <c r="B491" s="1">
        <f t="shared" si="7"/>
        <v>45414</v>
      </c>
      <c r="C491" s="2" t="s">
        <v>1091</v>
      </c>
      <c r="D491" s="27" t="s">
        <v>347</v>
      </c>
      <c r="E491" s="27" t="s">
        <v>1092</v>
      </c>
      <c r="F491" s="27" t="s">
        <v>1776</v>
      </c>
      <c r="G491" s="2">
        <v>4</v>
      </c>
      <c r="H491" s="28">
        <v>25.53</v>
      </c>
      <c r="I491" s="28">
        <v>752.57</v>
      </c>
    </row>
    <row r="492" spans="2:9" x14ac:dyDescent="0.3">
      <c r="B492" s="1">
        <f t="shared" si="7"/>
        <v>45415</v>
      </c>
      <c r="C492" s="2" t="s">
        <v>1093</v>
      </c>
      <c r="D492" s="27" t="s">
        <v>350</v>
      </c>
      <c r="E492" s="27" t="s">
        <v>808</v>
      </c>
      <c r="F492" s="27" t="s">
        <v>1774</v>
      </c>
      <c r="G492" s="2">
        <v>10</v>
      </c>
      <c r="H492" s="28">
        <v>12.16</v>
      </c>
      <c r="I492" s="28">
        <v>419.96</v>
      </c>
    </row>
    <row r="493" spans="2:9" x14ac:dyDescent="0.3">
      <c r="B493" s="1">
        <f t="shared" si="7"/>
        <v>45416</v>
      </c>
      <c r="C493" s="2" t="s">
        <v>1094</v>
      </c>
      <c r="D493" s="27" t="s">
        <v>353</v>
      </c>
      <c r="E493" s="27" t="s">
        <v>740</v>
      </c>
      <c r="F493" s="27" t="s">
        <v>1776</v>
      </c>
      <c r="G493" s="2">
        <v>7</v>
      </c>
      <c r="H493" s="28">
        <v>14.54</v>
      </c>
      <c r="I493" s="28">
        <v>113.57</v>
      </c>
    </row>
    <row r="494" spans="2:9" x14ac:dyDescent="0.3">
      <c r="B494" s="1">
        <f t="shared" si="7"/>
        <v>45417</v>
      </c>
      <c r="C494" s="2" t="s">
        <v>1095</v>
      </c>
      <c r="D494" s="27" t="s">
        <v>341</v>
      </c>
      <c r="E494" s="27" t="s">
        <v>621</v>
      </c>
      <c r="F494" s="27" t="s">
        <v>1774</v>
      </c>
      <c r="G494" s="2">
        <v>5</v>
      </c>
      <c r="H494" s="28">
        <v>19.93</v>
      </c>
      <c r="I494" s="28">
        <v>233.61</v>
      </c>
    </row>
    <row r="495" spans="2:9" x14ac:dyDescent="0.3">
      <c r="B495" s="1">
        <f t="shared" si="7"/>
        <v>45418</v>
      </c>
      <c r="C495" s="2" t="s">
        <v>1096</v>
      </c>
      <c r="D495" s="27" t="s">
        <v>344</v>
      </c>
      <c r="E495" s="27" t="s">
        <v>694</v>
      </c>
      <c r="F495" s="27" t="s">
        <v>1773</v>
      </c>
      <c r="G495" s="2">
        <v>8</v>
      </c>
      <c r="H495" s="28">
        <v>10.47</v>
      </c>
      <c r="I495" s="28">
        <v>524.96</v>
      </c>
    </row>
    <row r="496" spans="2:9" x14ac:dyDescent="0.3">
      <c r="B496" s="1">
        <f t="shared" si="7"/>
        <v>45419</v>
      </c>
      <c r="C496" s="2" t="s">
        <v>1097</v>
      </c>
      <c r="D496" s="27" t="s">
        <v>347</v>
      </c>
      <c r="E496" s="27" t="s">
        <v>1098</v>
      </c>
      <c r="F496" s="27" t="s">
        <v>1775</v>
      </c>
      <c r="G496" s="2">
        <v>6</v>
      </c>
      <c r="H496" s="28">
        <v>17.079999999999998</v>
      </c>
      <c r="I496" s="28">
        <v>132.69999999999999</v>
      </c>
    </row>
    <row r="497" spans="2:9" x14ac:dyDescent="0.3">
      <c r="B497" s="1">
        <f t="shared" si="7"/>
        <v>45420</v>
      </c>
      <c r="C497" s="2" t="s">
        <v>1099</v>
      </c>
      <c r="D497" s="27" t="s">
        <v>350</v>
      </c>
      <c r="E497" s="27" t="s">
        <v>563</v>
      </c>
      <c r="F497" s="27" t="s">
        <v>1774</v>
      </c>
      <c r="G497" s="2">
        <v>8</v>
      </c>
      <c r="H497" s="28">
        <v>17.420000000000002</v>
      </c>
      <c r="I497" s="28">
        <v>693.2</v>
      </c>
    </row>
    <row r="498" spans="2:9" x14ac:dyDescent="0.3">
      <c r="B498" s="1">
        <f t="shared" si="7"/>
        <v>45421</v>
      </c>
      <c r="C498" s="2" t="s">
        <v>1100</v>
      </c>
      <c r="D498" s="27" t="s">
        <v>353</v>
      </c>
      <c r="E498" s="27" t="s">
        <v>362</v>
      </c>
      <c r="F498" s="27" t="s">
        <v>1776</v>
      </c>
      <c r="G498" s="2">
        <v>8</v>
      </c>
      <c r="H498" s="28">
        <v>24.6</v>
      </c>
      <c r="I498" s="28">
        <v>169.77</v>
      </c>
    </row>
    <row r="499" spans="2:9" x14ac:dyDescent="0.3">
      <c r="B499" s="1">
        <f t="shared" si="7"/>
        <v>45422</v>
      </c>
      <c r="C499" s="2" t="s">
        <v>1101</v>
      </c>
      <c r="D499" s="27" t="s">
        <v>341</v>
      </c>
      <c r="E499" s="27" t="s">
        <v>407</v>
      </c>
      <c r="F499" s="27" t="s">
        <v>1774</v>
      </c>
      <c r="G499" s="2">
        <v>10</v>
      </c>
      <c r="H499" s="28">
        <v>15.84</v>
      </c>
      <c r="I499" s="28">
        <v>794.17</v>
      </c>
    </row>
    <row r="500" spans="2:9" x14ac:dyDescent="0.3">
      <c r="B500" s="1">
        <f t="shared" si="7"/>
        <v>45423</v>
      </c>
      <c r="C500" s="2" t="s">
        <v>1102</v>
      </c>
      <c r="D500" s="27" t="s">
        <v>344</v>
      </c>
      <c r="E500" s="27" t="s">
        <v>358</v>
      </c>
      <c r="F500" s="27" t="s">
        <v>1775</v>
      </c>
      <c r="G500" s="2">
        <v>6</v>
      </c>
      <c r="H500" s="28">
        <v>27.03</v>
      </c>
      <c r="I500" s="28">
        <v>735.33</v>
      </c>
    </row>
    <row r="501" spans="2:9" x14ac:dyDescent="0.3">
      <c r="B501" s="1">
        <f t="shared" si="7"/>
        <v>45424</v>
      </c>
      <c r="C501" s="2" t="s">
        <v>1103</v>
      </c>
      <c r="D501" s="27" t="s">
        <v>347</v>
      </c>
      <c r="E501" s="27" t="s">
        <v>494</v>
      </c>
      <c r="F501" s="27" t="s">
        <v>1775</v>
      </c>
      <c r="G501" s="2">
        <v>6</v>
      </c>
      <c r="H501" s="28">
        <v>21.58</v>
      </c>
      <c r="I501" s="28">
        <v>265.2</v>
      </c>
    </row>
    <row r="502" spans="2:9" x14ac:dyDescent="0.3">
      <c r="B502" s="1">
        <f t="shared" si="7"/>
        <v>45425</v>
      </c>
      <c r="C502" s="2" t="s">
        <v>1104</v>
      </c>
      <c r="D502" s="27" t="s">
        <v>350</v>
      </c>
      <c r="E502" s="27" t="s">
        <v>686</v>
      </c>
      <c r="F502" s="27" t="s">
        <v>1775</v>
      </c>
      <c r="G502" s="2">
        <v>9</v>
      </c>
      <c r="H502" s="28">
        <v>29.66</v>
      </c>
      <c r="I502" s="28">
        <v>876.04</v>
      </c>
    </row>
    <row r="503" spans="2:9" x14ac:dyDescent="0.3">
      <c r="B503" s="1">
        <f t="shared" si="7"/>
        <v>45426</v>
      </c>
      <c r="C503" s="2" t="s">
        <v>1105</v>
      </c>
      <c r="D503" s="27" t="s">
        <v>353</v>
      </c>
      <c r="E503" s="27" t="s">
        <v>354</v>
      </c>
      <c r="F503" s="27" t="s">
        <v>1774</v>
      </c>
      <c r="G503" s="2">
        <v>9</v>
      </c>
      <c r="H503" s="28">
        <v>23.25</v>
      </c>
      <c r="I503" s="28">
        <v>812.19</v>
      </c>
    </row>
    <row r="504" spans="2:9" x14ac:dyDescent="0.3">
      <c r="B504" s="1">
        <f t="shared" si="7"/>
        <v>45427</v>
      </c>
      <c r="C504" s="2" t="s">
        <v>1106</v>
      </c>
      <c r="D504" s="27" t="s">
        <v>341</v>
      </c>
      <c r="E504" s="27" t="s">
        <v>1107</v>
      </c>
      <c r="F504" s="27" t="s">
        <v>1774</v>
      </c>
      <c r="G504" s="2">
        <v>5</v>
      </c>
      <c r="H504" s="28">
        <v>18.63</v>
      </c>
      <c r="I504" s="28">
        <v>856.04</v>
      </c>
    </row>
    <row r="505" spans="2:9" x14ac:dyDescent="0.3">
      <c r="B505" s="1">
        <f t="shared" si="7"/>
        <v>45428</v>
      </c>
      <c r="C505" s="2" t="s">
        <v>1108</v>
      </c>
      <c r="D505" s="27" t="s">
        <v>344</v>
      </c>
      <c r="E505" s="27" t="s">
        <v>792</v>
      </c>
      <c r="F505" s="27" t="s">
        <v>1774</v>
      </c>
      <c r="G505" s="2">
        <v>10</v>
      </c>
      <c r="H505" s="28">
        <v>11.91</v>
      </c>
      <c r="I505" s="28">
        <v>626.19000000000005</v>
      </c>
    </row>
    <row r="506" spans="2:9" x14ac:dyDescent="0.3">
      <c r="B506" s="1">
        <f t="shared" si="7"/>
        <v>45429</v>
      </c>
      <c r="C506" s="2" t="s">
        <v>1109</v>
      </c>
      <c r="D506" s="27" t="s">
        <v>347</v>
      </c>
      <c r="E506" s="27" t="s">
        <v>816</v>
      </c>
      <c r="F506" s="27" t="s">
        <v>1775</v>
      </c>
      <c r="G506" s="2">
        <v>9</v>
      </c>
      <c r="H506" s="28">
        <v>28.61</v>
      </c>
      <c r="I506" s="28">
        <v>289.20999999999998</v>
      </c>
    </row>
    <row r="507" spans="2:9" x14ac:dyDescent="0.3">
      <c r="B507" s="1">
        <f t="shared" si="7"/>
        <v>45430</v>
      </c>
      <c r="C507" s="2" t="s">
        <v>1110</v>
      </c>
      <c r="D507" s="27" t="s">
        <v>350</v>
      </c>
      <c r="E507" s="27" t="s">
        <v>1111</v>
      </c>
      <c r="F507" s="27" t="s">
        <v>1776</v>
      </c>
      <c r="G507" s="2">
        <v>1</v>
      </c>
      <c r="H507" s="28">
        <v>16.88</v>
      </c>
      <c r="I507" s="28">
        <v>867.18</v>
      </c>
    </row>
    <row r="508" spans="2:9" x14ac:dyDescent="0.3">
      <c r="B508" s="1">
        <f t="shared" si="7"/>
        <v>45431</v>
      </c>
      <c r="C508" s="2" t="s">
        <v>1112</v>
      </c>
      <c r="D508" s="27" t="s">
        <v>350</v>
      </c>
      <c r="E508" s="27" t="s">
        <v>506</v>
      </c>
      <c r="F508" s="27" t="s">
        <v>1773</v>
      </c>
      <c r="G508" s="2">
        <v>2</v>
      </c>
      <c r="H508" s="28">
        <v>29.78</v>
      </c>
      <c r="I508" s="28">
        <v>122.89</v>
      </c>
    </row>
    <row r="509" spans="2:9" x14ac:dyDescent="0.3">
      <c r="B509" s="1">
        <f t="shared" si="7"/>
        <v>45432</v>
      </c>
      <c r="C509" s="2" t="s">
        <v>1113</v>
      </c>
      <c r="D509" s="27" t="s">
        <v>350</v>
      </c>
      <c r="E509" s="27" t="s">
        <v>1009</v>
      </c>
      <c r="F509" s="27" t="s">
        <v>1775</v>
      </c>
      <c r="G509" s="2">
        <v>1</v>
      </c>
      <c r="H509" s="28">
        <v>25.44</v>
      </c>
      <c r="I509" s="28">
        <v>610.94000000000005</v>
      </c>
    </row>
    <row r="510" spans="2:9" x14ac:dyDescent="0.3">
      <c r="B510" s="1">
        <f t="shared" si="7"/>
        <v>45433</v>
      </c>
      <c r="C510" s="2" t="s">
        <v>1114</v>
      </c>
      <c r="D510" s="27" t="s">
        <v>350</v>
      </c>
      <c r="E510" s="27" t="s">
        <v>422</v>
      </c>
      <c r="F510" s="27" t="s">
        <v>1774</v>
      </c>
      <c r="G510" s="2">
        <v>3</v>
      </c>
      <c r="H510" s="28">
        <v>10.33</v>
      </c>
      <c r="I510" s="28">
        <v>746.39</v>
      </c>
    </row>
    <row r="511" spans="2:9" x14ac:dyDescent="0.3">
      <c r="B511" s="1">
        <f t="shared" si="7"/>
        <v>45434</v>
      </c>
      <c r="C511" s="2" t="s">
        <v>1115</v>
      </c>
      <c r="D511" s="27" t="s">
        <v>350</v>
      </c>
      <c r="E511" s="27" t="s">
        <v>456</v>
      </c>
      <c r="F511" s="27" t="s">
        <v>1773</v>
      </c>
      <c r="G511" s="2">
        <v>9</v>
      </c>
      <c r="H511" s="28">
        <v>27.77</v>
      </c>
      <c r="I511" s="28">
        <v>230.1</v>
      </c>
    </row>
    <row r="512" spans="2:9" x14ac:dyDescent="0.3">
      <c r="B512" s="1">
        <f t="shared" si="7"/>
        <v>45435</v>
      </c>
      <c r="C512" s="2" t="s">
        <v>1116</v>
      </c>
      <c r="D512" s="27" t="s">
        <v>350</v>
      </c>
      <c r="E512" s="27" t="s">
        <v>948</v>
      </c>
      <c r="F512" s="27" t="s">
        <v>1775</v>
      </c>
      <c r="G512" s="2">
        <v>8</v>
      </c>
      <c r="H512" s="28">
        <v>16.53</v>
      </c>
      <c r="I512" s="28">
        <v>860.24</v>
      </c>
    </row>
    <row r="513" spans="2:9" x14ac:dyDescent="0.3">
      <c r="B513" s="1">
        <f t="shared" si="7"/>
        <v>45436</v>
      </c>
      <c r="C513" s="2" t="s">
        <v>1117</v>
      </c>
      <c r="D513" s="27" t="s">
        <v>350</v>
      </c>
      <c r="E513" s="27" t="s">
        <v>666</v>
      </c>
      <c r="F513" s="27" t="s">
        <v>1776</v>
      </c>
      <c r="G513" s="2">
        <v>1</v>
      </c>
      <c r="H513" s="28">
        <v>21.09</v>
      </c>
      <c r="I513" s="28">
        <v>466.16</v>
      </c>
    </row>
    <row r="514" spans="2:9" x14ac:dyDescent="0.3">
      <c r="B514" s="1">
        <f t="shared" si="7"/>
        <v>45437</v>
      </c>
      <c r="C514" s="2" t="s">
        <v>1118</v>
      </c>
      <c r="D514" s="27" t="s">
        <v>350</v>
      </c>
      <c r="E514" s="27" t="s">
        <v>904</v>
      </c>
      <c r="F514" s="27" t="s">
        <v>1774</v>
      </c>
      <c r="G514" s="2">
        <v>4</v>
      </c>
      <c r="H514" s="28">
        <v>20.43</v>
      </c>
      <c r="I514" s="28">
        <v>392.39</v>
      </c>
    </row>
    <row r="515" spans="2:9" x14ac:dyDescent="0.3">
      <c r="B515" s="1">
        <f t="shared" si="7"/>
        <v>45438</v>
      </c>
      <c r="C515" s="2" t="s">
        <v>1119</v>
      </c>
      <c r="D515" s="27" t="s">
        <v>350</v>
      </c>
      <c r="E515" s="27" t="s">
        <v>416</v>
      </c>
      <c r="F515" s="27" t="s">
        <v>1773</v>
      </c>
      <c r="G515" s="2">
        <v>6</v>
      </c>
      <c r="H515" s="28">
        <v>24.64</v>
      </c>
      <c r="I515" s="28">
        <v>122.95</v>
      </c>
    </row>
    <row r="516" spans="2:9" x14ac:dyDescent="0.3">
      <c r="B516" s="1">
        <f t="shared" si="7"/>
        <v>45439</v>
      </c>
      <c r="C516" s="2" t="s">
        <v>1120</v>
      </c>
      <c r="D516" s="27" t="s">
        <v>350</v>
      </c>
      <c r="E516" s="27" t="s">
        <v>508</v>
      </c>
      <c r="F516" s="27" t="s">
        <v>1775</v>
      </c>
      <c r="G516" s="2">
        <v>6</v>
      </c>
      <c r="H516" s="28">
        <v>25.67</v>
      </c>
      <c r="I516" s="28">
        <v>594.6</v>
      </c>
    </row>
    <row r="517" spans="2:9" x14ac:dyDescent="0.3">
      <c r="B517" s="1">
        <f t="shared" si="7"/>
        <v>45440</v>
      </c>
      <c r="C517" s="2" t="s">
        <v>1121</v>
      </c>
      <c r="D517" s="27" t="s">
        <v>350</v>
      </c>
      <c r="E517" s="27" t="s">
        <v>936</v>
      </c>
      <c r="F517" s="27" t="s">
        <v>1774</v>
      </c>
      <c r="G517" s="2">
        <v>8</v>
      </c>
      <c r="H517" s="28">
        <v>15.1</v>
      </c>
      <c r="I517" s="28">
        <v>172.18</v>
      </c>
    </row>
    <row r="518" spans="2:9" x14ac:dyDescent="0.3">
      <c r="B518" s="1">
        <f t="shared" ref="B518:B581" si="8">B517+1</f>
        <v>45441</v>
      </c>
      <c r="C518" s="2" t="s">
        <v>1122</v>
      </c>
      <c r="D518" s="27" t="s">
        <v>350</v>
      </c>
      <c r="E518" s="27" t="s">
        <v>718</v>
      </c>
      <c r="F518" s="27" t="s">
        <v>1775</v>
      </c>
      <c r="G518" s="2">
        <v>6</v>
      </c>
      <c r="H518" s="28">
        <v>11.83</v>
      </c>
      <c r="I518" s="28">
        <v>149.84</v>
      </c>
    </row>
    <row r="519" spans="2:9" x14ac:dyDescent="0.3">
      <c r="B519" s="1">
        <f t="shared" si="8"/>
        <v>45442</v>
      </c>
      <c r="C519" s="2" t="s">
        <v>1123</v>
      </c>
      <c r="D519" s="27" t="s">
        <v>350</v>
      </c>
      <c r="E519" s="27" t="s">
        <v>358</v>
      </c>
      <c r="F519" s="27" t="s">
        <v>1776</v>
      </c>
      <c r="G519" s="2">
        <v>4</v>
      </c>
      <c r="H519" s="28">
        <v>20.059999999999999</v>
      </c>
      <c r="I519" s="28">
        <v>892.93</v>
      </c>
    </row>
    <row r="520" spans="2:9" x14ac:dyDescent="0.3">
      <c r="B520" s="1">
        <f t="shared" si="8"/>
        <v>45443</v>
      </c>
      <c r="C520" s="2" t="s">
        <v>1124</v>
      </c>
      <c r="D520" s="27" t="s">
        <v>350</v>
      </c>
      <c r="E520" s="27" t="s">
        <v>888</v>
      </c>
      <c r="F520" s="27" t="s">
        <v>1773</v>
      </c>
      <c r="G520" s="2">
        <v>8</v>
      </c>
      <c r="H520" s="28">
        <v>12.21</v>
      </c>
      <c r="I520" s="28">
        <v>438.24</v>
      </c>
    </row>
    <row r="521" spans="2:9" x14ac:dyDescent="0.3">
      <c r="B521" s="1">
        <f t="shared" si="8"/>
        <v>45444</v>
      </c>
      <c r="C521" s="2" t="s">
        <v>1125</v>
      </c>
      <c r="D521" s="27" t="s">
        <v>350</v>
      </c>
      <c r="E521" s="27" t="s">
        <v>1126</v>
      </c>
      <c r="F521" s="27" t="s">
        <v>1773</v>
      </c>
      <c r="G521" s="2">
        <v>10</v>
      </c>
      <c r="H521" s="28">
        <v>10.16</v>
      </c>
      <c r="I521" s="28">
        <v>455.37</v>
      </c>
    </row>
    <row r="522" spans="2:9" x14ac:dyDescent="0.3">
      <c r="B522" s="1">
        <f t="shared" si="8"/>
        <v>45445</v>
      </c>
      <c r="C522" s="2" t="s">
        <v>1127</v>
      </c>
      <c r="D522" s="27" t="s">
        <v>350</v>
      </c>
      <c r="E522" s="27" t="s">
        <v>441</v>
      </c>
      <c r="F522" s="27" t="s">
        <v>1773</v>
      </c>
      <c r="G522" s="2">
        <v>10</v>
      </c>
      <c r="H522" s="28">
        <v>27.65</v>
      </c>
      <c r="I522" s="28">
        <v>289.33</v>
      </c>
    </row>
    <row r="523" spans="2:9" x14ac:dyDescent="0.3">
      <c r="B523" s="1">
        <f t="shared" si="8"/>
        <v>45446</v>
      </c>
      <c r="C523" s="2" t="s">
        <v>1128</v>
      </c>
      <c r="D523" s="27" t="s">
        <v>350</v>
      </c>
      <c r="E523" s="27" t="s">
        <v>360</v>
      </c>
      <c r="F523" s="27" t="s">
        <v>1774</v>
      </c>
      <c r="G523" s="2">
        <v>8</v>
      </c>
      <c r="H523" s="28">
        <v>15.94</v>
      </c>
      <c r="I523" s="28">
        <v>320.18</v>
      </c>
    </row>
    <row r="524" spans="2:9" x14ac:dyDescent="0.3">
      <c r="B524" s="1">
        <f t="shared" si="8"/>
        <v>45447</v>
      </c>
      <c r="C524" s="2" t="s">
        <v>1129</v>
      </c>
      <c r="D524" s="27" t="s">
        <v>350</v>
      </c>
      <c r="E524" s="27" t="s">
        <v>626</v>
      </c>
      <c r="F524" s="27" t="s">
        <v>1773</v>
      </c>
      <c r="G524" s="2">
        <v>1</v>
      </c>
      <c r="H524" s="28">
        <v>15.67</v>
      </c>
      <c r="I524" s="28">
        <v>743.75</v>
      </c>
    </row>
    <row r="525" spans="2:9" x14ac:dyDescent="0.3">
      <c r="B525" s="1">
        <f t="shared" si="8"/>
        <v>45448</v>
      </c>
      <c r="C525" s="2" t="s">
        <v>1130</v>
      </c>
      <c r="D525" s="27" t="s">
        <v>350</v>
      </c>
      <c r="E525" s="27" t="s">
        <v>522</v>
      </c>
      <c r="F525" s="27" t="s">
        <v>1776</v>
      </c>
      <c r="G525" s="2">
        <v>9</v>
      </c>
      <c r="H525" s="28">
        <v>26.32</v>
      </c>
      <c r="I525" s="28">
        <v>753.36</v>
      </c>
    </row>
    <row r="526" spans="2:9" x14ac:dyDescent="0.3">
      <c r="B526" s="1">
        <f t="shared" si="8"/>
        <v>45449</v>
      </c>
      <c r="C526" s="2" t="s">
        <v>1131</v>
      </c>
      <c r="D526" s="27" t="s">
        <v>350</v>
      </c>
      <c r="E526" s="27" t="s">
        <v>1132</v>
      </c>
      <c r="F526" s="27" t="s">
        <v>1776</v>
      </c>
      <c r="G526" s="2">
        <v>4</v>
      </c>
      <c r="H526" s="28">
        <v>26.08</v>
      </c>
      <c r="I526" s="28">
        <v>103.61</v>
      </c>
    </row>
    <row r="527" spans="2:9" x14ac:dyDescent="0.3">
      <c r="B527" s="1">
        <f t="shared" si="8"/>
        <v>45450</v>
      </c>
      <c r="C527" s="2" t="s">
        <v>1133</v>
      </c>
      <c r="D527" s="27" t="s">
        <v>350</v>
      </c>
      <c r="E527" s="27" t="s">
        <v>475</v>
      </c>
      <c r="F527" s="27" t="s">
        <v>1775</v>
      </c>
      <c r="G527" s="2">
        <v>1</v>
      </c>
      <c r="H527" s="28">
        <v>29.49</v>
      </c>
      <c r="I527" s="28">
        <v>152.69999999999999</v>
      </c>
    </row>
    <row r="528" spans="2:9" x14ac:dyDescent="0.3">
      <c r="B528" s="1">
        <f t="shared" si="8"/>
        <v>45451</v>
      </c>
      <c r="C528" s="2" t="s">
        <v>1134</v>
      </c>
      <c r="D528" s="27" t="s">
        <v>350</v>
      </c>
      <c r="E528" s="27" t="s">
        <v>731</v>
      </c>
      <c r="F528" s="27" t="s">
        <v>1776</v>
      </c>
      <c r="G528" s="2">
        <v>10</v>
      </c>
      <c r="H528" s="28">
        <v>9.58</v>
      </c>
      <c r="I528" s="28">
        <v>874.68</v>
      </c>
    </row>
    <row r="529" spans="2:9" x14ac:dyDescent="0.3">
      <c r="B529" s="1">
        <f t="shared" si="8"/>
        <v>45452</v>
      </c>
      <c r="C529" s="2" t="s">
        <v>1135</v>
      </c>
      <c r="D529" s="27" t="s">
        <v>350</v>
      </c>
      <c r="E529" s="27" t="s">
        <v>718</v>
      </c>
      <c r="F529" s="27" t="s">
        <v>1776</v>
      </c>
      <c r="G529" s="2">
        <v>2</v>
      </c>
      <c r="H529" s="28">
        <v>24.25</v>
      </c>
      <c r="I529" s="28">
        <v>791.83</v>
      </c>
    </row>
    <row r="530" spans="2:9" x14ac:dyDescent="0.3">
      <c r="B530" s="1">
        <f t="shared" si="8"/>
        <v>45453</v>
      </c>
      <c r="C530" s="2" t="s">
        <v>1136</v>
      </c>
      <c r="D530" s="27" t="s">
        <v>344</v>
      </c>
      <c r="E530" s="27" t="s">
        <v>1137</v>
      </c>
      <c r="F530" s="27" t="s">
        <v>1773</v>
      </c>
      <c r="G530" s="2">
        <v>4</v>
      </c>
      <c r="H530" s="28">
        <v>20.38</v>
      </c>
      <c r="I530" s="28">
        <v>643.41</v>
      </c>
    </row>
    <row r="531" spans="2:9" x14ac:dyDescent="0.3">
      <c r="B531" s="1">
        <f t="shared" si="8"/>
        <v>45454</v>
      </c>
      <c r="C531" s="2" t="s">
        <v>1138</v>
      </c>
      <c r="D531" s="27" t="s">
        <v>347</v>
      </c>
      <c r="E531" s="27" t="s">
        <v>957</v>
      </c>
      <c r="F531" s="27" t="s">
        <v>1773</v>
      </c>
      <c r="G531" s="2">
        <v>2</v>
      </c>
      <c r="H531" s="28">
        <v>22.4</v>
      </c>
      <c r="I531" s="28">
        <v>292.70999999999998</v>
      </c>
    </row>
    <row r="532" spans="2:9" x14ac:dyDescent="0.3">
      <c r="B532" s="1">
        <f t="shared" si="8"/>
        <v>45455</v>
      </c>
      <c r="C532" s="2" t="s">
        <v>1139</v>
      </c>
      <c r="D532" s="27" t="s">
        <v>350</v>
      </c>
      <c r="E532" s="27" t="s">
        <v>1140</v>
      </c>
      <c r="F532" s="27" t="s">
        <v>1776</v>
      </c>
      <c r="G532" s="2">
        <v>8</v>
      </c>
      <c r="H532" s="28">
        <v>11.51</v>
      </c>
      <c r="I532" s="28">
        <v>889.85</v>
      </c>
    </row>
    <row r="533" spans="2:9" x14ac:dyDescent="0.3">
      <c r="B533" s="1">
        <f t="shared" si="8"/>
        <v>45456</v>
      </c>
      <c r="C533" s="2" t="s">
        <v>1141</v>
      </c>
      <c r="D533" s="27" t="s">
        <v>353</v>
      </c>
      <c r="E533" s="27" t="s">
        <v>582</v>
      </c>
      <c r="F533" s="27" t="s">
        <v>1775</v>
      </c>
      <c r="G533" s="2">
        <v>1</v>
      </c>
      <c r="H533" s="28">
        <v>24.72</v>
      </c>
      <c r="I533" s="28">
        <v>271.24</v>
      </c>
    </row>
    <row r="534" spans="2:9" x14ac:dyDescent="0.3">
      <c r="B534" s="1">
        <f t="shared" si="8"/>
        <v>45457</v>
      </c>
      <c r="C534" s="2" t="s">
        <v>1142</v>
      </c>
      <c r="D534" s="27" t="s">
        <v>341</v>
      </c>
      <c r="E534" s="27" t="s">
        <v>995</v>
      </c>
      <c r="F534" s="27" t="s">
        <v>1775</v>
      </c>
      <c r="G534" s="2">
        <v>10</v>
      </c>
      <c r="H534" s="28">
        <v>26.03</v>
      </c>
      <c r="I534" s="28">
        <v>505.52</v>
      </c>
    </row>
    <row r="535" spans="2:9" x14ac:dyDescent="0.3">
      <c r="B535" s="1">
        <f t="shared" si="8"/>
        <v>45458</v>
      </c>
      <c r="C535" s="2" t="s">
        <v>1143</v>
      </c>
      <c r="D535" s="27" t="s">
        <v>344</v>
      </c>
      <c r="E535" s="27" t="s">
        <v>814</v>
      </c>
      <c r="F535" s="27" t="s">
        <v>1775</v>
      </c>
      <c r="G535" s="2">
        <v>3</v>
      </c>
      <c r="H535" s="28">
        <v>23.43</v>
      </c>
      <c r="I535" s="28">
        <v>874.9</v>
      </c>
    </row>
    <row r="536" spans="2:9" x14ac:dyDescent="0.3">
      <c r="B536" s="1">
        <f t="shared" si="8"/>
        <v>45459</v>
      </c>
      <c r="C536" s="2" t="s">
        <v>1144</v>
      </c>
      <c r="D536" s="27" t="s">
        <v>347</v>
      </c>
      <c r="E536" s="27" t="s">
        <v>1145</v>
      </c>
      <c r="F536" s="27" t="s">
        <v>1773</v>
      </c>
      <c r="G536" s="2">
        <v>3</v>
      </c>
      <c r="H536" s="28">
        <v>21.62</v>
      </c>
      <c r="I536" s="28">
        <v>859.03</v>
      </c>
    </row>
    <row r="537" spans="2:9" x14ac:dyDescent="0.3">
      <c r="B537" s="1">
        <f t="shared" si="8"/>
        <v>45460</v>
      </c>
      <c r="C537" s="2" t="s">
        <v>1146</v>
      </c>
      <c r="D537" s="27" t="s">
        <v>350</v>
      </c>
      <c r="E537" s="27" t="s">
        <v>841</v>
      </c>
      <c r="F537" s="27" t="s">
        <v>1775</v>
      </c>
      <c r="G537" s="2">
        <v>9</v>
      </c>
      <c r="H537" s="28">
        <v>16.23</v>
      </c>
      <c r="I537" s="28">
        <v>147.75</v>
      </c>
    </row>
    <row r="538" spans="2:9" x14ac:dyDescent="0.3">
      <c r="B538" s="1">
        <f t="shared" si="8"/>
        <v>45461</v>
      </c>
      <c r="C538" s="2" t="s">
        <v>1147</v>
      </c>
      <c r="D538" s="27" t="s">
        <v>353</v>
      </c>
      <c r="E538" s="27" t="s">
        <v>633</v>
      </c>
      <c r="F538" s="27" t="s">
        <v>1774</v>
      </c>
      <c r="G538" s="2">
        <v>9</v>
      </c>
      <c r="H538" s="28">
        <v>12.15</v>
      </c>
      <c r="I538" s="28">
        <v>441.47</v>
      </c>
    </row>
    <row r="539" spans="2:9" x14ac:dyDescent="0.3">
      <c r="B539" s="1">
        <f t="shared" si="8"/>
        <v>45462</v>
      </c>
      <c r="C539" s="2" t="s">
        <v>1148</v>
      </c>
      <c r="D539" s="27" t="s">
        <v>341</v>
      </c>
      <c r="E539" s="27" t="s">
        <v>465</v>
      </c>
      <c r="F539" s="27" t="s">
        <v>1773</v>
      </c>
      <c r="G539" s="2">
        <v>2</v>
      </c>
      <c r="H539" s="28">
        <v>28.93</v>
      </c>
      <c r="I539" s="28">
        <v>449.05</v>
      </c>
    </row>
    <row r="540" spans="2:9" x14ac:dyDescent="0.3">
      <c r="B540" s="1">
        <f t="shared" si="8"/>
        <v>45463</v>
      </c>
      <c r="C540" s="2" t="s">
        <v>1149</v>
      </c>
      <c r="D540" s="27" t="s">
        <v>344</v>
      </c>
      <c r="E540" s="27" t="s">
        <v>641</v>
      </c>
      <c r="F540" s="27" t="s">
        <v>1776</v>
      </c>
      <c r="G540" s="2">
        <v>4</v>
      </c>
      <c r="H540" s="28">
        <v>24.77</v>
      </c>
      <c r="I540" s="28">
        <v>320.26</v>
      </c>
    </row>
    <row r="541" spans="2:9" x14ac:dyDescent="0.3">
      <c r="B541" s="1">
        <f t="shared" si="8"/>
        <v>45464</v>
      </c>
      <c r="C541" s="2" t="s">
        <v>1150</v>
      </c>
      <c r="D541" s="27" t="s">
        <v>347</v>
      </c>
      <c r="E541" s="27" t="s">
        <v>923</v>
      </c>
      <c r="F541" s="27" t="s">
        <v>1774</v>
      </c>
      <c r="G541" s="2">
        <v>7</v>
      </c>
      <c r="H541" s="28">
        <v>19.45</v>
      </c>
      <c r="I541" s="28">
        <v>464.07</v>
      </c>
    </row>
    <row r="542" spans="2:9" x14ac:dyDescent="0.3">
      <c r="B542" s="1">
        <f t="shared" si="8"/>
        <v>45465</v>
      </c>
      <c r="C542" s="2" t="s">
        <v>1151</v>
      </c>
      <c r="D542" s="27" t="s">
        <v>350</v>
      </c>
      <c r="E542" s="27" t="s">
        <v>1132</v>
      </c>
      <c r="F542" s="27" t="s">
        <v>1773</v>
      </c>
      <c r="G542" s="2">
        <v>8</v>
      </c>
      <c r="H542" s="28">
        <v>17.54</v>
      </c>
      <c r="I542" s="28">
        <v>144.33000000000001</v>
      </c>
    </row>
    <row r="543" spans="2:9" x14ac:dyDescent="0.3">
      <c r="B543" s="1">
        <f t="shared" si="8"/>
        <v>45466</v>
      </c>
      <c r="C543" s="2" t="s">
        <v>1152</v>
      </c>
      <c r="D543" s="27" t="s">
        <v>353</v>
      </c>
      <c r="E543" s="27" t="s">
        <v>1153</v>
      </c>
      <c r="F543" s="27" t="s">
        <v>1775</v>
      </c>
      <c r="G543" s="2">
        <v>4</v>
      </c>
      <c r="H543" s="28">
        <v>13.46</v>
      </c>
      <c r="I543" s="28">
        <v>718.49</v>
      </c>
    </row>
    <row r="544" spans="2:9" x14ac:dyDescent="0.3">
      <c r="B544" s="1">
        <f t="shared" si="8"/>
        <v>45467</v>
      </c>
      <c r="C544" s="2" t="s">
        <v>1154</v>
      </c>
      <c r="D544" s="27" t="s">
        <v>341</v>
      </c>
      <c r="E544" s="27" t="s">
        <v>890</v>
      </c>
      <c r="F544" s="27" t="s">
        <v>1776</v>
      </c>
      <c r="G544" s="2">
        <v>4</v>
      </c>
      <c r="H544" s="28">
        <v>20.41</v>
      </c>
      <c r="I544" s="28">
        <v>738.26</v>
      </c>
    </row>
    <row r="545" spans="2:9" x14ac:dyDescent="0.3">
      <c r="B545" s="1">
        <f t="shared" si="8"/>
        <v>45468</v>
      </c>
      <c r="C545" s="2" t="s">
        <v>1155</v>
      </c>
      <c r="D545" s="27" t="s">
        <v>344</v>
      </c>
      <c r="E545" s="27" t="s">
        <v>875</v>
      </c>
      <c r="F545" s="27" t="s">
        <v>1776</v>
      </c>
      <c r="G545" s="2">
        <v>8</v>
      </c>
      <c r="H545" s="28">
        <v>19.91</v>
      </c>
      <c r="I545" s="28">
        <v>731.36</v>
      </c>
    </row>
    <row r="546" spans="2:9" x14ac:dyDescent="0.3">
      <c r="B546" s="1">
        <f t="shared" si="8"/>
        <v>45469</v>
      </c>
      <c r="C546" s="2" t="s">
        <v>1156</v>
      </c>
      <c r="D546" s="27" t="s">
        <v>347</v>
      </c>
      <c r="E546" s="27" t="s">
        <v>1157</v>
      </c>
      <c r="F546" s="27" t="s">
        <v>1774</v>
      </c>
      <c r="G546" s="2">
        <v>3</v>
      </c>
      <c r="H546" s="28">
        <v>19.82</v>
      </c>
      <c r="I546" s="28">
        <v>818.83</v>
      </c>
    </row>
    <row r="547" spans="2:9" x14ac:dyDescent="0.3">
      <c r="B547" s="1">
        <f t="shared" si="8"/>
        <v>45470</v>
      </c>
      <c r="C547" s="2" t="s">
        <v>1158</v>
      </c>
      <c r="D547" s="27" t="s">
        <v>350</v>
      </c>
      <c r="E547" s="27" t="s">
        <v>1055</v>
      </c>
      <c r="F547" s="27" t="s">
        <v>1773</v>
      </c>
      <c r="G547" s="2">
        <v>3</v>
      </c>
      <c r="H547" s="28">
        <v>27.41</v>
      </c>
      <c r="I547" s="28">
        <v>635.55999999999995</v>
      </c>
    </row>
    <row r="548" spans="2:9" x14ac:dyDescent="0.3">
      <c r="B548" s="1">
        <f t="shared" si="8"/>
        <v>45471</v>
      </c>
      <c r="C548" s="2" t="s">
        <v>1159</v>
      </c>
      <c r="D548" s="27" t="s">
        <v>353</v>
      </c>
      <c r="E548" s="27" t="s">
        <v>490</v>
      </c>
      <c r="F548" s="27" t="s">
        <v>1773</v>
      </c>
      <c r="G548" s="2">
        <v>8</v>
      </c>
      <c r="H548" s="28">
        <v>27.49</v>
      </c>
      <c r="I548" s="28">
        <v>151.08000000000001</v>
      </c>
    </row>
    <row r="549" spans="2:9" x14ac:dyDescent="0.3">
      <c r="B549" s="1">
        <f t="shared" si="8"/>
        <v>45472</v>
      </c>
      <c r="C549" s="2" t="s">
        <v>1160</v>
      </c>
      <c r="D549" s="27" t="s">
        <v>341</v>
      </c>
      <c r="E549" s="27" t="s">
        <v>557</v>
      </c>
      <c r="F549" s="27" t="s">
        <v>1773</v>
      </c>
      <c r="G549" s="2">
        <v>6</v>
      </c>
      <c r="H549" s="28">
        <v>18.91</v>
      </c>
      <c r="I549" s="28">
        <v>749.32</v>
      </c>
    </row>
    <row r="550" spans="2:9" x14ac:dyDescent="0.3">
      <c r="B550" s="1">
        <f t="shared" si="8"/>
        <v>45473</v>
      </c>
      <c r="C550" s="2" t="s">
        <v>1161</v>
      </c>
      <c r="D550" s="27" t="s">
        <v>344</v>
      </c>
      <c r="E550" s="27" t="s">
        <v>1162</v>
      </c>
      <c r="F550" s="27" t="s">
        <v>1776</v>
      </c>
      <c r="G550" s="2">
        <v>4</v>
      </c>
      <c r="H550" s="28">
        <v>17.579999999999998</v>
      </c>
      <c r="I550" s="28">
        <v>480.74</v>
      </c>
    </row>
    <row r="551" spans="2:9" x14ac:dyDescent="0.3">
      <c r="B551" s="1">
        <f t="shared" si="8"/>
        <v>45474</v>
      </c>
      <c r="C551" s="2" t="s">
        <v>1163</v>
      </c>
      <c r="D551" s="27" t="s">
        <v>347</v>
      </c>
      <c r="E551" s="27" t="s">
        <v>609</v>
      </c>
      <c r="F551" s="27" t="s">
        <v>1774</v>
      </c>
      <c r="G551" s="2">
        <v>4</v>
      </c>
      <c r="H551" s="28">
        <v>9.23</v>
      </c>
      <c r="I551" s="28">
        <v>571.83000000000004</v>
      </c>
    </row>
    <row r="552" spans="2:9" x14ac:dyDescent="0.3">
      <c r="B552" s="1">
        <f t="shared" si="8"/>
        <v>45475</v>
      </c>
      <c r="C552" s="2" t="s">
        <v>1164</v>
      </c>
      <c r="D552" s="27" t="s">
        <v>350</v>
      </c>
      <c r="E552" s="27" t="s">
        <v>594</v>
      </c>
      <c r="F552" s="27" t="s">
        <v>1773</v>
      </c>
      <c r="G552" s="2">
        <v>10</v>
      </c>
      <c r="H552" s="28">
        <v>23.12</v>
      </c>
      <c r="I552" s="28">
        <v>579.54</v>
      </c>
    </row>
    <row r="553" spans="2:9" x14ac:dyDescent="0.3">
      <c r="B553" s="1">
        <f t="shared" si="8"/>
        <v>45476</v>
      </c>
      <c r="C553" s="2" t="s">
        <v>1165</v>
      </c>
      <c r="D553" s="27" t="s">
        <v>353</v>
      </c>
      <c r="E553" s="27" t="s">
        <v>743</v>
      </c>
      <c r="F553" s="27" t="s">
        <v>1774</v>
      </c>
      <c r="G553" s="2">
        <v>3</v>
      </c>
      <c r="H553" s="28">
        <v>26.1</v>
      </c>
      <c r="I553" s="28">
        <v>380.96</v>
      </c>
    </row>
    <row r="554" spans="2:9" x14ac:dyDescent="0.3">
      <c r="B554" s="1">
        <f t="shared" si="8"/>
        <v>45477</v>
      </c>
      <c r="C554" s="2" t="s">
        <v>1166</v>
      </c>
      <c r="D554" s="27" t="s">
        <v>341</v>
      </c>
      <c r="E554" s="27" t="s">
        <v>550</v>
      </c>
      <c r="F554" s="27" t="s">
        <v>1775</v>
      </c>
      <c r="G554" s="2">
        <v>4</v>
      </c>
      <c r="H554" s="28">
        <v>29.96</v>
      </c>
      <c r="I554" s="28">
        <v>593.13</v>
      </c>
    </row>
    <row r="555" spans="2:9" x14ac:dyDescent="0.3">
      <c r="B555" s="1">
        <f t="shared" si="8"/>
        <v>45478</v>
      </c>
      <c r="C555" s="2" t="s">
        <v>1167</v>
      </c>
      <c r="D555" s="27" t="s">
        <v>344</v>
      </c>
      <c r="E555" s="27" t="s">
        <v>694</v>
      </c>
      <c r="F555" s="27" t="s">
        <v>1774</v>
      </c>
      <c r="G555" s="2">
        <v>10</v>
      </c>
      <c r="H555" s="28">
        <v>13.26</v>
      </c>
      <c r="I555" s="28">
        <v>727.98</v>
      </c>
    </row>
    <row r="556" spans="2:9" x14ac:dyDescent="0.3">
      <c r="B556" s="1">
        <f t="shared" si="8"/>
        <v>45479</v>
      </c>
      <c r="C556" s="2" t="s">
        <v>1168</v>
      </c>
      <c r="D556" s="27" t="s">
        <v>347</v>
      </c>
      <c r="E556" s="27" t="s">
        <v>930</v>
      </c>
      <c r="F556" s="27" t="s">
        <v>1774</v>
      </c>
      <c r="G556" s="2">
        <v>6</v>
      </c>
      <c r="H556" s="28">
        <v>17.239999999999998</v>
      </c>
      <c r="I556" s="28">
        <v>215.33</v>
      </c>
    </row>
    <row r="557" spans="2:9" x14ac:dyDescent="0.3">
      <c r="B557" s="1">
        <f t="shared" si="8"/>
        <v>45480</v>
      </c>
      <c r="C557" s="2" t="s">
        <v>1169</v>
      </c>
      <c r="D557" s="27" t="s">
        <v>350</v>
      </c>
      <c r="E557" s="27" t="s">
        <v>1145</v>
      </c>
      <c r="F557" s="27" t="s">
        <v>1774</v>
      </c>
      <c r="G557" s="2">
        <v>6</v>
      </c>
      <c r="H557" s="28">
        <v>22.66</v>
      </c>
      <c r="I557" s="28">
        <v>187.23</v>
      </c>
    </row>
    <row r="558" spans="2:9" x14ac:dyDescent="0.3">
      <c r="B558" s="1">
        <f t="shared" si="8"/>
        <v>45481</v>
      </c>
      <c r="C558" s="2" t="s">
        <v>1170</v>
      </c>
      <c r="D558" s="27" t="s">
        <v>353</v>
      </c>
      <c r="E558" s="27" t="s">
        <v>538</v>
      </c>
      <c r="F558" s="27" t="s">
        <v>1776</v>
      </c>
      <c r="G558" s="2">
        <v>2</v>
      </c>
      <c r="H558" s="28">
        <v>15.22</v>
      </c>
      <c r="I558" s="28">
        <v>103.67</v>
      </c>
    </row>
    <row r="559" spans="2:9" x14ac:dyDescent="0.3">
      <c r="B559" s="1">
        <f t="shared" si="8"/>
        <v>45482</v>
      </c>
      <c r="C559" s="2" t="s">
        <v>1171</v>
      </c>
      <c r="D559" s="27" t="s">
        <v>341</v>
      </c>
      <c r="E559" s="27" t="s">
        <v>637</v>
      </c>
      <c r="F559" s="27" t="s">
        <v>1775</v>
      </c>
      <c r="G559" s="2">
        <v>1</v>
      </c>
      <c r="H559" s="28">
        <v>19.47</v>
      </c>
      <c r="I559" s="28">
        <v>462.92</v>
      </c>
    </row>
    <row r="560" spans="2:9" x14ac:dyDescent="0.3">
      <c r="B560" s="1">
        <f t="shared" si="8"/>
        <v>45483</v>
      </c>
      <c r="C560" s="2" t="s">
        <v>1172</v>
      </c>
      <c r="D560" s="27" t="s">
        <v>344</v>
      </c>
      <c r="E560" s="27" t="s">
        <v>613</v>
      </c>
      <c r="F560" s="27" t="s">
        <v>1775</v>
      </c>
      <c r="G560" s="2">
        <v>5</v>
      </c>
      <c r="H560" s="28">
        <v>11.62</v>
      </c>
      <c r="I560" s="28">
        <v>536.28</v>
      </c>
    </row>
    <row r="561" spans="2:9" x14ac:dyDescent="0.3">
      <c r="B561" s="1">
        <f t="shared" si="8"/>
        <v>45484</v>
      </c>
      <c r="C561" s="2" t="s">
        <v>1173</v>
      </c>
      <c r="D561" s="27" t="s">
        <v>347</v>
      </c>
      <c r="E561" s="27" t="s">
        <v>366</v>
      </c>
      <c r="F561" s="27" t="s">
        <v>1775</v>
      </c>
      <c r="G561" s="2">
        <v>6</v>
      </c>
      <c r="H561" s="28">
        <v>18.63</v>
      </c>
      <c r="I561" s="28">
        <v>147.01</v>
      </c>
    </row>
    <row r="562" spans="2:9" x14ac:dyDescent="0.3">
      <c r="B562" s="1">
        <f t="shared" si="8"/>
        <v>45485</v>
      </c>
      <c r="C562" s="2" t="s">
        <v>1174</v>
      </c>
      <c r="D562" s="27" t="s">
        <v>350</v>
      </c>
      <c r="E562" s="27" t="s">
        <v>836</v>
      </c>
      <c r="F562" s="27" t="s">
        <v>1776</v>
      </c>
      <c r="G562" s="2">
        <v>7</v>
      </c>
      <c r="H562" s="28">
        <v>15.11</v>
      </c>
      <c r="I562" s="28">
        <v>212.41</v>
      </c>
    </row>
    <row r="563" spans="2:9" x14ac:dyDescent="0.3">
      <c r="B563" s="1">
        <f t="shared" si="8"/>
        <v>45486</v>
      </c>
      <c r="C563" s="2" t="s">
        <v>1175</v>
      </c>
      <c r="D563" s="27" t="s">
        <v>353</v>
      </c>
      <c r="E563" s="27" t="s">
        <v>859</v>
      </c>
      <c r="F563" s="27" t="s">
        <v>1773</v>
      </c>
      <c r="G563" s="2">
        <v>8</v>
      </c>
      <c r="H563" s="28">
        <v>28.77</v>
      </c>
      <c r="I563" s="28">
        <v>176</v>
      </c>
    </row>
    <row r="564" spans="2:9" x14ac:dyDescent="0.3">
      <c r="B564" s="1">
        <f t="shared" si="8"/>
        <v>45487</v>
      </c>
      <c r="C564" s="2" t="s">
        <v>1176</v>
      </c>
      <c r="D564" s="27" t="s">
        <v>341</v>
      </c>
      <c r="E564" s="27" t="s">
        <v>469</v>
      </c>
      <c r="F564" s="27" t="s">
        <v>1773</v>
      </c>
      <c r="G564" s="2">
        <v>3</v>
      </c>
      <c r="H564" s="28">
        <v>14.24</v>
      </c>
      <c r="I564" s="28">
        <v>889.89</v>
      </c>
    </row>
    <row r="565" spans="2:9" x14ac:dyDescent="0.3">
      <c r="B565" s="1">
        <f t="shared" si="8"/>
        <v>45488</v>
      </c>
      <c r="C565" s="2" t="s">
        <v>1177</v>
      </c>
      <c r="D565" s="27" t="s">
        <v>344</v>
      </c>
      <c r="E565" s="27" t="s">
        <v>512</v>
      </c>
      <c r="F565" s="27" t="s">
        <v>1775</v>
      </c>
      <c r="G565" s="2">
        <v>10</v>
      </c>
      <c r="H565" s="28">
        <v>27.2</v>
      </c>
      <c r="I565" s="28">
        <v>742.49</v>
      </c>
    </row>
    <row r="566" spans="2:9" x14ac:dyDescent="0.3">
      <c r="B566" s="1">
        <f t="shared" si="8"/>
        <v>45489</v>
      </c>
      <c r="C566" s="2" t="s">
        <v>1178</v>
      </c>
      <c r="D566" s="27" t="s">
        <v>347</v>
      </c>
      <c r="E566" s="27" t="s">
        <v>948</v>
      </c>
      <c r="F566" s="27" t="s">
        <v>1774</v>
      </c>
      <c r="G566" s="2">
        <v>7</v>
      </c>
      <c r="H566" s="28">
        <v>28.79</v>
      </c>
      <c r="I566" s="28">
        <v>142.58000000000001</v>
      </c>
    </row>
    <row r="567" spans="2:9" x14ac:dyDescent="0.3">
      <c r="B567" s="1">
        <f t="shared" si="8"/>
        <v>45490</v>
      </c>
      <c r="C567" s="2" t="s">
        <v>1179</v>
      </c>
      <c r="D567" s="27" t="s">
        <v>350</v>
      </c>
      <c r="E567" s="27" t="s">
        <v>445</v>
      </c>
      <c r="F567" s="27" t="s">
        <v>1776</v>
      </c>
      <c r="G567" s="2">
        <v>6</v>
      </c>
      <c r="H567" s="28">
        <v>25.17</v>
      </c>
      <c r="I567" s="28">
        <v>954.29</v>
      </c>
    </row>
    <row r="568" spans="2:9" x14ac:dyDescent="0.3">
      <c r="B568" s="1">
        <f t="shared" si="8"/>
        <v>45491</v>
      </c>
      <c r="C568" s="2" t="s">
        <v>1180</v>
      </c>
      <c r="D568" s="27" t="s">
        <v>353</v>
      </c>
      <c r="E568" s="27" t="s">
        <v>836</v>
      </c>
      <c r="F568" s="27" t="s">
        <v>1775</v>
      </c>
      <c r="G568" s="2">
        <v>5</v>
      </c>
      <c r="H568" s="28">
        <v>22.61</v>
      </c>
      <c r="I568" s="28">
        <v>506.27</v>
      </c>
    </row>
    <row r="569" spans="2:9" x14ac:dyDescent="0.3">
      <c r="B569" s="1">
        <f t="shared" si="8"/>
        <v>45492</v>
      </c>
      <c r="C569" s="2" t="s">
        <v>1181</v>
      </c>
      <c r="D569" s="27" t="s">
        <v>341</v>
      </c>
      <c r="E569" s="27" t="s">
        <v>431</v>
      </c>
      <c r="F569" s="27" t="s">
        <v>1773</v>
      </c>
      <c r="G569" s="2">
        <v>3</v>
      </c>
      <c r="H569" s="28">
        <v>15.32</v>
      </c>
      <c r="I569" s="28">
        <v>746</v>
      </c>
    </row>
    <row r="570" spans="2:9" x14ac:dyDescent="0.3">
      <c r="B570" s="1">
        <f t="shared" si="8"/>
        <v>45493</v>
      </c>
      <c r="C570" s="2" t="s">
        <v>1182</v>
      </c>
      <c r="D570" s="27" t="s">
        <v>344</v>
      </c>
      <c r="E570" s="27" t="s">
        <v>606</v>
      </c>
      <c r="F570" s="27" t="s">
        <v>1776</v>
      </c>
      <c r="G570" s="2">
        <v>4</v>
      </c>
      <c r="H570" s="28">
        <v>13.81</v>
      </c>
      <c r="I570" s="28">
        <v>801.44</v>
      </c>
    </row>
    <row r="571" spans="2:9" x14ac:dyDescent="0.3">
      <c r="B571" s="1">
        <f t="shared" si="8"/>
        <v>45494</v>
      </c>
      <c r="C571" s="2" t="s">
        <v>1183</v>
      </c>
      <c r="D571" s="27" t="s">
        <v>347</v>
      </c>
      <c r="E571" s="27" t="s">
        <v>559</v>
      </c>
      <c r="F571" s="27" t="s">
        <v>1776</v>
      </c>
      <c r="G571" s="2">
        <v>6</v>
      </c>
      <c r="H571" s="28">
        <v>24.46</v>
      </c>
      <c r="I571" s="28">
        <v>497.3</v>
      </c>
    </row>
    <row r="572" spans="2:9" x14ac:dyDescent="0.3">
      <c r="B572" s="1">
        <f t="shared" si="8"/>
        <v>45495</v>
      </c>
      <c r="C572" s="2" t="s">
        <v>1184</v>
      </c>
      <c r="D572" s="27" t="s">
        <v>350</v>
      </c>
      <c r="E572" s="27" t="s">
        <v>402</v>
      </c>
      <c r="F572" s="27" t="s">
        <v>1775</v>
      </c>
      <c r="G572" s="2">
        <v>1</v>
      </c>
      <c r="H572" s="28">
        <v>23.83</v>
      </c>
      <c r="I572" s="28">
        <v>323.17</v>
      </c>
    </row>
    <row r="573" spans="2:9" x14ac:dyDescent="0.3">
      <c r="B573" s="1">
        <f t="shared" si="8"/>
        <v>45496</v>
      </c>
      <c r="C573" s="2" t="s">
        <v>1185</v>
      </c>
      <c r="D573" s="27" t="s">
        <v>353</v>
      </c>
      <c r="E573" s="27" t="s">
        <v>1022</v>
      </c>
      <c r="F573" s="27" t="s">
        <v>1775</v>
      </c>
      <c r="G573" s="2">
        <v>5</v>
      </c>
      <c r="H573" s="28">
        <v>15.3</v>
      </c>
      <c r="I573" s="28">
        <v>558.6</v>
      </c>
    </row>
    <row r="574" spans="2:9" x14ac:dyDescent="0.3">
      <c r="B574" s="1">
        <f t="shared" si="8"/>
        <v>45497</v>
      </c>
      <c r="C574" s="2" t="s">
        <v>1186</v>
      </c>
      <c r="D574" s="27" t="s">
        <v>341</v>
      </c>
      <c r="E574" s="27" t="s">
        <v>413</v>
      </c>
      <c r="F574" s="27" t="s">
        <v>1775</v>
      </c>
      <c r="G574" s="2">
        <v>5</v>
      </c>
      <c r="H574" s="28">
        <v>28.95</v>
      </c>
      <c r="I574" s="28">
        <v>952.52</v>
      </c>
    </row>
    <row r="575" spans="2:9" x14ac:dyDescent="0.3">
      <c r="B575" s="1">
        <f t="shared" si="8"/>
        <v>45498</v>
      </c>
      <c r="C575" s="2" t="s">
        <v>1187</v>
      </c>
      <c r="D575" s="27" t="s">
        <v>344</v>
      </c>
      <c r="E575" s="27" t="s">
        <v>1012</v>
      </c>
      <c r="F575" s="27" t="s">
        <v>1773</v>
      </c>
      <c r="G575" s="2">
        <v>2</v>
      </c>
      <c r="H575" s="28">
        <v>10.210000000000001</v>
      </c>
      <c r="I575" s="28">
        <v>230.55</v>
      </c>
    </row>
    <row r="576" spans="2:9" x14ac:dyDescent="0.3">
      <c r="B576" s="1">
        <f t="shared" si="8"/>
        <v>45499</v>
      </c>
      <c r="C576" s="2" t="s">
        <v>1188</v>
      </c>
      <c r="D576" s="27" t="s">
        <v>347</v>
      </c>
      <c r="E576" s="27" t="s">
        <v>424</v>
      </c>
      <c r="F576" s="27" t="s">
        <v>1775</v>
      </c>
      <c r="G576" s="2">
        <v>5</v>
      </c>
      <c r="H576" s="28">
        <v>15.22</v>
      </c>
      <c r="I576" s="28">
        <v>858.14</v>
      </c>
    </row>
    <row r="577" spans="2:9" x14ac:dyDescent="0.3">
      <c r="B577" s="1">
        <f t="shared" si="8"/>
        <v>45500</v>
      </c>
      <c r="C577" s="2" t="s">
        <v>1189</v>
      </c>
      <c r="D577" s="27" t="s">
        <v>350</v>
      </c>
      <c r="E577" s="27" t="s">
        <v>890</v>
      </c>
      <c r="F577" s="27" t="s">
        <v>1776</v>
      </c>
      <c r="G577" s="2">
        <v>9</v>
      </c>
      <c r="H577" s="28">
        <v>21.17</v>
      </c>
      <c r="I577" s="28">
        <v>425.93</v>
      </c>
    </row>
    <row r="578" spans="2:9" x14ac:dyDescent="0.3">
      <c r="B578" s="1">
        <f t="shared" si="8"/>
        <v>45501</v>
      </c>
      <c r="C578" s="2" t="s">
        <v>1190</v>
      </c>
      <c r="D578" s="27" t="s">
        <v>353</v>
      </c>
      <c r="E578" s="27" t="s">
        <v>606</v>
      </c>
      <c r="F578" s="27" t="s">
        <v>1776</v>
      </c>
      <c r="G578" s="2">
        <v>9</v>
      </c>
      <c r="H578" s="28">
        <v>18.920000000000002</v>
      </c>
      <c r="I578" s="28">
        <v>270.67</v>
      </c>
    </row>
    <row r="579" spans="2:9" x14ac:dyDescent="0.3">
      <c r="B579" s="1">
        <f t="shared" si="8"/>
        <v>45502</v>
      </c>
      <c r="C579" s="2" t="s">
        <v>1191</v>
      </c>
      <c r="D579" s="27" t="s">
        <v>341</v>
      </c>
      <c r="E579" s="27" t="s">
        <v>1145</v>
      </c>
      <c r="F579" s="27" t="s">
        <v>1773</v>
      </c>
      <c r="G579" s="2">
        <v>6</v>
      </c>
      <c r="H579" s="28">
        <v>29.73</v>
      </c>
      <c r="I579" s="28">
        <v>427.7</v>
      </c>
    </row>
    <row r="580" spans="2:9" x14ac:dyDescent="0.3">
      <c r="B580" s="1">
        <f t="shared" si="8"/>
        <v>45503</v>
      </c>
      <c r="C580" s="2" t="s">
        <v>1192</v>
      </c>
      <c r="D580" s="27" t="s">
        <v>344</v>
      </c>
      <c r="E580" s="27" t="s">
        <v>932</v>
      </c>
      <c r="F580" s="27" t="s">
        <v>1775</v>
      </c>
      <c r="G580" s="2">
        <v>2</v>
      </c>
      <c r="H580" s="28">
        <v>23.25</v>
      </c>
      <c r="I580" s="28">
        <v>642.14</v>
      </c>
    </row>
    <row r="581" spans="2:9" x14ac:dyDescent="0.3">
      <c r="B581" s="1">
        <f t="shared" si="8"/>
        <v>45504</v>
      </c>
      <c r="C581" s="2" t="s">
        <v>1193</v>
      </c>
      <c r="D581" s="27" t="s">
        <v>347</v>
      </c>
      <c r="E581" s="27" t="s">
        <v>977</v>
      </c>
      <c r="F581" s="27" t="s">
        <v>1773</v>
      </c>
      <c r="G581" s="2">
        <v>6</v>
      </c>
      <c r="H581" s="28">
        <v>9.6999999999999993</v>
      </c>
      <c r="I581" s="28">
        <v>947.53</v>
      </c>
    </row>
    <row r="582" spans="2:9" x14ac:dyDescent="0.3">
      <c r="B582" s="1">
        <f t="shared" ref="B582:B645" si="9">B581+1</f>
        <v>45505</v>
      </c>
      <c r="C582" s="2" t="s">
        <v>1194</v>
      </c>
      <c r="D582" s="27" t="s">
        <v>350</v>
      </c>
      <c r="E582" s="27" t="s">
        <v>543</v>
      </c>
      <c r="F582" s="27" t="s">
        <v>1774</v>
      </c>
      <c r="G582" s="2">
        <v>1</v>
      </c>
      <c r="H582" s="28">
        <v>26.47</v>
      </c>
      <c r="I582" s="28">
        <v>809.43</v>
      </c>
    </row>
    <row r="583" spans="2:9" x14ac:dyDescent="0.3">
      <c r="B583" s="1">
        <f t="shared" si="9"/>
        <v>45506</v>
      </c>
      <c r="C583" s="2" t="s">
        <v>1195</v>
      </c>
      <c r="D583" s="27" t="s">
        <v>353</v>
      </c>
      <c r="E583" s="27" t="s">
        <v>1196</v>
      </c>
      <c r="F583" s="27" t="s">
        <v>1773</v>
      </c>
      <c r="G583" s="2">
        <v>1</v>
      </c>
      <c r="H583" s="28">
        <v>10.87</v>
      </c>
      <c r="I583" s="28">
        <v>725.15</v>
      </c>
    </row>
    <row r="584" spans="2:9" x14ac:dyDescent="0.3">
      <c r="B584" s="1">
        <f t="shared" si="9"/>
        <v>45507</v>
      </c>
      <c r="C584" s="2" t="s">
        <v>1197</v>
      </c>
      <c r="D584" s="27" t="s">
        <v>341</v>
      </c>
      <c r="E584" s="27" t="s">
        <v>433</v>
      </c>
      <c r="F584" s="27" t="s">
        <v>1775</v>
      </c>
      <c r="G584" s="2">
        <v>1</v>
      </c>
      <c r="H584" s="28">
        <v>9.94</v>
      </c>
      <c r="I584" s="28">
        <v>909.99</v>
      </c>
    </row>
    <row r="585" spans="2:9" x14ac:dyDescent="0.3">
      <c r="B585" s="1">
        <f t="shared" si="9"/>
        <v>45508</v>
      </c>
      <c r="C585" s="2" t="s">
        <v>1198</v>
      </c>
      <c r="D585" s="27" t="s">
        <v>344</v>
      </c>
      <c r="E585" s="27" t="s">
        <v>796</v>
      </c>
      <c r="F585" s="27" t="s">
        <v>1775</v>
      </c>
      <c r="G585" s="2">
        <v>3</v>
      </c>
      <c r="H585" s="28">
        <v>21</v>
      </c>
      <c r="I585" s="28">
        <v>691.7</v>
      </c>
    </row>
    <row r="586" spans="2:9" x14ac:dyDescent="0.3">
      <c r="B586" s="1">
        <f t="shared" si="9"/>
        <v>45509</v>
      </c>
      <c r="C586" s="2" t="s">
        <v>1199</v>
      </c>
      <c r="D586" s="27" t="s">
        <v>347</v>
      </c>
      <c r="E586" s="27" t="s">
        <v>510</v>
      </c>
      <c r="F586" s="27" t="s">
        <v>1775</v>
      </c>
      <c r="G586" s="2">
        <v>6</v>
      </c>
      <c r="H586" s="28">
        <v>18.97</v>
      </c>
      <c r="I586" s="28">
        <v>826.04</v>
      </c>
    </row>
    <row r="587" spans="2:9" x14ac:dyDescent="0.3">
      <c r="B587" s="1">
        <f t="shared" si="9"/>
        <v>45510</v>
      </c>
      <c r="C587" s="2" t="s">
        <v>1200</v>
      </c>
      <c r="D587" s="27" t="s">
        <v>350</v>
      </c>
      <c r="E587" s="27" t="s">
        <v>568</v>
      </c>
      <c r="F587" s="27" t="s">
        <v>1776</v>
      </c>
      <c r="G587" s="2">
        <v>3</v>
      </c>
      <c r="H587" s="28">
        <v>24.83</v>
      </c>
      <c r="I587" s="28">
        <v>714.1</v>
      </c>
    </row>
    <row r="588" spans="2:9" x14ac:dyDescent="0.3">
      <c r="B588" s="1">
        <f t="shared" si="9"/>
        <v>45511</v>
      </c>
      <c r="C588" s="2" t="s">
        <v>1201</v>
      </c>
      <c r="D588" s="27" t="s">
        <v>353</v>
      </c>
      <c r="E588" s="27" t="s">
        <v>372</v>
      </c>
      <c r="F588" s="27" t="s">
        <v>1773</v>
      </c>
      <c r="G588" s="2">
        <v>4</v>
      </c>
      <c r="H588" s="28">
        <v>14.48</v>
      </c>
      <c r="I588" s="28">
        <v>730.98</v>
      </c>
    </row>
    <row r="589" spans="2:9" x14ac:dyDescent="0.3">
      <c r="B589" s="1">
        <f t="shared" si="9"/>
        <v>45512</v>
      </c>
      <c r="C589" s="2" t="s">
        <v>1202</v>
      </c>
      <c r="D589" s="27" t="s">
        <v>341</v>
      </c>
      <c r="E589" s="27" t="s">
        <v>447</v>
      </c>
      <c r="F589" s="27" t="s">
        <v>1775</v>
      </c>
      <c r="G589" s="2">
        <v>9</v>
      </c>
      <c r="H589" s="28">
        <v>27.13</v>
      </c>
      <c r="I589" s="28">
        <v>986.47</v>
      </c>
    </row>
    <row r="590" spans="2:9" x14ac:dyDescent="0.3">
      <c r="B590" s="1">
        <f t="shared" si="9"/>
        <v>45513</v>
      </c>
      <c r="C590" s="2" t="s">
        <v>1203</v>
      </c>
      <c r="D590" s="27" t="s">
        <v>344</v>
      </c>
      <c r="E590" s="27" t="s">
        <v>619</v>
      </c>
      <c r="F590" s="27" t="s">
        <v>1776</v>
      </c>
      <c r="G590" s="2">
        <v>8</v>
      </c>
      <c r="H590" s="28">
        <v>22.31</v>
      </c>
      <c r="I590" s="28">
        <v>404.07</v>
      </c>
    </row>
    <row r="591" spans="2:9" x14ac:dyDescent="0.3">
      <c r="B591" s="1">
        <f t="shared" si="9"/>
        <v>45514</v>
      </c>
      <c r="C591" s="2" t="s">
        <v>1204</v>
      </c>
      <c r="D591" s="27" t="s">
        <v>347</v>
      </c>
      <c r="E591" s="27" t="s">
        <v>1055</v>
      </c>
      <c r="F591" s="27" t="s">
        <v>1776</v>
      </c>
      <c r="G591" s="2">
        <v>9</v>
      </c>
      <c r="H591" s="28">
        <v>14.7</v>
      </c>
      <c r="I591" s="28">
        <v>141.05000000000001</v>
      </c>
    </row>
    <row r="592" spans="2:9" x14ac:dyDescent="0.3">
      <c r="B592" s="1">
        <f t="shared" si="9"/>
        <v>45515</v>
      </c>
      <c r="C592" s="2" t="s">
        <v>1205</v>
      </c>
      <c r="D592" s="27" t="s">
        <v>350</v>
      </c>
      <c r="E592" s="27" t="s">
        <v>356</v>
      </c>
      <c r="F592" s="27" t="s">
        <v>1773</v>
      </c>
      <c r="G592" s="2">
        <v>8</v>
      </c>
      <c r="H592" s="28">
        <v>22.06</v>
      </c>
      <c r="I592" s="28">
        <v>392.1</v>
      </c>
    </row>
    <row r="593" spans="2:9" x14ac:dyDescent="0.3">
      <c r="B593" s="1">
        <f t="shared" si="9"/>
        <v>45516</v>
      </c>
      <c r="C593" s="2" t="s">
        <v>1206</v>
      </c>
      <c r="D593" s="27" t="s">
        <v>353</v>
      </c>
      <c r="E593" s="27" t="s">
        <v>1207</v>
      </c>
      <c r="F593" s="27" t="s">
        <v>1776</v>
      </c>
      <c r="G593" s="2">
        <v>8</v>
      </c>
      <c r="H593" s="28">
        <v>20.43</v>
      </c>
      <c r="I593" s="28">
        <v>209.43</v>
      </c>
    </row>
    <row r="594" spans="2:9" x14ac:dyDescent="0.3">
      <c r="B594" s="1">
        <f t="shared" si="9"/>
        <v>45517</v>
      </c>
      <c r="C594" s="2" t="s">
        <v>1208</v>
      </c>
      <c r="D594" s="27" t="s">
        <v>341</v>
      </c>
      <c r="E594" s="27" t="s">
        <v>805</v>
      </c>
      <c r="F594" s="27" t="s">
        <v>1775</v>
      </c>
      <c r="G594" s="2">
        <v>5</v>
      </c>
      <c r="H594" s="28">
        <v>24.26</v>
      </c>
      <c r="I594" s="28">
        <v>658.26</v>
      </c>
    </row>
    <row r="595" spans="2:9" x14ac:dyDescent="0.3">
      <c r="B595" s="1">
        <f t="shared" si="9"/>
        <v>45518</v>
      </c>
      <c r="C595" s="2" t="s">
        <v>1209</v>
      </c>
      <c r="D595" s="27" t="s">
        <v>344</v>
      </c>
      <c r="E595" s="27" t="s">
        <v>810</v>
      </c>
      <c r="F595" s="27" t="s">
        <v>1775</v>
      </c>
      <c r="G595" s="2">
        <v>3</v>
      </c>
      <c r="H595" s="28">
        <v>11.04</v>
      </c>
      <c r="I595" s="28">
        <v>774.05</v>
      </c>
    </row>
    <row r="596" spans="2:9" x14ac:dyDescent="0.3">
      <c r="B596" s="1">
        <f t="shared" si="9"/>
        <v>45519</v>
      </c>
      <c r="C596" s="2" t="s">
        <v>1210</v>
      </c>
      <c r="D596" s="27" t="s">
        <v>347</v>
      </c>
      <c r="E596" s="27" t="s">
        <v>395</v>
      </c>
      <c r="F596" s="27" t="s">
        <v>1776</v>
      </c>
      <c r="G596" s="2">
        <v>7</v>
      </c>
      <c r="H596" s="28">
        <v>28.07</v>
      </c>
      <c r="I596" s="28">
        <v>601.49</v>
      </c>
    </row>
    <row r="597" spans="2:9" x14ac:dyDescent="0.3">
      <c r="B597" s="1">
        <f t="shared" si="9"/>
        <v>45520</v>
      </c>
      <c r="C597" s="2" t="s">
        <v>1211</v>
      </c>
      <c r="D597" s="27" t="s">
        <v>350</v>
      </c>
      <c r="E597" s="27" t="s">
        <v>1212</v>
      </c>
      <c r="F597" s="27" t="s">
        <v>1776</v>
      </c>
      <c r="G597" s="2">
        <v>8</v>
      </c>
      <c r="H597" s="28">
        <v>9.6999999999999993</v>
      </c>
      <c r="I597" s="28">
        <v>513.53</v>
      </c>
    </row>
    <row r="598" spans="2:9" x14ac:dyDescent="0.3">
      <c r="B598" s="1">
        <f t="shared" si="9"/>
        <v>45521</v>
      </c>
      <c r="C598" s="2" t="s">
        <v>1213</v>
      </c>
      <c r="D598" s="27" t="s">
        <v>353</v>
      </c>
      <c r="E598" s="27" t="s">
        <v>859</v>
      </c>
      <c r="F598" s="27" t="s">
        <v>1775</v>
      </c>
      <c r="G598" s="2">
        <v>7</v>
      </c>
      <c r="H598" s="28">
        <v>17.03</v>
      </c>
      <c r="I598" s="28">
        <v>666.49</v>
      </c>
    </row>
    <row r="599" spans="2:9" x14ac:dyDescent="0.3">
      <c r="B599" s="1">
        <f t="shared" si="9"/>
        <v>45522</v>
      </c>
      <c r="C599" s="2" t="s">
        <v>1214</v>
      </c>
      <c r="D599" s="27" t="s">
        <v>341</v>
      </c>
      <c r="E599" s="27" t="s">
        <v>1098</v>
      </c>
      <c r="F599" s="27" t="s">
        <v>1775</v>
      </c>
      <c r="G599" s="2">
        <v>4</v>
      </c>
      <c r="H599" s="28">
        <v>20.38</v>
      </c>
      <c r="I599" s="28">
        <v>738.17</v>
      </c>
    </row>
    <row r="600" spans="2:9" x14ac:dyDescent="0.3">
      <c r="B600" s="1">
        <f t="shared" si="9"/>
        <v>45523</v>
      </c>
      <c r="C600" s="2" t="s">
        <v>1215</v>
      </c>
      <c r="D600" s="27" t="s">
        <v>344</v>
      </c>
      <c r="E600" s="27" t="s">
        <v>788</v>
      </c>
      <c r="F600" s="27" t="s">
        <v>1774</v>
      </c>
      <c r="G600" s="2">
        <v>2</v>
      </c>
      <c r="H600" s="28">
        <v>18.96</v>
      </c>
      <c r="I600" s="28">
        <v>594.44000000000005</v>
      </c>
    </row>
    <row r="601" spans="2:9" x14ac:dyDescent="0.3">
      <c r="B601" s="1">
        <f t="shared" si="9"/>
        <v>45524</v>
      </c>
      <c r="C601" s="2" t="s">
        <v>1216</v>
      </c>
      <c r="D601" s="27" t="s">
        <v>347</v>
      </c>
      <c r="E601" s="27" t="s">
        <v>818</v>
      </c>
      <c r="F601" s="27" t="s">
        <v>1775</v>
      </c>
      <c r="G601" s="2">
        <v>1</v>
      </c>
      <c r="H601" s="28">
        <v>28.05</v>
      </c>
      <c r="I601" s="28">
        <v>526.08000000000004</v>
      </c>
    </row>
    <row r="602" spans="2:9" x14ac:dyDescent="0.3">
      <c r="B602" s="1">
        <f t="shared" si="9"/>
        <v>45525</v>
      </c>
      <c r="C602" s="2" t="s">
        <v>1217</v>
      </c>
      <c r="D602" s="27" t="s">
        <v>350</v>
      </c>
      <c r="E602" s="27" t="s">
        <v>1218</v>
      </c>
      <c r="F602" s="27" t="s">
        <v>1773</v>
      </c>
      <c r="G602" s="2">
        <v>10</v>
      </c>
      <c r="H602" s="28">
        <v>14.07</v>
      </c>
      <c r="I602" s="28">
        <v>819.52</v>
      </c>
    </row>
    <row r="603" spans="2:9" x14ac:dyDescent="0.3">
      <c r="B603" s="1">
        <f t="shared" si="9"/>
        <v>45526</v>
      </c>
      <c r="C603" s="2" t="s">
        <v>1219</v>
      </c>
      <c r="D603" s="27" t="s">
        <v>353</v>
      </c>
      <c r="E603" s="27" t="s">
        <v>1220</v>
      </c>
      <c r="F603" s="27" t="s">
        <v>1774</v>
      </c>
      <c r="G603" s="2">
        <v>9</v>
      </c>
      <c r="H603" s="28">
        <v>28.76</v>
      </c>
      <c r="I603" s="28">
        <v>154.24</v>
      </c>
    </row>
    <row r="604" spans="2:9" x14ac:dyDescent="0.3">
      <c r="B604" s="1">
        <f t="shared" si="9"/>
        <v>45527</v>
      </c>
      <c r="C604" s="2" t="s">
        <v>1221</v>
      </c>
      <c r="D604" s="27" t="s">
        <v>341</v>
      </c>
      <c r="E604" s="27" t="s">
        <v>422</v>
      </c>
      <c r="F604" s="27" t="s">
        <v>1775</v>
      </c>
      <c r="G604" s="2">
        <v>10</v>
      </c>
      <c r="H604" s="28">
        <v>10.67</v>
      </c>
      <c r="I604" s="28">
        <v>672.13</v>
      </c>
    </row>
    <row r="605" spans="2:9" x14ac:dyDescent="0.3">
      <c r="B605" s="1">
        <f t="shared" si="9"/>
        <v>45528</v>
      </c>
      <c r="C605" s="2" t="s">
        <v>1222</v>
      </c>
      <c r="D605" s="27" t="s">
        <v>344</v>
      </c>
      <c r="E605" s="27" t="s">
        <v>416</v>
      </c>
      <c r="F605" s="27" t="s">
        <v>1773</v>
      </c>
      <c r="G605" s="2">
        <v>7</v>
      </c>
      <c r="H605" s="28">
        <v>20.43</v>
      </c>
      <c r="I605" s="28">
        <v>203.32</v>
      </c>
    </row>
    <row r="606" spans="2:9" x14ac:dyDescent="0.3">
      <c r="B606" s="1">
        <f t="shared" si="9"/>
        <v>45529</v>
      </c>
      <c r="C606" s="2" t="s">
        <v>1223</v>
      </c>
      <c r="D606" s="27" t="s">
        <v>347</v>
      </c>
      <c r="E606" s="27" t="s">
        <v>927</v>
      </c>
      <c r="F606" s="27" t="s">
        <v>1775</v>
      </c>
      <c r="G606" s="2">
        <v>5</v>
      </c>
      <c r="H606" s="28">
        <v>23.64</v>
      </c>
      <c r="I606" s="28">
        <v>441.72</v>
      </c>
    </row>
    <row r="607" spans="2:9" x14ac:dyDescent="0.3">
      <c r="B607" s="1">
        <f t="shared" si="9"/>
        <v>45530</v>
      </c>
      <c r="C607" s="2" t="s">
        <v>1224</v>
      </c>
      <c r="D607" s="27" t="s">
        <v>350</v>
      </c>
      <c r="E607" s="27" t="s">
        <v>1225</v>
      </c>
      <c r="F607" s="27" t="s">
        <v>1776</v>
      </c>
      <c r="G607" s="2">
        <v>5</v>
      </c>
      <c r="H607" s="28">
        <v>25.8</v>
      </c>
      <c r="I607" s="28">
        <v>720.91</v>
      </c>
    </row>
    <row r="608" spans="2:9" x14ac:dyDescent="0.3">
      <c r="B608" s="1">
        <f t="shared" si="9"/>
        <v>45531</v>
      </c>
      <c r="C608" s="2" t="s">
        <v>1226</v>
      </c>
      <c r="D608" s="27" t="s">
        <v>353</v>
      </c>
      <c r="E608" s="27" t="s">
        <v>1227</v>
      </c>
      <c r="F608" s="27" t="s">
        <v>1774</v>
      </c>
      <c r="G608" s="2">
        <v>4</v>
      </c>
      <c r="H608" s="28">
        <v>15.63</v>
      </c>
      <c r="I608" s="28">
        <v>960.08</v>
      </c>
    </row>
    <row r="609" spans="2:9" x14ac:dyDescent="0.3">
      <c r="B609" s="1">
        <f t="shared" si="9"/>
        <v>45532</v>
      </c>
      <c r="C609" s="2" t="s">
        <v>1228</v>
      </c>
      <c r="D609" s="27" t="s">
        <v>341</v>
      </c>
      <c r="E609" s="27" t="s">
        <v>921</v>
      </c>
      <c r="F609" s="27" t="s">
        <v>1774</v>
      </c>
      <c r="G609" s="2">
        <v>4</v>
      </c>
      <c r="H609" s="28">
        <v>21.82</v>
      </c>
      <c r="I609" s="28">
        <v>781.26</v>
      </c>
    </row>
    <row r="610" spans="2:9" x14ac:dyDescent="0.3">
      <c r="B610" s="1">
        <f t="shared" si="9"/>
        <v>45533</v>
      </c>
      <c r="C610" s="2" t="s">
        <v>1229</v>
      </c>
      <c r="D610" s="27" t="s">
        <v>344</v>
      </c>
      <c r="E610" s="27" t="s">
        <v>773</v>
      </c>
      <c r="F610" s="27" t="s">
        <v>1775</v>
      </c>
      <c r="G610" s="2">
        <v>3</v>
      </c>
      <c r="H610" s="28">
        <v>26.37</v>
      </c>
      <c r="I610" s="28">
        <v>336.6</v>
      </c>
    </row>
    <row r="611" spans="2:9" x14ac:dyDescent="0.3">
      <c r="B611" s="1">
        <f t="shared" si="9"/>
        <v>45534</v>
      </c>
      <c r="C611" s="2" t="s">
        <v>1230</v>
      </c>
      <c r="D611" s="27" t="s">
        <v>347</v>
      </c>
      <c r="E611" s="27" t="s">
        <v>738</v>
      </c>
      <c r="F611" s="27" t="s">
        <v>1776</v>
      </c>
      <c r="G611" s="2">
        <v>2</v>
      </c>
      <c r="H611" s="28">
        <v>19.48</v>
      </c>
      <c r="I611" s="28">
        <v>683.85</v>
      </c>
    </row>
    <row r="612" spans="2:9" x14ac:dyDescent="0.3">
      <c r="B612" s="1">
        <f t="shared" si="9"/>
        <v>45535</v>
      </c>
      <c r="C612" s="2" t="s">
        <v>1231</v>
      </c>
      <c r="D612" s="27" t="s">
        <v>350</v>
      </c>
      <c r="E612" s="27" t="s">
        <v>796</v>
      </c>
      <c r="F612" s="27" t="s">
        <v>1775</v>
      </c>
      <c r="G612" s="2">
        <v>8</v>
      </c>
      <c r="H612" s="28">
        <v>28</v>
      </c>
      <c r="I612" s="28">
        <v>264.70999999999998</v>
      </c>
    </row>
    <row r="613" spans="2:9" x14ac:dyDescent="0.3">
      <c r="B613" s="1">
        <f t="shared" si="9"/>
        <v>45536</v>
      </c>
      <c r="C613" s="2" t="s">
        <v>1232</v>
      </c>
      <c r="D613" s="27" t="s">
        <v>353</v>
      </c>
      <c r="E613" s="27" t="s">
        <v>382</v>
      </c>
      <c r="F613" s="27" t="s">
        <v>1774</v>
      </c>
      <c r="G613" s="2">
        <v>5</v>
      </c>
      <c r="H613" s="28">
        <v>18.329999999999998</v>
      </c>
      <c r="I613" s="28">
        <v>171.34</v>
      </c>
    </row>
    <row r="614" spans="2:9" x14ac:dyDescent="0.3">
      <c r="B614" s="1">
        <f t="shared" si="9"/>
        <v>45537</v>
      </c>
      <c r="C614" s="2" t="s">
        <v>1233</v>
      </c>
      <c r="D614" s="27" t="s">
        <v>341</v>
      </c>
      <c r="E614" s="27" t="s">
        <v>626</v>
      </c>
      <c r="F614" s="27" t="s">
        <v>1775</v>
      </c>
      <c r="G614" s="2">
        <v>7</v>
      </c>
      <c r="H614" s="28">
        <v>15.29</v>
      </c>
      <c r="I614" s="28">
        <v>634.75</v>
      </c>
    </row>
    <row r="615" spans="2:9" x14ac:dyDescent="0.3">
      <c r="B615" s="1">
        <f t="shared" si="9"/>
        <v>45538</v>
      </c>
      <c r="C615" s="2" t="s">
        <v>1234</v>
      </c>
      <c r="D615" s="27" t="s">
        <v>344</v>
      </c>
      <c r="E615" s="27" t="s">
        <v>1235</v>
      </c>
      <c r="F615" s="27" t="s">
        <v>1776</v>
      </c>
      <c r="G615" s="2">
        <v>2</v>
      </c>
      <c r="H615" s="28">
        <v>12.7</v>
      </c>
      <c r="I615" s="28">
        <v>292.39</v>
      </c>
    </row>
    <row r="616" spans="2:9" x14ac:dyDescent="0.3">
      <c r="B616" s="1">
        <f t="shared" si="9"/>
        <v>45539</v>
      </c>
      <c r="C616" s="2" t="s">
        <v>1236</v>
      </c>
      <c r="D616" s="27" t="s">
        <v>347</v>
      </c>
      <c r="E616" s="27" t="s">
        <v>530</v>
      </c>
      <c r="F616" s="27" t="s">
        <v>1775</v>
      </c>
      <c r="G616" s="2">
        <v>8</v>
      </c>
      <c r="H616" s="28">
        <v>15.07</v>
      </c>
      <c r="I616" s="28">
        <v>723.26</v>
      </c>
    </row>
    <row r="617" spans="2:9" x14ac:dyDescent="0.3">
      <c r="B617" s="1">
        <f t="shared" si="9"/>
        <v>45540</v>
      </c>
      <c r="C617" s="2" t="s">
        <v>1237</v>
      </c>
      <c r="D617" s="27" t="s">
        <v>350</v>
      </c>
      <c r="E617" s="27" t="s">
        <v>473</v>
      </c>
      <c r="F617" s="27" t="s">
        <v>1773</v>
      </c>
      <c r="G617" s="2">
        <v>4</v>
      </c>
      <c r="H617" s="28">
        <v>21.59</v>
      </c>
      <c r="I617" s="28">
        <v>535.13</v>
      </c>
    </row>
    <row r="618" spans="2:9" x14ac:dyDescent="0.3">
      <c r="B618" s="1">
        <f t="shared" si="9"/>
        <v>45541</v>
      </c>
      <c r="C618" s="2" t="s">
        <v>1238</v>
      </c>
      <c r="D618" s="27" t="s">
        <v>353</v>
      </c>
      <c r="E618" s="27" t="s">
        <v>1227</v>
      </c>
      <c r="F618" s="27" t="s">
        <v>1776</v>
      </c>
      <c r="G618" s="2">
        <v>6</v>
      </c>
      <c r="H618" s="28">
        <v>29</v>
      </c>
      <c r="I618" s="28">
        <v>405.73</v>
      </c>
    </row>
    <row r="619" spans="2:9" x14ac:dyDescent="0.3">
      <c r="B619" s="1">
        <f t="shared" si="9"/>
        <v>45542</v>
      </c>
      <c r="C619" s="2" t="s">
        <v>1239</v>
      </c>
      <c r="D619" s="27" t="s">
        <v>341</v>
      </c>
      <c r="E619" s="27" t="s">
        <v>449</v>
      </c>
      <c r="F619" s="27" t="s">
        <v>1776</v>
      </c>
      <c r="G619" s="2">
        <v>1</v>
      </c>
      <c r="H619" s="28">
        <v>14.83</v>
      </c>
      <c r="I619" s="28">
        <v>414.58</v>
      </c>
    </row>
    <row r="620" spans="2:9" x14ac:dyDescent="0.3">
      <c r="B620" s="1">
        <f t="shared" si="9"/>
        <v>45543</v>
      </c>
      <c r="C620" s="2" t="s">
        <v>1240</v>
      </c>
      <c r="D620" s="27" t="s">
        <v>344</v>
      </c>
      <c r="E620" s="27" t="s">
        <v>1157</v>
      </c>
      <c r="F620" s="27" t="s">
        <v>1773</v>
      </c>
      <c r="G620" s="2">
        <v>6</v>
      </c>
      <c r="H620" s="28">
        <v>26.13</v>
      </c>
      <c r="I620" s="28">
        <v>440.61</v>
      </c>
    </row>
    <row r="621" spans="2:9" x14ac:dyDescent="0.3">
      <c r="B621" s="1">
        <f t="shared" si="9"/>
        <v>45544</v>
      </c>
      <c r="C621" s="2" t="s">
        <v>1241</v>
      </c>
      <c r="D621" s="27" t="s">
        <v>347</v>
      </c>
      <c r="E621" s="27" t="s">
        <v>598</v>
      </c>
      <c r="F621" s="27" t="s">
        <v>1773</v>
      </c>
      <c r="G621" s="2">
        <v>2</v>
      </c>
      <c r="H621" s="28">
        <v>13.7</v>
      </c>
      <c r="I621" s="28">
        <v>881.39</v>
      </c>
    </row>
    <row r="622" spans="2:9" x14ac:dyDescent="0.3">
      <c r="B622" s="1">
        <f t="shared" si="9"/>
        <v>45545</v>
      </c>
      <c r="C622" s="2" t="s">
        <v>1242</v>
      </c>
      <c r="D622" s="27" t="s">
        <v>350</v>
      </c>
      <c r="E622" s="27" t="s">
        <v>1053</v>
      </c>
      <c r="F622" s="27" t="s">
        <v>1774</v>
      </c>
      <c r="G622" s="2">
        <v>10</v>
      </c>
      <c r="H622" s="28">
        <v>22.64</v>
      </c>
      <c r="I622" s="28">
        <v>350.36</v>
      </c>
    </row>
    <row r="623" spans="2:9" x14ac:dyDescent="0.3">
      <c r="B623" s="1">
        <f t="shared" si="9"/>
        <v>45546</v>
      </c>
      <c r="C623" s="2" t="s">
        <v>1243</v>
      </c>
      <c r="D623" s="27" t="s">
        <v>353</v>
      </c>
      <c r="E623" s="27" t="s">
        <v>862</v>
      </c>
      <c r="F623" s="27" t="s">
        <v>1776</v>
      </c>
      <c r="G623" s="2">
        <v>3</v>
      </c>
      <c r="H623" s="28">
        <v>19.75</v>
      </c>
      <c r="I623" s="28">
        <v>547.87</v>
      </c>
    </row>
    <row r="624" spans="2:9" x14ac:dyDescent="0.3">
      <c r="B624" s="1">
        <f t="shared" si="9"/>
        <v>45547</v>
      </c>
      <c r="C624" s="2" t="s">
        <v>1244</v>
      </c>
      <c r="D624" s="27" t="s">
        <v>341</v>
      </c>
      <c r="E624" s="27" t="s">
        <v>541</v>
      </c>
      <c r="F624" s="27" t="s">
        <v>1775</v>
      </c>
      <c r="G624" s="2">
        <v>6</v>
      </c>
      <c r="H624" s="28">
        <v>12</v>
      </c>
      <c r="I624" s="28">
        <v>394.85</v>
      </c>
    </row>
    <row r="625" spans="2:9" x14ac:dyDescent="0.3">
      <c r="B625" s="1">
        <f t="shared" si="9"/>
        <v>45548</v>
      </c>
      <c r="C625" s="2" t="s">
        <v>1245</v>
      </c>
      <c r="D625" s="27" t="s">
        <v>344</v>
      </c>
      <c r="E625" s="27" t="s">
        <v>909</v>
      </c>
      <c r="F625" s="27" t="s">
        <v>1774</v>
      </c>
      <c r="G625" s="2">
        <v>8</v>
      </c>
      <c r="H625" s="28">
        <v>16.13</v>
      </c>
      <c r="I625" s="28">
        <v>125.03</v>
      </c>
    </row>
    <row r="626" spans="2:9" x14ac:dyDescent="0.3">
      <c r="B626" s="1">
        <f t="shared" si="9"/>
        <v>45549</v>
      </c>
      <c r="C626" s="2" t="s">
        <v>1246</v>
      </c>
      <c r="D626" s="27" t="s">
        <v>347</v>
      </c>
      <c r="E626" s="27" t="s">
        <v>749</v>
      </c>
      <c r="F626" s="27" t="s">
        <v>1774</v>
      </c>
      <c r="G626" s="2">
        <v>7</v>
      </c>
      <c r="H626" s="28">
        <v>25.68</v>
      </c>
      <c r="I626" s="28">
        <v>206.26</v>
      </c>
    </row>
    <row r="627" spans="2:9" x14ac:dyDescent="0.3">
      <c r="B627" s="1">
        <f t="shared" si="9"/>
        <v>45550</v>
      </c>
      <c r="C627" s="2" t="s">
        <v>1247</v>
      </c>
      <c r="D627" s="27" t="s">
        <v>350</v>
      </c>
      <c r="E627" s="27" t="s">
        <v>948</v>
      </c>
      <c r="F627" s="27" t="s">
        <v>1775</v>
      </c>
      <c r="G627" s="2">
        <v>8</v>
      </c>
      <c r="H627" s="28">
        <v>27.08</v>
      </c>
      <c r="I627" s="28">
        <v>440.87</v>
      </c>
    </row>
    <row r="628" spans="2:9" x14ac:dyDescent="0.3">
      <c r="B628" s="1">
        <f t="shared" si="9"/>
        <v>45551</v>
      </c>
      <c r="C628" s="2" t="s">
        <v>1248</v>
      </c>
      <c r="D628" s="27" t="s">
        <v>353</v>
      </c>
      <c r="E628" s="27" t="s">
        <v>1107</v>
      </c>
      <c r="F628" s="27" t="s">
        <v>1774</v>
      </c>
      <c r="G628" s="2">
        <v>8</v>
      </c>
      <c r="H628" s="28">
        <v>19.739999999999998</v>
      </c>
      <c r="I628" s="28">
        <v>344.57</v>
      </c>
    </row>
    <row r="629" spans="2:9" x14ac:dyDescent="0.3">
      <c r="B629" s="1">
        <f t="shared" si="9"/>
        <v>45552</v>
      </c>
      <c r="C629" s="2" t="s">
        <v>1249</v>
      </c>
      <c r="D629" s="27" t="s">
        <v>341</v>
      </c>
      <c r="E629" s="27" t="s">
        <v>413</v>
      </c>
      <c r="F629" s="27" t="s">
        <v>1776</v>
      </c>
      <c r="G629" s="2">
        <v>8</v>
      </c>
      <c r="H629" s="28">
        <v>13.87</v>
      </c>
      <c r="I629" s="28">
        <v>409.65</v>
      </c>
    </row>
    <row r="630" spans="2:9" x14ac:dyDescent="0.3">
      <c r="B630" s="1">
        <f t="shared" si="9"/>
        <v>45553</v>
      </c>
      <c r="C630" s="2" t="s">
        <v>1250</v>
      </c>
      <c r="D630" s="27" t="s">
        <v>344</v>
      </c>
      <c r="E630" s="27" t="s">
        <v>445</v>
      </c>
      <c r="F630" s="27" t="s">
        <v>1776</v>
      </c>
      <c r="G630" s="2">
        <v>7</v>
      </c>
      <c r="H630" s="28">
        <v>9.6</v>
      </c>
      <c r="I630" s="28">
        <v>1006.67</v>
      </c>
    </row>
    <row r="631" spans="2:9" x14ac:dyDescent="0.3">
      <c r="B631" s="1">
        <f t="shared" si="9"/>
        <v>45554</v>
      </c>
      <c r="C631" s="2" t="s">
        <v>1251</v>
      </c>
      <c r="D631" s="27" t="s">
        <v>347</v>
      </c>
      <c r="E631" s="27" t="s">
        <v>420</v>
      </c>
      <c r="F631" s="27" t="s">
        <v>1776</v>
      </c>
      <c r="G631" s="2">
        <v>3</v>
      </c>
      <c r="H631" s="28">
        <v>14.23</v>
      </c>
      <c r="I631" s="28">
        <v>212.13</v>
      </c>
    </row>
    <row r="632" spans="2:9" x14ac:dyDescent="0.3">
      <c r="B632" s="1">
        <f t="shared" si="9"/>
        <v>45555</v>
      </c>
      <c r="C632" s="2" t="s">
        <v>1252</v>
      </c>
      <c r="D632" s="27" t="s">
        <v>350</v>
      </c>
      <c r="E632" s="27" t="s">
        <v>907</v>
      </c>
      <c r="F632" s="27" t="s">
        <v>1776</v>
      </c>
      <c r="G632" s="2">
        <v>10</v>
      </c>
      <c r="H632" s="28">
        <v>11.52</v>
      </c>
      <c r="I632" s="28">
        <v>502.57</v>
      </c>
    </row>
    <row r="633" spans="2:9" x14ac:dyDescent="0.3">
      <c r="B633" s="1">
        <f t="shared" si="9"/>
        <v>45556</v>
      </c>
      <c r="C633" s="2" t="s">
        <v>1253</v>
      </c>
      <c r="D633" s="27" t="s">
        <v>353</v>
      </c>
      <c r="E633" s="27" t="s">
        <v>692</v>
      </c>
      <c r="F633" s="27" t="s">
        <v>1776</v>
      </c>
      <c r="G633" s="2">
        <v>3</v>
      </c>
      <c r="H633" s="28">
        <v>14.52</v>
      </c>
      <c r="I633" s="28">
        <v>263.58999999999997</v>
      </c>
    </row>
    <row r="634" spans="2:9" x14ac:dyDescent="0.3">
      <c r="B634" s="1">
        <f t="shared" si="9"/>
        <v>45557</v>
      </c>
      <c r="C634" s="2" t="s">
        <v>1254</v>
      </c>
      <c r="D634" s="27" t="s">
        <v>341</v>
      </c>
      <c r="E634" s="27" t="s">
        <v>650</v>
      </c>
      <c r="F634" s="27" t="s">
        <v>1776</v>
      </c>
      <c r="G634" s="2">
        <v>2</v>
      </c>
      <c r="H634" s="28">
        <v>17.420000000000002</v>
      </c>
      <c r="I634" s="28">
        <v>472.42</v>
      </c>
    </row>
    <row r="635" spans="2:9" x14ac:dyDescent="0.3">
      <c r="B635" s="1">
        <f t="shared" si="9"/>
        <v>45558</v>
      </c>
      <c r="C635" s="2" t="s">
        <v>1255</v>
      </c>
      <c r="D635" s="27" t="s">
        <v>344</v>
      </c>
      <c r="E635" s="27" t="s">
        <v>530</v>
      </c>
      <c r="F635" s="27" t="s">
        <v>1773</v>
      </c>
      <c r="G635" s="2">
        <v>8</v>
      </c>
      <c r="H635" s="28">
        <v>13.26</v>
      </c>
      <c r="I635" s="28">
        <v>274.13</v>
      </c>
    </row>
    <row r="636" spans="2:9" x14ac:dyDescent="0.3">
      <c r="B636" s="1">
        <f t="shared" si="9"/>
        <v>45559</v>
      </c>
      <c r="C636" s="2" t="s">
        <v>1256</v>
      </c>
      <c r="D636" s="27" t="s">
        <v>347</v>
      </c>
      <c r="E636" s="27" t="s">
        <v>360</v>
      </c>
      <c r="F636" s="27" t="s">
        <v>1776</v>
      </c>
      <c r="G636" s="2">
        <v>2</v>
      </c>
      <c r="H636" s="28">
        <v>13.55</v>
      </c>
      <c r="I636" s="28">
        <v>304.72000000000003</v>
      </c>
    </row>
    <row r="637" spans="2:9" x14ac:dyDescent="0.3">
      <c r="B637" s="1">
        <f t="shared" si="9"/>
        <v>45560</v>
      </c>
      <c r="C637" s="2" t="s">
        <v>1257</v>
      </c>
      <c r="D637" s="27" t="s">
        <v>350</v>
      </c>
      <c r="E637" s="27" t="s">
        <v>586</v>
      </c>
      <c r="F637" s="27" t="s">
        <v>1776</v>
      </c>
      <c r="G637" s="2">
        <v>6</v>
      </c>
      <c r="H637" s="28">
        <v>21.41</v>
      </c>
      <c r="I637" s="28">
        <v>211</v>
      </c>
    </row>
    <row r="638" spans="2:9" x14ac:dyDescent="0.3">
      <c r="B638" s="1">
        <f t="shared" si="9"/>
        <v>45561</v>
      </c>
      <c r="C638" s="2" t="s">
        <v>1258</v>
      </c>
      <c r="D638" s="27" t="s">
        <v>353</v>
      </c>
      <c r="E638" s="27" t="s">
        <v>477</v>
      </c>
      <c r="F638" s="27" t="s">
        <v>1773</v>
      </c>
      <c r="G638" s="2">
        <v>9</v>
      </c>
      <c r="H638" s="28">
        <v>9.84</v>
      </c>
      <c r="I638" s="28">
        <v>345.65</v>
      </c>
    </row>
    <row r="639" spans="2:9" x14ac:dyDescent="0.3">
      <c r="B639" s="1">
        <f t="shared" si="9"/>
        <v>45562</v>
      </c>
      <c r="C639" s="2" t="s">
        <v>1259</v>
      </c>
      <c r="D639" s="27" t="s">
        <v>341</v>
      </c>
      <c r="E639" s="27" t="s">
        <v>773</v>
      </c>
      <c r="F639" s="27" t="s">
        <v>1774</v>
      </c>
      <c r="G639" s="2">
        <v>10</v>
      </c>
      <c r="H639" s="28">
        <v>16.14</v>
      </c>
      <c r="I639" s="28">
        <v>832.32</v>
      </c>
    </row>
    <row r="640" spans="2:9" x14ac:dyDescent="0.3">
      <c r="B640" s="1">
        <f t="shared" si="9"/>
        <v>45563</v>
      </c>
      <c r="C640" s="2" t="s">
        <v>1260</v>
      </c>
      <c r="D640" s="27" t="s">
        <v>344</v>
      </c>
      <c r="E640" s="27" t="s">
        <v>552</v>
      </c>
      <c r="F640" s="27" t="s">
        <v>1773</v>
      </c>
      <c r="G640" s="2">
        <v>3</v>
      </c>
      <c r="H640" s="28">
        <v>15.34</v>
      </c>
      <c r="I640" s="28">
        <v>162.88</v>
      </c>
    </row>
    <row r="641" spans="2:9" x14ac:dyDescent="0.3">
      <c r="B641" s="1">
        <f t="shared" si="9"/>
        <v>45564</v>
      </c>
      <c r="C641" s="2" t="s">
        <v>1261</v>
      </c>
      <c r="D641" s="27" t="s">
        <v>347</v>
      </c>
      <c r="E641" s="27" t="s">
        <v>1262</v>
      </c>
      <c r="F641" s="27" t="s">
        <v>1775</v>
      </c>
      <c r="G641" s="2">
        <v>2</v>
      </c>
      <c r="H641" s="28">
        <v>24.13</v>
      </c>
      <c r="I641" s="28">
        <v>981.7</v>
      </c>
    </row>
    <row r="642" spans="2:9" x14ac:dyDescent="0.3">
      <c r="B642" s="1">
        <f t="shared" si="9"/>
        <v>45565</v>
      </c>
      <c r="C642" s="2" t="s">
        <v>1263</v>
      </c>
      <c r="D642" s="27" t="s">
        <v>350</v>
      </c>
      <c r="E642" s="27" t="s">
        <v>1264</v>
      </c>
      <c r="F642" s="27" t="s">
        <v>1773</v>
      </c>
      <c r="G642" s="2">
        <v>9</v>
      </c>
      <c r="H642" s="28">
        <v>25.07</v>
      </c>
      <c r="I642" s="28">
        <v>615.94000000000005</v>
      </c>
    </row>
    <row r="643" spans="2:9" x14ac:dyDescent="0.3">
      <c r="B643" s="1">
        <f t="shared" si="9"/>
        <v>45566</v>
      </c>
      <c r="C643" s="2" t="s">
        <v>1265</v>
      </c>
      <c r="D643" s="27" t="s">
        <v>353</v>
      </c>
      <c r="E643" s="27" t="s">
        <v>524</v>
      </c>
      <c r="F643" s="27" t="s">
        <v>1774</v>
      </c>
      <c r="G643" s="2">
        <v>10</v>
      </c>
      <c r="H643" s="28">
        <v>12.81</v>
      </c>
      <c r="I643" s="28">
        <v>892</v>
      </c>
    </row>
    <row r="644" spans="2:9" x14ac:dyDescent="0.3">
      <c r="B644" s="1">
        <f t="shared" si="9"/>
        <v>45567</v>
      </c>
      <c r="C644" s="2" t="s">
        <v>1266</v>
      </c>
      <c r="D644" s="27" t="s">
        <v>341</v>
      </c>
      <c r="E644" s="27" t="s">
        <v>1041</v>
      </c>
      <c r="F644" s="27" t="s">
        <v>1773</v>
      </c>
      <c r="G644" s="2">
        <v>7</v>
      </c>
      <c r="H644" s="28">
        <v>10.039999999999999</v>
      </c>
      <c r="I644" s="28">
        <v>819.81</v>
      </c>
    </row>
    <row r="645" spans="2:9" x14ac:dyDescent="0.3">
      <c r="B645" s="1">
        <f t="shared" si="9"/>
        <v>45568</v>
      </c>
      <c r="C645" s="2" t="s">
        <v>1267</v>
      </c>
      <c r="D645" s="27" t="s">
        <v>344</v>
      </c>
      <c r="E645" s="27" t="s">
        <v>1268</v>
      </c>
      <c r="F645" s="27" t="s">
        <v>1773</v>
      </c>
      <c r="G645" s="2">
        <v>9</v>
      </c>
      <c r="H645" s="28">
        <v>24.37</v>
      </c>
      <c r="I645" s="28">
        <v>1062.33</v>
      </c>
    </row>
    <row r="646" spans="2:9" x14ac:dyDescent="0.3">
      <c r="B646" s="1">
        <f t="shared" ref="B646:B709" si="10">B645+1</f>
        <v>45569</v>
      </c>
      <c r="C646" s="2" t="s">
        <v>1269</v>
      </c>
      <c r="D646" s="27" t="s">
        <v>347</v>
      </c>
      <c r="E646" s="27" t="s">
        <v>494</v>
      </c>
      <c r="F646" s="27" t="s">
        <v>1775</v>
      </c>
      <c r="G646" s="2">
        <v>8</v>
      </c>
      <c r="H646" s="28">
        <v>28.04</v>
      </c>
      <c r="I646" s="28">
        <v>953.74</v>
      </c>
    </row>
    <row r="647" spans="2:9" x14ac:dyDescent="0.3">
      <c r="B647" s="1">
        <f t="shared" si="10"/>
        <v>45570</v>
      </c>
      <c r="C647" s="2" t="s">
        <v>1270</v>
      </c>
      <c r="D647" s="27" t="s">
        <v>350</v>
      </c>
      <c r="E647" s="27" t="s">
        <v>988</v>
      </c>
      <c r="F647" s="27" t="s">
        <v>1773</v>
      </c>
      <c r="G647" s="2">
        <v>6</v>
      </c>
      <c r="H647" s="28">
        <v>9.85</v>
      </c>
      <c r="I647" s="28">
        <v>266.8</v>
      </c>
    </row>
    <row r="648" spans="2:9" x14ac:dyDescent="0.3">
      <c r="B648" s="1">
        <f t="shared" si="10"/>
        <v>45571</v>
      </c>
      <c r="C648" s="2" t="s">
        <v>1271</v>
      </c>
      <c r="D648" s="27" t="s">
        <v>353</v>
      </c>
      <c r="E648" s="27" t="s">
        <v>378</v>
      </c>
      <c r="F648" s="27" t="s">
        <v>1773</v>
      </c>
      <c r="G648" s="2">
        <v>9</v>
      </c>
      <c r="H648" s="28">
        <v>17.16</v>
      </c>
      <c r="I648" s="28">
        <v>946.27</v>
      </c>
    </row>
    <row r="649" spans="2:9" x14ac:dyDescent="0.3">
      <c r="B649" s="1">
        <f t="shared" si="10"/>
        <v>45572</v>
      </c>
      <c r="C649" s="2" t="s">
        <v>1272</v>
      </c>
      <c r="D649" s="27" t="s">
        <v>341</v>
      </c>
      <c r="E649" s="27" t="s">
        <v>364</v>
      </c>
      <c r="F649" s="27" t="s">
        <v>1774</v>
      </c>
      <c r="G649" s="2">
        <v>2</v>
      </c>
      <c r="H649" s="28">
        <v>27.62</v>
      </c>
      <c r="I649" s="28">
        <v>714.74</v>
      </c>
    </row>
    <row r="650" spans="2:9" x14ac:dyDescent="0.3">
      <c r="B650" s="1">
        <f t="shared" si="10"/>
        <v>45573</v>
      </c>
      <c r="C650" s="2" t="s">
        <v>1273</v>
      </c>
      <c r="D650" s="27" t="s">
        <v>344</v>
      </c>
      <c r="E650" s="27" t="s">
        <v>808</v>
      </c>
      <c r="F650" s="27" t="s">
        <v>1774</v>
      </c>
      <c r="G650" s="2">
        <v>9</v>
      </c>
      <c r="H650" s="28">
        <v>12.56</v>
      </c>
      <c r="I650" s="28">
        <v>652.09</v>
      </c>
    </row>
    <row r="651" spans="2:9" x14ac:dyDescent="0.3">
      <c r="B651" s="1">
        <f t="shared" si="10"/>
        <v>45574</v>
      </c>
      <c r="C651" s="2" t="s">
        <v>1274</v>
      </c>
      <c r="D651" s="27" t="s">
        <v>347</v>
      </c>
      <c r="E651" s="27" t="s">
        <v>1275</v>
      </c>
      <c r="F651" s="27" t="s">
        <v>1775</v>
      </c>
      <c r="G651" s="2">
        <v>10</v>
      </c>
      <c r="H651" s="28">
        <v>13.71</v>
      </c>
      <c r="I651" s="28">
        <v>997.05</v>
      </c>
    </row>
    <row r="652" spans="2:9" x14ac:dyDescent="0.3">
      <c r="B652" s="1">
        <f t="shared" si="10"/>
        <v>45575</v>
      </c>
      <c r="C652" s="2" t="s">
        <v>1276</v>
      </c>
      <c r="D652" s="27" t="s">
        <v>350</v>
      </c>
      <c r="E652" s="27" t="s">
        <v>420</v>
      </c>
      <c r="F652" s="27" t="s">
        <v>1776</v>
      </c>
      <c r="G652" s="2">
        <v>2</v>
      </c>
      <c r="H652" s="28">
        <v>28.93</v>
      </c>
      <c r="I652" s="28">
        <v>387.15</v>
      </c>
    </row>
    <row r="653" spans="2:9" x14ac:dyDescent="0.3">
      <c r="B653" s="1">
        <f t="shared" si="10"/>
        <v>45576</v>
      </c>
      <c r="C653" s="2" t="s">
        <v>1277</v>
      </c>
      <c r="D653" s="27" t="s">
        <v>353</v>
      </c>
      <c r="E653" s="27" t="s">
        <v>1278</v>
      </c>
      <c r="F653" s="27" t="s">
        <v>1774</v>
      </c>
      <c r="G653" s="2">
        <v>10</v>
      </c>
      <c r="H653" s="28">
        <v>10.99</v>
      </c>
      <c r="I653" s="28">
        <v>110.14</v>
      </c>
    </row>
    <row r="654" spans="2:9" x14ac:dyDescent="0.3">
      <c r="B654" s="1">
        <f t="shared" si="10"/>
        <v>45577</v>
      </c>
      <c r="C654" s="2" t="s">
        <v>1279</v>
      </c>
      <c r="D654" s="27" t="s">
        <v>341</v>
      </c>
      <c r="E654" s="27" t="s">
        <v>883</v>
      </c>
      <c r="F654" s="27" t="s">
        <v>1776</v>
      </c>
      <c r="G654" s="2">
        <v>4</v>
      </c>
      <c r="H654" s="28">
        <v>17.399999999999999</v>
      </c>
      <c r="I654" s="28">
        <v>822.19</v>
      </c>
    </row>
    <row r="655" spans="2:9" x14ac:dyDescent="0.3">
      <c r="B655" s="1">
        <f t="shared" si="10"/>
        <v>45578</v>
      </c>
      <c r="C655" s="2" t="s">
        <v>1280</v>
      </c>
      <c r="D655" s="27" t="s">
        <v>344</v>
      </c>
      <c r="E655" s="27" t="s">
        <v>1264</v>
      </c>
      <c r="F655" s="27" t="s">
        <v>1773</v>
      </c>
      <c r="G655" s="2">
        <v>8</v>
      </c>
      <c r="H655" s="28">
        <v>18.36</v>
      </c>
      <c r="I655" s="28">
        <v>612.89</v>
      </c>
    </row>
    <row r="656" spans="2:9" x14ac:dyDescent="0.3">
      <c r="B656" s="1">
        <f t="shared" si="10"/>
        <v>45579</v>
      </c>
      <c r="C656" s="2" t="s">
        <v>1281</v>
      </c>
      <c r="D656" s="27" t="s">
        <v>347</v>
      </c>
      <c r="E656" s="27" t="s">
        <v>573</v>
      </c>
      <c r="F656" s="27" t="s">
        <v>1775</v>
      </c>
      <c r="G656" s="2">
        <v>8</v>
      </c>
      <c r="H656" s="28">
        <v>22.91</v>
      </c>
      <c r="I656" s="28">
        <v>236.02</v>
      </c>
    </row>
    <row r="657" spans="2:9" x14ac:dyDescent="0.3">
      <c r="B657" s="1">
        <f t="shared" si="10"/>
        <v>45580</v>
      </c>
      <c r="C657" s="2" t="s">
        <v>1282</v>
      </c>
      <c r="D657" s="27" t="s">
        <v>350</v>
      </c>
      <c r="E657" s="27" t="s">
        <v>471</v>
      </c>
      <c r="F657" s="27" t="s">
        <v>1773</v>
      </c>
      <c r="G657" s="2">
        <v>1</v>
      </c>
      <c r="H657" s="28">
        <v>19.64</v>
      </c>
      <c r="I657" s="28">
        <v>932.56</v>
      </c>
    </row>
    <row r="658" spans="2:9" x14ac:dyDescent="0.3">
      <c r="B658" s="1">
        <f t="shared" si="10"/>
        <v>45581</v>
      </c>
      <c r="C658" s="2" t="s">
        <v>1283</v>
      </c>
      <c r="D658" s="27" t="s">
        <v>353</v>
      </c>
      <c r="E658" s="27" t="s">
        <v>1284</v>
      </c>
      <c r="F658" s="27" t="s">
        <v>1773</v>
      </c>
      <c r="G658" s="2">
        <v>9</v>
      </c>
      <c r="H658" s="28">
        <v>12.09</v>
      </c>
      <c r="I658" s="28">
        <v>745.67</v>
      </c>
    </row>
    <row r="659" spans="2:9" x14ac:dyDescent="0.3">
      <c r="B659" s="1">
        <f t="shared" si="10"/>
        <v>45582</v>
      </c>
      <c r="C659" s="2" t="s">
        <v>1285</v>
      </c>
      <c r="D659" s="27" t="s">
        <v>341</v>
      </c>
      <c r="E659" s="27" t="s">
        <v>1275</v>
      </c>
      <c r="F659" s="27" t="s">
        <v>1775</v>
      </c>
      <c r="G659" s="2">
        <v>6</v>
      </c>
      <c r="H659" s="28">
        <v>15.68</v>
      </c>
      <c r="I659" s="28">
        <v>304.69</v>
      </c>
    </row>
    <row r="660" spans="2:9" x14ac:dyDescent="0.3">
      <c r="B660" s="1">
        <f t="shared" si="10"/>
        <v>45583</v>
      </c>
      <c r="C660" s="2" t="s">
        <v>1286</v>
      </c>
      <c r="D660" s="27" t="s">
        <v>344</v>
      </c>
      <c r="E660" s="27" t="s">
        <v>435</v>
      </c>
      <c r="F660" s="27" t="s">
        <v>1775</v>
      </c>
      <c r="G660" s="2">
        <v>1</v>
      </c>
      <c r="H660" s="28">
        <v>28.51</v>
      </c>
      <c r="I660" s="28">
        <v>731.43</v>
      </c>
    </row>
    <row r="661" spans="2:9" x14ac:dyDescent="0.3">
      <c r="B661" s="1">
        <f t="shared" si="10"/>
        <v>45584</v>
      </c>
      <c r="C661" s="2" t="s">
        <v>1287</v>
      </c>
      <c r="D661" s="27" t="s">
        <v>347</v>
      </c>
      <c r="E661" s="27" t="s">
        <v>763</v>
      </c>
      <c r="F661" s="27" t="s">
        <v>1774</v>
      </c>
      <c r="G661" s="2">
        <v>8</v>
      </c>
      <c r="H661" s="28">
        <v>17</v>
      </c>
      <c r="I661" s="28">
        <v>1054.29</v>
      </c>
    </row>
    <row r="662" spans="2:9" x14ac:dyDescent="0.3">
      <c r="B662" s="1">
        <f t="shared" si="10"/>
        <v>45585</v>
      </c>
      <c r="C662" s="2" t="s">
        <v>1288</v>
      </c>
      <c r="D662" s="27" t="s">
        <v>350</v>
      </c>
      <c r="E662" s="27" t="s">
        <v>413</v>
      </c>
      <c r="F662" s="27" t="s">
        <v>1775</v>
      </c>
      <c r="G662" s="2">
        <v>5</v>
      </c>
      <c r="H662" s="28">
        <v>11.44</v>
      </c>
      <c r="I662" s="28">
        <v>772.8</v>
      </c>
    </row>
    <row r="663" spans="2:9" x14ac:dyDescent="0.3">
      <c r="B663" s="1">
        <f t="shared" si="10"/>
        <v>45586</v>
      </c>
      <c r="C663" s="2" t="s">
        <v>1289</v>
      </c>
      <c r="D663" s="27" t="s">
        <v>353</v>
      </c>
      <c r="E663" s="27" t="s">
        <v>528</v>
      </c>
      <c r="F663" s="27" t="s">
        <v>1773</v>
      </c>
      <c r="G663" s="2">
        <v>3</v>
      </c>
      <c r="H663" s="28">
        <v>14.52</v>
      </c>
      <c r="I663" s="28">
        <v>468.34</v>
      </c>
    </row>
    <row r="664" spans="2:9" x14ac:dyDescent="0.3">
      <c r="B664" s="1">
        <f t="shared" si="10"/>
        <v>45587</v>
      </c>
      <c r="C664" s="2" t="s">
        <v>1290</v>
      </c>
      <c r="D664" s="27" t="s">
        <v>341</v>
      </c>
      <c r="E664" s="27" t="s">
        <v>754</v>
      </c>
      <c r="F664" s="27" t="s">
        <v>1775</v>
      </c>
      <c r="G664" s="2">
        <v>1</v>
      </c>
      <c r="H664" s="28">
        <v>18.489999999999998</v>
      </c>
      <c r="I664" s="28">
        <v>495.71</v>
      </c>
    </row>
    <row r="665" spans="2:9" x14ac:dyDescent="0.3">
      <c r="B665" s="1">
        <f t="shared" si="10"/>
        <v>45588</v>
      </c>
      <c r="C665" s="2" t="s">
        <v>1291</v>
      </c>
      <c r="D665" s="27" t="s">
        <v>344</v>
      </c>
      <c r="E665" s="27" t="s">
        <v>534</v>
      </c>
      <c r="F665" s="27" t="s">
        <v>1773</v>
      </c>
      <c r="G665" s="2">
        <v>5</v>
      </c>
      <c r="H665" s="28">
        <v>16.190000000000001</v>
      </c>
      <c r="I665" s="28">
        <v>442.69</v>
      </c>
    </row>
    <row r="666" spans="2:9" x14ac:dyDescent="0.3">
      <c r="B666" s="1">
        <f t="shared" si="10"/>
        <v>45589</v>
      </c>
      <c r="C666" s="2" t="s">
        <v>1292</v>
      </c>
      <c r="D666" s="27" t="s">
        <v>347</v>
      </c>
      <c r="E666" s="27" t="s">
        <v>471</v>
      </c>
      <c r="F666" s="27" t="s">
        <v>1776</v>
      </c>
      <c r="G666" s="2">
        <v>8</v>
      </c>
      <c r="H666" s="28">
        <v>12.79</v>
      </c>
      <c r="I666" s="28">
        <v>332.47</v>
      </c>
    </row>
    <row r="667" spans="2:9" x14ac:dyDescent="0.3">
      <c r="B667" s="1">
        <f t="shared" si="10"/>
        <v>45590</v>
      </c>
      <c r="C667" s="2" t="s">
        <v>1293</v>
      </c>
      <c r="D667" s="27" t="s">
        <v>350</v>
      </c>
      <c r="E667" s="27" t="s">
        <v>771</v>
      </c>
      <c r="F667" s="27" t="s">
        <v>1775</v>
      </c>
      <c r="G667" s="2">
        <v>2</v>
      </c>
      <c r="H667" s="28">
        <v>19.16</v>
      </c>
      <c r="I667" s="28">
        <v>1008.24</v>
      </c>
    </row>
    <row r="668" spans="2:9" x14ac:dyDescent="0.3">
      <c r="B668" s="1">
        <f t="shared" si="10"/>
        <v>45591</v>
      </c>
      <c r="C668" s="2" t="s">
        <v>1294</v>
      </c>
      <c r="D668" s="27" t="s">
        <v>353</v>
      </c>
      <c r="E668" s="27" t="s">
        <v>475</v>
      </c>
      <c r="F668" s="27" t="s">
        <v>1774</v>
      </c>
      <c r="G668" s="2">
        <v>7</v>
      </c>
      <c r="H668" s="28">
        <v>27.67</v>
      </c>
      <c r="I668" s="28">
        <v>598.65</v>
      </c>
    </row>
    <row r="669" spans="2:9" x14ac:dyDescent="0.3">
      <c r="B669" s="1">
        <f t="shared" si="10"/>
        <v>45592</v>
      </c>
      <c r="C669" s="2" t="s">
        <v>1295</v>
      </c>
      <c r="D669" s="27" t="s">
        <v>341</v>
      </c>
      <c r="E669" s="27" t="s">
        <v>1296</v>
      </c>
      <c r="F669" s="27" t="s">
        <v>1776</v>
      </c>
      <c r="G669" s="2">
        <v>6</v>
      </c>
      <c r="H669" s="28">
        <v>15.08</v>
      </c>
      <c r="I669" s="28">
        <v>962.14</v>
      </c>
    </row>
    <row r="670" spans="2:9" x14ac:dyDescent="0.3">
      <c r="B670" s="1">
        <f t="shared" si="10"/>
        <v>45593</v>
      </c>
      <c r="C670" s="2" t="s">
        <v>1297</v>
      </c>
      <c r="D670" s="27" t="s">
        <v>344</v>
      </c>
      <c r="E670" s="27" t="s">
        <v>609</v>
      </c>
      <c r="F670" s="27" t="s">
        <v>1773</v>
      </c>
      <c r="G670" s="2">
        <v>3</v>
      </c>
      <c r="H670" s="28">
        <v>28.62</v>
      </c>
      <c r="I670" s="28">
        <v>735.8</v>
      </c>
    </row>
    <row r="671" spans="2:9" x14ac:dyDescent="0.3">
      <c r="B671" s="1">
        <f t="shared" si="10"/>
        <v>45594</v>
      </c>
      <c r="C671" s="2" t="s">
        <v>1298</v>
      </c>
      <c r="D671" s="27" t="s">
        <v>347</v>
      </c>
      <c r="E671" s="27" t="s">
        <v>812</v>
      </c>
      <c r="F671" s="27" t="s">
        <v>1773</v>
      </c>
      <c r="G671" s="2">
        <v>8</v>
      </c>
      <c r="H671" s="28">
        <v>27.82</v>
      </c>
      <c r="I671" s="28">
        <v>443.87</v>
      </c>
    </row>
    <row r="672" spans="2:9" x14ac:dyDescent="0.3">
      <c r="B672" s="1">
        <f t="shared" si="10"/>
        <v>45595</v>
      </c>
      <c r="C672" s="2" t="s">
        <v>1299</v>
      </c>
      <c r="D672" s="27" t="s">
        <v>350</v>
      </c>
      <c r="E672" s="27" t="s">
        <v>504</v>
      </c>
      <c r="F672" s="27" t="s">
        <v>1773</v>
      </c>
      <c r="G672" s="2">
        <v>7</v>
      </c>
      <c r="H672" s="28">
        <v>26.12</v>
      </c>
      <c r="I672" s="28">
        <v>427.14</v>
      </c>
    </row>
    <row r="673" spans="2:9" x14ac:dyDescent="0.3">
      <c r="B673" s="1">
        <f t="shared" si="10"/>
        <v>45596</v>
      </c>
      <c r="C673" s="2" t="s">
        <v>1300</v>
      </c>
      <c r="D673" s="27" t="s">
        <v>353</v>
      </c>
      <c r="E673" s="27" t="s">
        <v>1301</v>
      </c>
      <c r="F673" s="27" t="s">
        <v>1775</v>
      </c>
      <c r="G673" s="2">
        <v>9</v>
      </c>
      <c r="H673" s="28">
        <v>29.6</v>
      </c>
      <c r="I673" s="28">
        <v>472.87</v>
      </c>
    </row>
    <row r="674" spans="2:9" x14ac:dyDescent="0.3">
      <c r="B674" s="1">
        <f t="shared" si="10"/>
        <v>45597</v>
      </c>
      <c r="C674" s="2" t="s">
        <v>1302</v>
      </c>
      <c r="D674" s="27" t="s">
        <v>341</v>
      </c>
      <c r="E674" s="27" t="s">
        <v>492</v>
      </c>
      <c r="F674" s="27" t="s">
        <v>1775</v>
      </c>
      <c r="G674" s="2">
        <v>1</v>
      </c>
      <c r="H674" s="28">
        <v>25.14</v>
      </c>
      <c r="I674" s="28">
        <v>286.2</v>
      </c>
    </row>
    <row r="675" spans="2:9" x14ac:dyDescent="0.3">
      <c r="B675" s="1">
        <f t="shared" si="10"/>
        <v>45598</v>
      </c>
      <c r="C675" s="2" t="s">
        <v>1303</v>
      </c>
      <c r="D675" s="27" t="s">
        <v>344</v>
      </c>
      <c r="E675" s="27" t="s">
        <v>603</v>
      </c>
      <c r="F675" s="27" t="s">
        <v>1773</v>
      </c>
      <c r="G675" s="2">
        <v>10</v>
      </c>
      <c r="H675" s="28">
        <v>22.78</v>
      </c>
      <c r="I675" s="28">
        <v>716.75</v>
      </c>
    </row>
    <row r="676" spans="2:9" x14ac:dyDescent="0.3">
      <c r="B676" s="1">
        <f t="shared" si="10"/>
        <v>45599</v>
      </c>
      <c r="C676" s="2" t="s">
        <v>1304</v>
      </c>
      <c r="D676" s="27" t="s">
        <v>347</v>
      </c>
      <c r="E676" s="27" t="s">
        <v>864</v>
      </c>
      <c r="F676" s="27" t="s">
        <v>1774</v>
      </c>
      <c r="G676" s="2">
        <v>4</v>
      </c>
      <c r="H676" s="28">
        <v>23.9</v>
      </c>
      <c r="I676" s="28">
        <v>556.87</v>
      </c>
    </row>
    <row r="677" spans="2:9" x14ac:dyDescent="0.3">
      <c r="B677" s="1">
        <f t="shared" si="10"/>
        <v>45600</v>
      </c>
      <c r="C677" s="2" t="s">
        <v>1305</v>
      </c>
      <c r="D677" s="27" t="s">
        <v>350</v>
      </c>
      <c r="E677" s="27" t="s">
        <v>803</v>
      </c>
      <c r="F677" s="27" t="s">
        <v>1775</v>
      </c>
      <c r="G677" s="2">
        <v>4</v>
      </c>
      <c r="H677" s="28">
        <v>29.5</v>
      </c>
      <c r="I677" s="28">
        <v>569.52</v>
      </c>
    </row>
    <row r="678" spans="2:9" x14ac:dyDescent="0.3">
      <c r="B678" s="1">
        <f t="shared" si="10"/>
        <v>45601</v>
      </c>
      <c r="C678" s="2" t="s">
        <v>1306</v>
      </c>
      <c r="D678" s="27" t="s">
        <v>353</v>
      </c>
      <c r="E678" s="27" t="s">
        <v>1061</v>
      </c>
      <c r="F678" s="27" t="s">
        <v>1774</v>
      </c>
      <c r="G678" s="2">
        <v>7</v>
      </c>
      <c r="H678" s="28">
        <v>23.64</v>
      </c>
      <c r="I678" s="28">
        <v>178.23</v>
      </c>
    </row>
    <row r="679" spans="2:9" x14ac:dyDescent="0.3">
      <c r="B679" s="1">
        <f t="shared" si="10"/>
        <v>45602</v>
      </c>
      <c r="C679" s="2" t="s">
        <v>1307</v>
      </c>
      <c r="D679" s="27" t="s">
        <v>341</v>
      </c>
      <c r="E679" s="27" t="s">
        <v>342</v>
      </c>
      <c r="F679" s="27" t="s">
        <v>1773</v>
      </c>
      <c r="G679" s="2">
        <v>7</v>
      </c>
      <c r="H679" s="28">
        <v>17.36</v>
      </c>
      <c r="I679" s="28">
        <v>312.23</v>
      </c>
    </row>
    <row r="680" spans="2:9" x14ac:dyDescent="0.3">
      <c r="B680" s="1">
        <f t="shared" si="10"/>
        <v>45603</v>
      </c>
      <c r="C680" s="2" t="s">
        <v>1308</v>
      </c>
      <c r="D680" s="27" t="s">
        <v>344</v>
      </c>
      <c r="E680" s="27" t="s">
        <v>1309</v>
      </c>
      <c r="F680" s="27" t="s">
        <v>1775</v>
      </c>
      <c r="G680" s="2">
        <v>9</v>
      </c>
      <c r="H680" s="28">
        <v>14.2</v>
      </c>
      <c r="I680" s="28">
        <v>362.51</v>
      </c>
    </row>
    <row r="681" spans="2:9" x14ac:dyDescent="0.3">
      <c r="B681" s="1">
        <f t="shared" si="10"/>
        <v>45604</v>
      </c>
      <c r="C681" s="2" t="s">
        <v>1310</v>
      </c>
      <c r="D681" s="27" t="s">
        <v>347</v>
      </c>
      <c r="E681" s="27" t="s">
        <v>1212</v>
      </c>
      <c r="F681" s="27" t="s">
        <v>1775</v>
      </c>
      <c r="G681" s="2">
        <v>3</v>
      </c>
      <c r="H681" s="28">
        <v>9.6</v>
      </c>
      <c r="I681" s="28">
        <v>1080.3599999999999</v>
      </c>
    </row>
    <row r="682" spans="2:9" x14ac:dyDescent="0.3">
      <c r="B682" s="1">
        <f t="shared" si="10"/>
        <v>45605</v>
      </c>
      <c r="C682" s="2" t="s">
        <v>1311</v>
      </c>
      <c r="D682" s="27" t="s">
        <v>350</v>
      </c>
      <c r="E682" s="27" t="s">
        <v>883</v>
      </c>
      <c r="F682" s="27" t="s">
        <v>1773</v>
      </c>
      <c r="G682" s="2">
        <v>2</v>
      </c>
      <c r="H682" s="28">
        <v>16.7</v>
      </c>
      <c r="I682" s="28">
        <v>904.53</v>
      </c>
    </row>
    <row r="683" spans="2:9" x14ac:dyDescent="0.3">
      <c r="B683" s="1">
        <f t="shared" si="10"/>
        <v>45606</v>
      </c>
      <c r="C683" s="2" t="s">
        <v>1312</v>
      </c>
      <c r="D683" s="27" t="s">
        <v>353</v>
      </c>
      <c r="E683" s="27" t="s">
        <v>475</v>
      </c>
      <c r="F683" s="27" t="s">
        <v>1776</v>
      </c>
      <c r="G683" s="2">
        <v>7</v>
      </c>
      <c r="H683" s="28">
        <v>14.14</v>
      </c>
      <c r="I683" s="28">
        <v>584.89</v>
      </c>
    </row>
    <row r="684" spans="2:9" x14ac:dyDescent="0.3">
      <c r="B684" s="1">
        <f t="shared" si="10"/>
        <v>45607</v>
      </c>
      <c r="C684" s="2" t="s">
        <v>1313</v>
      </c>
      <c r="D684" s="27" t="s">
        <v>341</v>
      </c>
      <c r="E684" s="27" t="s">
        <v>1275</v>
      </c>
      <c r="F684" s="27" t="s">
        <v>1775</v>
      </c>
      <c r="G684" s="2">
        <v>2</v>
      </c>
      <c r="H684" s="28">
        <v>10.83</v>
      </c>
      <c r="I684" s="28">
        <v>1062.83</v>
      </c>
    </row>
    <row r="685" spans="2:9" x14ac:dyDescent="0.3">
      <c r="B685" s="1">
        <f t="shared" si="10"/>
        <v>45608</v>
      </c>
      <c r="C685" s="2" t="s">
        <v>1314</v>
      </c>
      <c r="D685" s="27" t="s">
        <v>344</v>
      </c>
      <c r="E685" s="27" t="s">
        <v>475</v>
      </c>
      <c r="F685" s="27" t="s">
        <v>1773</v>
      </c>
      <c r="G685" s="2">
        <v>7</v>
      </c>
      <c r="H685" s="28">
        <v>18.96</v>
      </c>
      <c r="I685" s="28">
        <v>1091.21</v>
      </c>
    </row>
    <row r="686" spans="2:9" x14ac:dyDescent="0.3">
      <c r="B686" s="1">
        <f t="shared" si="10"/>
        <v>45609</v>
      </c>
      <c r="C686" s="2" t="s">
        <v>1315</v>
      </c>
      <c r="D686" s="27" t="s">
        <v>347</v>
      </c>
      <c r="E686" s="27" t="s">
        <v>888</v>
      </c>
      <c r="F686" s="27" t="s">
        <v>1776</v>
      </c>
      <c r="G686" s="2">
        <v>10</v>
      </c>
      <c r="H686" s="28">
        <v>10.67</v>
      </c>
      <c r="I686" s="28">
        <v>965.99</v>
      </c>
    </row>
    <row r="687" spans="2:9" x14ac:dyDescent="0.3">
      <c r="B687" s="1">
        <f t="shared" si="10"/>
        <v>45610</v>
      </c>
      <c r="C687" s="2" t="s">
        <v>1316</v>
      </c>
      <c r="D687" s="27" t="s">
        <v>350</v>
      </c>
      <c r="E687" s="27" t="s">
        <v>519</v>
      </c>
      <c r="F687" s="27" t="s">
        <v>1775</v>
      </c>
      <c r="G687" s="2">
        <v>7</v>
      </c>
      <c r="H687" s="28">
        <v>11.23</v>
      </c>
      <c r="I687" s="28">
        <v>1026.21</v>
      </c>
    </row>
    <row r="688" spans="2:9" x14ac:dyDescent="0.3">
      <c r="B688" s="1">
        <f t="shared" si="10"/>
        <v>45611</v>
      </c>
      <c r="C688" s="2" t="s">
        <v>1317</v>
      </c>
      <c r="D688" s="27" t="s">
        <v>353</v>
      </c>
      <c r="E688" s="27" t="s">
        <v>1318</v>
      </c>
      <c r="F688" s="27" t="s">
        <v>1775</v>
      </c>
      <c r="G688" s="2">
        <v>3</v>
      </c>
      <c r="H688" s="28">
        <v>28.82</v>
      </c>
      <c r="I688" s="28">
        <v>361.69</v>
      </c>
    </row>
    <row r="689" spans="2:9" x14ac:dyDescent="0.3">
      <c r="B689" s="1">
        <f t="shared" si="10"/>
        <v>45612</v>
      </c>
      <c r="C689" s="2" t="s">
        <v>1319</v>
      </c>
      <c r="D689" s="27" t="s">
        <v>341</v>
      </c>
      <c r="E689" s="27" t="s">
        <v>1059</v>
      </c>
      <c r="F689" s="27" t="s">
        <v>1776</v>
      </c>
      <c r="G689" s="2">
        <v>1</v>
      </c>
      <c r="H689" s="28">
        <v>24</v>
      </c>
      <c r="I689" s="28">
        <v>1093.54</v>
      </c>
    </row>
    <row r="690" spans="2:9" x14ac:dyDescent="0.3">
      <c r="B690" s="1">
        <f t="shared" si="10"/>
        <v>45613</v>
      </c>
      <c r="C690" s="2" t="s">
        <v>1320</v>
      </c>
      <c r="D690" s="27" t="s">
        <v>344</v>
      </c>
      <c r="E690" s="27" t="s">
        <v>561</v>
      </c>
      <c r="F690" s="27" t="s">
        <v>1773</v>
      </c>
      <c r="G690" s="2">
        <v>1</v>
      </c>
      <c r="H690" s="28">
        <v>18.71</v>
      </c>
      <c r="I690" s="28">
        <v>879.91</v>
      </c>
    </row>
    <row r="691" spans="2:9" x14ac:dyDescent="0.3">
      <c r="B691" s="1">
        <f t="shared" si="10"/>
        <v>45614</v>
      </c>
      <c r="C691" s="2" t="s">
        <v>1321</v>
      </c>
      <c r="D691" s="27" t="s">
        <v>347</v>
      </c>
      <c r="E691" s="27" t="s">
        <v>384</v>
      </c>
      <c r="F691" s="27" t="s">
        <v>1776</v>
      </c>
      <c r="G691" s="2">
        <v>7</v>
      </c>
      <c r="H691" s="28">
        <v>12.34</v>
      </c>
      <c r="I691" s="28">
        <v>932.27</v>
      </c>
    </row>
    <row r="692" spans="2:9" x14ac:dyDescent="0.3">
      <c r="B692" s="1">
        <f t="shared" si="10"/>
        <v>45615</v>
      </c>
      <c r="C692" s="2" t="s">
        <v>1322</v>
      </c>
      <c r="D692" s="27" t="s">
        <v>350</v>
      </c>
      <c r="E692" s="27" t="s">
        <v>1018</v>
      </c>
      <c r="F692" s="27" t="s">
        <v>1773</v>
      </c>
      <c r="G692" s="2">
        <v>9</v>
      </c>
      <c r="H692" s="28">
        <v>27.34</v>
      </c>
      <c r="I692" s="28">
        <v>573.20000000000005</v>
      </c>
    </row>
    <row r="693" spans="2:9" x14ac:dyDescent="0.3">
      <c r="B693" s="1">
        <f t="shared" si="10"/>
        <v>45616</v>
      </c>
      <c r="C693" s="2" t="s">
        <v>1323</v>
      </c>
      <c r="D693" s="27" t="s">
        <v>353</v>
      </c>
      <c r="E693" s="27" t="s">
        <v>839</v>
      </c>
      <c r="F693" s="27" t="s">
        <v>1773</v>
      </c>
      <c r="G693" s="2">
        <v>2</v>
      </c>
      <c r="H693" s="28">
        <v>18.64</v>
      </c>
      <c r="I693" s="28">
        <v>590.89</v>
      </c>
    </row>
    <row r="694" spans="2:9" x14ac:dyDescent="0.3">
      <c r="B694" s="1">
        <f t="shared" si="10"/>
        <v>45617</v>
      </c>
      <c r="C694" s="2" t="s">
        <v>1324</v>
      </c>
      <c r="D694" s="27" t="s">
        <v>341</v>
      </c>
      <c r="E694" s="27" t="s">
        <v>792</v>
      </c>
      <c r="F694" s="27" t="s">
        <v>1776</v>
      </c>
      <c r="G694" s="2">
        <v>10</v>
      </c>
      <c r="H694" s="28">
        <v>15.58</v>
      </c>
      <c r="I694" s="28">
        <v>108.32</v>
      </c>
    </row>
    <row r="695" spans="2:9" x14ac:dyDescent="0.3">
      <c r="B695" s="1">
        <f t="shared" si="10"/>
        <v>45618</v>
      </c>
      <c r="C695" s="2" t="s">
        <v>1325</v>
      </c>
      <c r="D695" s="27" t="s">
        <v>344</v>
      </c>
      <c r="E695" s="27" t="s">
        <v>690</v>
      </c>
      <c r="F695" s="27" t="s">
        <v>1773</v>
      </c>
      <c r="G695" s="2">
        <v>3</v>
      </c>
      <c r="H695" s="28">
        <v>21.8</v>
      </c>
      <c r="I695" s="28">
        <v>859.67</v>
      </c>
    </row>
    <row r="696" spans="2:9" x14ac:dyDescent="0.3">
      <c r="B696" s="1">
        <f t="shared" si="10"/>
        <v>45619</v>
      </c>
      <c r="C696" s="2" t="s">
        <v>1326</v>
      </c>
      <c r="D696" s="27" t="s">
        <v>347</v>
      </c>
      <c r="E696" s="27" t="s">
        <v>1327</v>
      </c>
      <c r="F696" s="27" t="s">
        <v>1776</v>
      </c>
      <c r="G696" s="2">
        <v>10</v>
      </c>
      <c r="H696" s="28">
        <v>20.67</v>
      </c>
      <c r="I696" s="28">
        <v>340.87</v>
      </c>
    </row>
    <row r="697" spans="2:9" x14ac:dyDescent="0.3">
      <c r="B697" s="1">
        <f t="shared" si="10"/>
        <v>45620</v>
      </c>
      <c r="C697" s="2" t="s">
        <v>1328</v>
      </c>
      <c r="D697" s="27" t="s">
        <v>350</v>
      </c>
      <c r="E697" s="27" t="s">
        <v>1329</v>
      </c>
      <c r="F697" s="27" t="s">
        <v>1773</v>
      </c>
      <c r="G697" s="2">
        <v>8</v>
      </c>
      <c r="H697" s="28">
        <v>17.399999999999999</v>
      </c>
      <c r="I697" s="28">
        <v>272.52</v>
      </c>
    </row>
    <row r="698" spans="2:9" x14ac:dyDescent="0.3">
      <c r="B698" s="1">
        <f t="shared" si="10"/>
        <v>45621</v>
      </c>
      <c r="C698" s="2" t="s">
        <v>1330</v>
      </c>
      <c r="D698" s="27" t="s">
        <v>353</v>
      </c>
      <c r="E698" s="27" t="s">
        <v>769</v>
      </c>
      <c r="F698" s="27" t="s">
        <v>1773</v>
      </c>
      <c r="G698" s="2">
        <v>5</v>
      </c>
      <c r="H698" s="28">
        <v>18.87</v>
      </c>
      <c r="I698" s="28">
        <v>118.98</v>
      </c>
    </row>
    <row r="699" spans="2:9" x14ac:dyDescent="0.3">
      <c r="B699" s="1">
        <f t="shared" si="10"/>
        <v>45622</v>
      </c>
      <c r="C699" s="2" t="s">
        <v>1331</v>
      </c>
      <c r="D699" s="27" t="s">
        <v>341</v>
      </c>
      <c r="E699" s="27" t="s">
        <v>1332</v>
      </c>
      <c r="F699" s="27" t="s">
        <v>1774</v>
      </c>
      <c r="G699" s="2">
        <v>1</v>
      </c>
      <c r="H699" s="28">
        <v>13.98</v>
      </c>
      <c r="I699" s="28">
        <v>362.01</v>
      </c>
    </row>
    <row r="700" spans="2:9" x14ac:dyDescent="0.3">
      <c r="B700" s="1">
        <f t="shared" si="10"/>
        <v>45623</v>
      </c>
      <c r="C700" s="2" t="s">
        <v>1333</v>
      </c>
      <c r="D700" s="27" t="s">
        <v>344</v>
      </c>
      <c r="E700" s="27" t="s">
        <v>532</v>
      </c>
      <c r="F700" s="27" t="s">
        <v>1775</v>
      </c>
      <c r="G700" s="2">
        <v>7</v>
      </c>
      <c r="H700" s="28">
        <v>25.97</v>
      </c>
      <c r="I700" s="28">
        <v>167.73</v>
      </c>
    </row>
    <row r="701" spans="2:9" x14ac:dyDescent="0.3">
      <c r="B701" s="1">
        <f t="shared" si="10"/>
        <v>45624</v>
      </c>
      <c r="C701" s="2" t="s">
        <v>1334</v>
      </c>
      <c r="D701" s="27" t="s">
        <v>347</v>
      </c>
      <c r="E701" s="27" t="s">
        <v>398</v>
      </c>
      <c r="F701" s="27" t="s">
        <v>1774</v>
      </c>
      <c r="G701" s="2">
        <v>4</v>
      </c>
      <c r="H701" s="28">
        <v>12.24</v>
      </c>
      <c r="I701" s="28">
        <v>390.5</v>
      </c>
    </row>
    <row r="702" spans="2:9" x14ac:dyDescent="0.3">
      <c r="B702" s="1">
        <f t="shared" si="10"/>
        <v>45625</v>
      </c>
      <c r="C702" s="2" t="s">
        <v>1335</v>
      </c>
      <c r="D702" s="27" t="s">
        <v>350</v>
      </c>
      <c r="E702" s="27" t="s">
        <v>1207</v>
      </c>
      <c r="F702" s="27" t="s">
        <v>1774</v>
      </c>
      <c r="G702" s="2">
        <v>6</v>
      </c>
      <c r="H702" s="28">
        <v>29.44</v>
      </c>
      <c r="I702" s="28">
        <v>694.8</v>
      </c>
    </row>
    <row r="703" spans="2:9" x14ac:dyDescent="0.3">
      <c r="B703" s="1">
        <f t="shared" si="10"/>
        <v>45626</v>
      </c>
      <c r="C703" s="2" t="s">
        <v>1336</v>
      </c>
      <c r="D703" s="27" t="s">
        <v>353</v>
      </c>
      <c r="E703" s="27" t="s">
        <v>1337</v>
      </c>
      <c r="F703" s="27" t="s">
        <v>1774</v>
      </c>
      <c r="G703" s="2">
        <v>8</v>
      </c>
      <c r="H703" s="28">
        <v>22.9</v>
      </c>
      <c r="I703" s="28">
        <v>266.77999999999997</v>
      </c>
    </row>
    <row r="704" spans="2:9" x14ac:dyDescent="0.3">
      <c r="B704" s="1">
        <f t="shared" si="10"/>
        <v>45627</v>
      </c>
      <c r="C704" s="2" t="s">
        <v>1338</v>
      </c>
      <c r="D704" s="27" t="s">
        <v>341</v>
      </c>
      <c r="E704" s="27" t="s">
        <v>1339</v>
      </c>
      <c r="F704" s="27" t="s">
        <v>1775</v>
      </c>
      <c r="G704" s="2">
        <v>7</v>
      </c>
      <c r="H704" s="28">
        <v>17.2</v>
      </c>
      <c r="I704" s="28">
        <v>537.35</v>
      </c>
    </row>
    <row r="705" spans="2:9" x14ac:dyDescent="0.3">
      <c r="B705" s="1">
        <f t="shared" si="10"/>
        <v>45628</v>
      </c>
      <c r="C705" s="2" t="s">
        <v>1340</v>
      </c>
      <c r="D705" s="27" t="s">
        <v>344</v>
      </c>
      <c r="E705" s="27" t="s">
        <v>912</v>
      </c>
      <c r="F705" s="27" t="s">
        <v>1775</v>
      </c>
      <c r="G705" s="2">
        <v>8</v>
      </c>
      <c r="H705" s="28">
        <v>19.420000000000002</v>
      </c>
      <c r="I705" s="28">
        <v>169.33</v>
      </c>
    </row>
    <row r="706" spans="2:9" x14ac:dyDescent="0.3">
      <c r="B706" s="1">
        <f t="shared" si="10"/>
        <v>45629</v>
      </c>
      <c r="C706" s="2" t="s">
        <v>1341</v>
      </c>
      <c r="D706" s="27" t="s">
        <v>347</v>
      </c>
      <c r="E706" s="27" t="s">
        <v>596</v>
      </c>
      <c r="F706" s="27" t="s">
        <v>1776</v>
      </c>
      <c r="G706" s="2">
        <v>5</v>
      </c>
      <c r="H706" s="28">
        <v>9.98</v>
      </c>
      <c r="I706" s="28">
        <v>734.4</v>
      </c>
    </row>
    <row r="707" spans="2:9" x14ac:dyDescent="0.3">
      <c r="B707" s="1">
        <f t="shared" si="10"/>
        <v>45630</v>
      </c>
      <c r="C707" s="2" t="s">
        <v>1342</v>
      </c>
      <c r="D707" s="27" t="s">
        <v>350</v>
      </c>
      <c r="E707" s="27" t="s">
        <v>1301</v>
      </c>
      <c r="F707" s="27" t="s">
        <v>1774</v>
      </c>
      <c r="G707" s="2">
        <v>6</v>
      </c>
      <c r="H707" s="28">
        <v>18.059999999999999</v>
      </c>
      <c r="I707" s="28">
        <v>1033.9000000000001</v>
      </c>
    </row>
    <row r="708" spans="2:9" x14ac:dyDescent="0.3">
      <c r="B708" s="1">
        <f t="shared" si="10"/>
        <v>45631</v>
      </c>
      <c r="C708" s="2" t="s">
        <v>1343</v>
      </c>
      <c r="D708" s="27" t="s">
        <v>353</v>
      </c>
      <c r="E708" s="27" t="s">
        <v>1344</v>
      </c>
      <c r="F708" s="27" t="s">
        <v>1773</v>
      </c>
      <c r="G708" s="2">
        <v>1</v>
      </c>
      <c r="H708" s="28">
        <v>18.28</v>
      </c>
      <c r="I708" s="28">
        <v>905.96</v>
      </c>
    </row>
    <row r="709" spans="2:9" x14ac:dyDescent="0.3">
      <c r="B709" s="1">
        <f t="shared" si="10"/>
        <v>45632</v>
      </c>
      <c r="C709" s="2" t="s">
        <v>1345</v>
      </c>
      <c r="D709" s="27" t="s">
        <v>341</v>
      </c>
      <c r="E709" s="27" t="s">
        <v>1196</v>
      </c>
      <c r="F709" s="27" t="s">
        <v>1775</v>
      </c>
      <c r="G709" s="2">
        <v>3</v>
      </c>
      <c r="H709" s="28">
        <v>18.73</v>
      </c>
      <c r="I709" s="28">
        <v>887.06</v>
      </c>
    </row>
    <row r="710" spans="2:9" x14ac:dyDescent="0.3">
      <c r="B710" s="1">
        <f t="shared" ref="B710:B773" si="11">B709+1</f>
        <v>45633</v>
      </c>
      <c r="C710" s="2" t="s">
        <v>1346</v>
      </c>
      <c r="D710" s="27" t="s">
        <v>344</v>
      </c>
      <c r="E710" s="27" t="s">
        <v>1347</v>
      </c>
      <c r="F710" s="27" t="s">
        <v>1776</v>
      </c>
      <c r="G710" s="2">
        <v>5</v>
      </c>
      <c r="H710" s="28">
        <v>16.82</v>
      </c>
      <c r="I710" s="28">
        <v>266.39999999999998</v>
      </c>
    </row>
    <row r="711" spans="2:9" x14ac:dyDescent="0.3">
      <c r="B711" s="1">
        <f t="shared" si="11"/>
        <v>45634</v>
      </c>
      <c r="C711" s="2" t="s">
        <v>1348</v>
      </c>
      <c r="D711" s="27" t="s">
        <v>347</v>
      </c>
      <c r="E711" s="27" t="s">
        <v>967</v>
      </c>
      <c r="F711" s="27" t="s">
        <v>1773</v>
      </c>
      <c r="G711" s="2">
        <v>7</v>
      </c>
      <c r="H711" s="28">
        <v>20.13</v>
      </c>
      <c r="I711" s="28">
        <v>545.35</v>
      </c>
    </row>
    <row r="712" spans="2:9" x14ac:dyDescent="0.3">
      <c r="B712" s="1">
        <f t="shared" si="11"/>
        <v>45635</v>
      </c>
      <c r="C712" s="2" t="s">
        <v>1349</v>
      </c>
      <c r="D712" s="27" t="s">
        <v>350</v>
      </c>
      <c r="E712" s="27" t="s">
        <v>449</v>
      </c>
      <c r="F712" s="27" t="s">
        <v>1776</v>
      </c>
      <c r="G712" s="2">
        <v>10</v>
      </c>
      <c r="H712" s="28">
        <v>19.16</v>
      </c>
      <c r="I712" s="28">
        <v>803.57</v>
      </c>
    </row>
    <row r="713" spans="2:9" x14ac:dyDescent="0.3">
      <c r="B713" s="1">
        <f t="shared" si="11"/>
        <v>45636</v>
      </c>
      <c r="C713" s="2" t="s">
        <v>1350</v>
      </c>
      <c r="D713" s="27" t="s">
        <v>353</v>
      </c>
      <c r="E713" s="27" t="s">
        <v>370</v>
      </c>
      <c r="F713" s="27" t="s">
        <v>1776</v>
      </c>
      <c r="G713" s="2">
        <v>8</v>
      </c>
      <c r="H713" s="28">
        <v>22.52</v>
      </c>
      <c r="I713" s="28">
        <v>731.51</v>
      </c>
    </row>
    <row r="714" spans="2:9" x14ac:dyDescent="0.3">
      <c r="B714" s="1">
        <f t="shared" si="11"/>
        <v>45637</v>
      </c>
      <c r="C714" s="2" t="s">
        <v>1351</v>
      </c>
      <c r="D714" s="27" t="s">
        <v>341</v>
      </c>
      <c r="E714" s="27" t="s">
        <v>932</v>
      </c>
      <c r="F714" s="27" t="s">
        <v>1773</v>
      </c>
      <c r="G714" s="2">
        <v>10</v>
      </c>
      <c r="H714" s="28">
        <v>12.23</v>
      </c>
      <c r="I714" s="28">
        <v>646.12</v>
      </c>
    </row>
    <row r="715" spans="2:9" x14ac:dyDescent="0.3">
      <c r="B715" s="1">
        <f t="shared" si="11"/>
        <v>45638</v>
      </c>
      <c r="C715" s="2" t="s">
        <v>1352</v>
      </c>
      <c r="D715" s="27" t="s">
        <v>344</v>
      </c>
      <c r="E715" s="27" t="s">
        <v>1005</v>
      </c>
      <c r="F715" s="27" t="s">
        <v>1773</v>
      </c>
      <c r="G715" s="2">
        <v>2</v>
      </c>
      <c r="H715" s="28">
        <v>17.82</v>
      </c>
      <c r="I715" s="28">
        <v>345.51</v>
      </c>
    </row>
    <row r="716" spans="2:9" x14ac:dyDescent="0.3">
      <c r="B716" s="1">
        <f t="shared" si="11"/>
        <v>45639</v>
      </c>
      <c r="C716" s="2" t="s">
        <v>1353</v>
      </c>
      <c r="D716" s="27" t="s">
        <v>347</v>
      </c>
      <c r="E716" s="27" t="s">
        <v>1354</v>
      </c>
      <c r="F716" s="27" t="s">
        <v>1774</v>
      </c>
      <c r="G716" s="2">
        <v>6</v>
      </c>
      <c r="H716" s="28">
        <v>25.62</v>
      </c>
      <c r="I716" s="28">
        <v>114.67</v>
      </c>
    </row>
    <row r="717" spans="2:9" x14ac:dyDescent="0.3">
      <c r="B717" s="1">
        <f t="shared" si="11"/>
        <v>45640</v>
      </c>
      <c r="C717" s="2" t="s">
        <v>1355</v>
      </c>
      <c r="D717" s="27" t="s">
        <v>350</v>
      </c>
      <c r="E717" s="27" t="s">
        <v>1332</v>
      </c>
      <c r="F717" s="27" t="s">
        <v>1773</v>
      </c>
      <c r="G717" s="2">
        <v>5</v>
      </c>
      <c r="H717" s="28">
        <v>26.27</v>
      </c>
      <c r="I717" s="28">
        <v>412.84</v>
      </c>
    </row>
    <row r="718" spans="2:9" x14ac:dyDescent="0.3">
      <c r="B718" s="1">
        <f t="shared" si="11"/>
        <v>45641</v>
      </c>
      <c r="C718" s="2" t="s">
        <v>1356</v>
      </c>
      <c r="D718" s="27" t="s">
        <v>353</v>
      </c>
      <c r="E718" s="27" t="s">
        <v>754</v>
      </c>
      <c r="F718" s="27" t="s">
        <v>1773</v>
      </c>
      <c r="G718" s="2">
        <v>1</v>
      </c>
      <c r="H718" s="28">
        <v>22.96</v>
      </c>
      <c r="I718" s="28">
        <v>274.35000000000002</v>
      </c>
    </row>
    <row r="719" spans="2:9" x14ac:dyDescent="0.3">
      <c r="B719" s="1">
        <f t="shared" si="11"/>
        <v>45642</v>
      </c>
      <c r="C719" s="2" t="s">
        <v>1357</v>
      </c>
      <c r="D719" s="27" t="s">
        <v>341</v>
      </c>
      <c r="E719" s="27" t="s">
        <v>1296</v>
      </c>
      <c r="F719" s="27" t="s">
        <v>1774</v>
      </c>
      <c r="G719" s="2">
        <v>3</v>
      </c>
      <c r="H719" s="28">
        <v>19.100000000000001</v>
      </c>
      <c r="I719" s="28">
        <v>1058.3699999999999</v>
      </c>
    </row>
    <row r="720" spans="2:9" x14ac:dyDescent="0.3">
      <c r="B720" s="1">
        <f t="shared" si="11"/>
        <v>45643</v>
      </c>
      <c r="C720" s="2" t="s">
        <v>1358</v>
      </c>
      <c r="D720" s="27" t="s">
        <v>344</v>
      </c>
      <c r="E720" s="27" t="s">
        <v>973</v>
      </c>
      <c r="F720" s="27" t="s">
        <v>1774</v>
      </c>
      <c r="G720" s="2">
        <v>7</v>
      </c>
      <c r="H720" s="28">
        <v>16.71</v>
      </c>
      <c r="I720" s="28">
        <v>963.55</v>
      </c>
    </row>
    <row r="721" spans="2:9" x14ac:dyDescent="0.3">
      <c r="B721" s="1">
        <f t="shared" si="11"/>
        <v>45644</v>
      </c>
      <c r="C721" s="2" t="s">
        <v>1359</v>
      </c>
      <c r="D721" s="27" t="s">
        <v>347</v>
      </c>
      <c r="E721" s="27" t="s">
        <v>830</v>
      </c>
      <c r="F721" s="27" t="s">
        <v>1775</v>
      </c>
      <c r="G721" s="2">
        <v>3</v>
      </c>
      <c r="H721" s="28">
        <v>29.13</v>
      </c>
      <c r="I721" s="28">
        <v>416.54</v>
      </c>
    </row>
    <row r="722" spans="2:9" x14ac:dyDescent="0.3">
      <c r="B722" s="1">
        <f t="shared" si="11"/>
        <v>45645</v>
      </c>
      <c r="C722" s="2" t="s">
        <v>1360</v>
      </c>
      <c r="D722" s="27" t="s">
        <v>350</v>
      </c>
      <c r="E722" s="27" t="s">
        <v>516</v>
      </c>
      <c r="F722" s="27" t="s">
        <v>1774</v>
      </c>
      <c r="G722" s="2">
        <v>9</v>
      </c>
      <c r="H722" s="28">
        <v>21.14</v>
      </c>
      <c r="I722" s="28">
        <v>548.46</v>
      </c>
    </row>
    <row r="723" spans="2:9" x14ac:dyDescent="0.3">
      <c r="B723" s="1">
        <f t="shared" si="11"/>
        <v>45646</v>
      </c>
      <c r="C723" s="2" t="s">
        <v>1361</v>
      </c>
      <c r="D723" s="27" t="s">
        <v>353</v>
      </c>
      <c r="E723" s="27" t="s">
        <v>573</v>
      </c>
      <c r="F723" s="27" t="s">
        <v>1774</v>
      </c>
      <c r="G723" s="2">
        <v>4</v>
      </c>
      <c r="H723" s="28">
        <v>23.48</v>
      </c>
      <c r="I723" s="28">
        <v>292.89</v>
      </c>
    </row>
    <row r="724" spans="2:9" x14ac:dyDescent="0.3">
      <c r="B724" s="1">
        <f t="shared" si="11"/>
        <v>45647</v>
      </c>
      <c r="C724" s="2" t="s">
        <v>1362</v>
      </c>
      <c r="D724" s="27" t="s">
        <v>341</v>
      </c>
      <c r="E724" s="27" t="s">
        <v>1363</v>
      </c>
      <c r="F724" s="27" t="s">
        <v>1775</v>
      </c>
      <c r="G724" s="2">
        <v>7</v>
      </c>
      <c r="H724" s="28">
        <v>12.93</v>
      </c>
      <c r="I724" s="28">
        <v>504.45</v>
      </c>
    </row>
    <row r="725" spans="2:9" x14ac:dyDescent="0.3">
      <c r="B725" s="1">
        <f t="shared" si="11"/>
        <v>45648</v>
      </c>
      <c r="C725" s="2" t="s">
        <v>1364</v>
      </c>
      <c r="D725" s="27" t="s">
        <v>344</v>
      </c>
      <c r="E725" s="27" t="s">
        <v>706</v>
      </c>
      <c r="F725" s="27" t="s">
        <v>1775</v>
      </c>
      <c r="G725" s="2">
        <v>10</v>
      </c>
      <c r="H725" s="28">
        <v>21.91</v>
      </c>
      <c r="I725" s="28">
        <v>474.94</v>
      </c>
    </row>
    <row r="726" spans="2:9" x14ac:dyDescent="0.3">
      <c r="B726" s="1">
        <f t="shared" si="11"/>
        <v>45649</v>
      </c>
      <c r="C726" s="2" t="s">
        <v>1365</v>
      </c>
      <c r="D726" s="27" t="s">
        <v>347</v>
      </c>
      <c r="E726" s="27" t="s">
        <v>1140</v>
      </c>
      <c r="F726" s="27" t="s">
        <v>1776</v>
      </c>
      <c r="G726" s="2">
        <v>7</v>
      </c>
      <c r="H726" s="28">
        <v>17.04</v>
      </c>
      <c r="I726" s="28">
        <v>349.74</v>
      </c>
    </row>
    <row r="727" spans="2:9" x14ac:dyDescent="0.3">
      <c r="B727" s="1">
        <f t="shared" si="11"/>
        <v>45650</v>
      </c>
      <c r="C727" s="2" t="s">
        <v>1366</v>
      </c>
      <c r="D727" s="27" t="s">
        <v>350</v>
      </c>
      <c r="E727" s="27" t="s">
        <v>927</v>
      </c>
      <c r="F727" s="27" t="s">
        <v>1775</v>
      </c>
      <c r="G727" s="2">
        <v>2</v>
      </c>
      <c r="H727" s="28">
        <v>25.25</v>
      </c>
      <c r="I727" s="28">
        <v>1011.69</v>
      </c>
    </row>
    <row r="728" spans="2:9" x14ac:dyDescent="0.3">
      <c r="B728" s="1">
        <f t="shared" si="11"/>
        <v>45651</v>
      </c>
      <c r="C728" s="2" t="s">
        <v>1367</v>
      </c>
      <c r="D728" s="27" t="s">
        <v>353</v>
      </c>
      <c r="E728" s="27" t="s">
        <v>471</v>
      </c>
      <c r="F728" s="27" t="s">
        <v>1775</v>
      </c>
      <c r="G728" s="2">
        <v>5</v>
      </c>
      <c r="H728" s="28">
        <v>15.1</v>
      </c>
      <c r="I728" s="28">
        <v>796.68</v>
      </c>
    </row>
    <row r="729" spans="2:9" x14ac:dyDescent="0.3">
      <c r="B729" s="1">
        <f t="shared" si="11"/>
        <v>45652</v>
      </c>
      <c r="C729" s="2" t="s">
        <v>1368</v>
      </c>
      <c r="D729" s="27" t="s">
        <v>341</v>
      </c>
      <c r="E729" s="27" t="s">
        <v>424</v>
      </c>
      <c r="F729" s="27" t="s">
        <v>1776</v>
      </c>
      <c r="G729" s="2">
        <v>8</v>
      </c>
      <c r="H729" s="28">
        <v>29.47</v>
      </c>
      <c r="I729" s="28">
        <v>1046.43</v>
      </c>
    </row>
    <row r="730" spans="2:9" x14ac:dyDescent="0.3">
      <c r="B730" s="1">
        <f t="shared" si="11"/>
        <v>45653</v>
      </c>
      <c r="C730" s="2" t="s">
        <v>1369</v>
      </c>
      <c r="D730" s="27" t="s">
        <v>344</v>
      </c>
      <c r="E730" s="27" t="s">
        <v>652</v>
      </c>
      <c r="F730" s="27" t="s">
        <v>1775</v>
      </c>
      <c r="G730" s="2">
        <v>10</v>
      </c>
      <c r="H730" s="28">
        <v>10.75</v>
      </c>
      <c r="I730" s="28">
        <v>619.28</v>
      </c>
    </row>
    <row r="731" spans="2:9" x14ac:dyDescent="0.3">
      <c r="B731" s="1">
        <f t="shared" si="11"/>
        <v>45654</v>
      </c>
      <c r="C731" s="2" t="s">
        <v>1370</v>
      </c>
      <c r="D731" s="27" t="s">
        <v>347</v>
      </c>
      <c r="E731" s="27" t="s">
        <v>356</v>
      </c>
      <c r="F731" s="27" t="s">
        <v>1773</v>
      </c>
      <c r="G731" s="2">
        <v>2</v>
      </c>
      <c r="H731" s="28">
        <v>22.53</v>
      </c>
      <c r="I731" s="28">
        <v>855.29</v>
      </c>
    </row>
    <row r="732" spans="2:9" x14ac:dyDescent="0.3">
      <c r="B732" s="1">
        <f t="shared" si="11"/>
        <v>45655</v>
      </c>
      <c r="C732" s="2" t="s">
        <v>1371</v>
      </c>
      <c r="D732" s="27" t="s">
        <v>350</v>
      </c>
      <c r="E732" s="27" t="s">
        <v>1372</v>
      </c>
      <c r="F732" s="27" t="s">
        <v>1773</v>
      </c>
      <c r="G732" s="2">
        <v>9</v>
      </c>
      <c r="H732" s="28">
        <v>14.06</v>
      </c>
      <c r="I732" s="28">
        <v>457.98</v>
      </c>
    </row>
    <row r="733" spans="2:9" x14ac:dyDescent="0.3">
      <c r="B733" s="1">
        <f t="shared" si="11"/>
        <v>45656</v>
      </c>
      <c r="C733" s="2" t="s">
        <v>1373</v>
      </c>
      <c r="D733" s="27" t="s">
        <v>353</v>
      </c>
      <c r="E733" s="27" t="s">
        <v>1374</v>
      </c>
      <c r="F733" s="27" t="s">
        <v>1773</v>
      </c>
      <c r="G733" s="2">
        <v>5</v>
      </c>
      <c r="H733" s="28">
        <v>25.49</v>
      </c>
      <c r="I733" s="28">
        <v>196.24</v>
      </c>
    </row>
    <row r="734" spans="2:9" x14ac:dyDescent="0.3">
      <c r="B734" s="1">
        <f t="shared" si="11"/>
        <v>45657</v>
      </c>
      <c r="C734" s="2" t="s">
        <v>1375</v>
      </c>
      <c r="D734" s="27" t="s">
        <v>341</v>
      </c>
      <c r="E734" s="27" t="s">
        <v>594</v>
      </c>
      <c r="F734" s="27" t="s">
        <v>1774</v>
      </c>
      <c r="G734" s="2">
        <v>7</v>
      </c>
      <c r="H734" s="28">
        <v>18.5</v>
      </c>
      <c r="I734" s="28">
        <v>876.31</v>
      </c>
    </row>
    <row r="735" spans="2:9" x14ac:dyDescent="0.3">
      <c r="B735" s="1">
        <f t="shared" si="11"/>
        <v>45658</v>
      </c>
      <c r="C735" s="2" t="s">
        <v>1376</v>
      </c>
      <c r="D735" s="27" t="s">
        <v>344</v>
      </c>
      <c r="E735" s="27" t="s">
        <v>490</v>
      </c>
      <c r="F735" s="27" t="s">
        <v>1774</v>
      </c>
      <c r="G735" s="2">
        <v>10</v>
      </c>
      <c r="H735" s="28">
        <v>23.92</v>
      </c>
      <c r="I735" s="28">
        <v>1076.93</v>
      </c>
    </row>
    <row r="736" spans="2:9" x14ac:dyDescent="0.3">
      <c r="B736" s="1">
        <f t="shared" si="11"/>
        <v>45659</v>
      </c>
      <c r="C736" s="2" t="s">
        <v>1377</v>
      </c>
      <c r="D736" s="27" t="s">
        <v>344</v>
      </c>
      <c r="E736" s="27" t="s">
        <v>621</v>
      </c>
      <c r="F736" s="27" t="s">
        <v>1776</v>
      </c>
      <c r="G736" s="2">
        <v>10</v>
      </c>
      <c r="H736" s="28">
        <v>19.05</v>
      </c>
      <c r="I736" s="28">
        <v>789.15</v>
      </c>
    </row>
    <row r="737" spans="2:9" x14ac:dyDescent="0.3">
      <c r="B737" s="1">
        <f t="shared" si="11"/>
        <v>45660</v>
      </c>
      <c r="C737" s="2" t="s">
        <v>1378</v>
      </c>
      <c r="D737" s="27" t="s">
        <v>344</v>
      </c>
      <c r="E737" s="27" t="s">
        <v>582</v>
      </c>
      <c r="F737" s="27" t="s">
        <v>1773</v>
      </c>
      <c r="G737" s="2">
        <v>5</v>
      </c>
      <c r="H737" s="28">
        <v>14.44</v>
      </c>
      <c r="I737" s="28">
        <v>830.68</v>
      </c>
    </row>
    <row r="738" spans="2:9" x14ac:dyDescent="0.3">
      <c r="B738" s="1">
        <f t="shared" si="11"/>
        <v>45661</v>
      </c>
      <c r="C738" s="2" t="s">
        <v>1379</v>
      </c>
      <c r="D738" s="27" t="s">
        <v>344</v>
      </c>
      <c r="E738" s="27" t="s">
        <v>557</v>
      </c>
      <c r="F738" s="27" t="s">
        <v>1775</v>
      </c>
      <c r="G738" s="2">
        <v>1</v>
      </c>
      <c r="H738" s="28">
        <v>11.15</v>
      </c>
      <c r="I738" s="28">
        <v>836.87</v>
      </c>
    </row>
    <row r="739" spans="2:9" x14ac:dyDescent="0.3">
      <c r="B739" s="1">
        <f t="shared" si="11"/>
        <v>45662</v>
      </c>
      <c r="C739" s="2" t="s">
        <v>1380</v>
      </c>
      <c r="D739" s="27" t="s">
        <v>344</v>
      </c>
      <c r="E739" s="27" t="s">
        <v>1372</v>
      </c>
      <c r="F739" s="27" t="s">
        <v>1776</v>
      </c>
      <c r="G739" s="2">
        <v>6</v>
      </c>
      <c r="H739" s="28">
        <v>14.5</v>
      </c>
      <c r="I739" s="28">
        <v>401.29</v>
      </c>
    </row>
    <row r="740" spans="2:9" x14ac:dyDescent="0.3">
      <c r="B740" s="1">
        <f t="shared" si="11"/>
        <v>45663</v>
      </c>
      <c r="C740" s="2" t="s">
        <v>1381</v>
      </c>
      <c r="D740" s="27" t="s">
        <v>344</v>
      </c>
      <c r="E740" s="27" t="s">
        <v>688</v>
      </c>
      <c r="F740" s="27" t="s">
        <v>1773</v>
      </c>
      <c r="G740" s="2">
        <v>6</v>
      </c>
      <c r="H740" s="28">
        <v>18.64</v>
      </c>
      <c r="I740" s="28">
        <v>539.45000000000005</v>
      </c>
    </row>
    <row r="741" spans="2:9" x14ac:dyDescent="0.3">
      <c r="B741" s="1">
        <f t="shared" si="11"/>
        <v>45664</v>
      </c>
      <c r="C741" s="2" t="s">
        <v>1382</v>
      </c>
      <c r="D741" s="27" t="s">
        <v>344</v>
      </c>
      <c r="E741" s="27" t="s">
        <v>530</v>
      </c>
      <c r="F741" s="27" t="s">
        <v>1774</v>
      </c>
      <c r="G741" s="2">
        <v>3</v>
      </c>
      <c r="H741" s="28">
        <v>18</v>
      </c>
      <c r="I741" s="28">
        <v>222.67</v>
      </c>
    </row>
    <row r="742" spans="2:9" x14ac:dyDescent="0.3">
      <c r="B742" s="1">
        <f t="shared" si="11"/>
        <v>45665</v>
      </c>
      <c r="C742" s="2" t="s">
        <v>1383</v>
      </c>
      <c r="D742" s="27" t="s">
        <v>344</v>
      </c>
      <c r="E742" s="27" t="s">
        <v>718</v>
      </c>
      <c r="F742" s="27" t="s">
        <v>1774</v>
      </c>
      <c r="G742" s="2">
        <v>7</v>
      </c>
      <c r="H742" s="28">
        <v>12.93</v>
      </c>
      <c r="I742" s="28">
        <v>954.8</v>
      </c>
    </row>
    <row r="743" spans="2:9" x14ac:dyDescent="0.3">
      <c r="B743" s="1">
        <f t="shared" si="11"/>
        <v>45666</v>
      </c>
      <c r="C743" s="2" t="s">
        <v>1384</v>
      </c>
      <c r="D743" s="27" t="s">
        <v>344</v>
      </c>
      <c r="E743" s="27" t="s">
        <v>1385</v>
      </c>
      <c r="F743" s="27" t="s">
        <v>1774</v>
      </c>
      <c r="G743" s="2">
        <v>5</v>
      </c>
      <c r="H743" s="28">
        <v>27.86</v>
      </c>
      <c r="I743" s="28">
        <v>898.48</v>
      </c>
    </row>
    <row r="744" spans="2:9" x14ac:dyDescent="0.3">
      <c r="B744" s="1">
        <f t="shared" si="11"/>
        <v>45667</v>
      </c>
      <c r="C744" s="2" t="s">
        <v>1386</v>
      </c>
      <c r="D744" s="27" t="s">
        <v>344</v>
      </c>
      <c r="E744" s="27" t="s">
        <v>796</v>
      </c>
      <c r="F744" s="27" t="s">
        <v>1775</v>
      </c>
      <c r="G744" s="2">
        <v>5</v>
      </c>
      <c r="H744" s="28">
        <v>19.39</v>
      </c>
      <c r="I744" s="28">
        <v>181.95</v>
      </c>
    </row>
    <row r="745" spans="2:9" x14ac:dyDescent="0.3">
      <c r="B745" s="1">
        <f t="shared" si="11"/>
        <v>45668</v>
      </c>
      <c r="C745" s="2" t="s">
        <v>1387</v>
      </c>
      <c r="D745" s="27" t="s">
        <v>344</v>
      </c>
      <c r="E745" s="27" t="s">
        <v>666</v>
      </c>
      <c r="F745" s="27" t="s">
        <v>1773</v>
      </c>
      <c r="G745" s="2">
        <v>9</v>
      </c>
      <c r="H745" s="28">
        <v>26.99</v>
      </c>
      <c r="I745" s="28">
        <v>995.95</v>
      </c>
    </row>
    <row r="746" spans="2:9" x14ac:dyDescent="0.3">
      <c r="B746" s="1">
        <f t="shared" si="11"/>
        <v>45669</v>
      </c>
      <c r="C746" s="2" t="s">
        <v>1388</v>
      </c>
      <c r="D746" s="27" t="s">
        <v>344</v>
      </c>
      <c r="E746" s="27" t="s">
        <v>1012</v>
      </c>
      <c r="F746" s="27" t="s">
        <v>1775</v>
      </c>
      <c r="G746" s="2">
        <v>4</v>
      </c>
      <c r="H746" s="28">
        <v>18.739999999999998</v>
      </c>
      <c r="I746" s="28">
        <v>884.21</v>
      </c>
    </row>
    <row r="747" spans="2:9" x14ac:dyDescent="0.3">
      <c r="B747" s="1">
        <f t="shared" si="11"/>
        <v>45670</v>
      </c>
      <c r="C747" s="2" t="s">
        <v>1389</v>
      </c>
      <c r="D747" s="27" t="s">
        <v>344</v>
      </c>
      <c r="E747" s="27" t="s">
        <v>859</v>
      </c>
      <c r="F747" s="27" t="s">
        <v>1774</v>
      </c>
      <c r="G747" s="2">
        <v>2</v>
      </c>
      <c r="H747" s="28">
        <v>20.7</v>
      </c>
      <c r="I747" s="28">
        <v>360.12</v>
      </c>
    </row>
    <row r="748" spans="2:9" x14ac:dyDescent="0.3">
      <c r="B748" s="1">
        <f t="shared" si="11"/>
        <v>45671</v>
      </c>
      <c r="C748" s="2" t="s">
        <v>1390</v>
      </c>
      <c r="D748" s="27" t="s">
        <v>344</v>
      </c>
      <c r="E748" s="27" t="s">
        <v>683</v>
      </c>
      <c r="F748" s="27" t="s">
        <v>1775</v>
      </c>
      <c r="G748" s="2">
        <v>6</v>
      </c>
      <c r="H748" s="28">
        <v>27.73</v>
      </c>
      <c r="I748" s="28">
        <v>1180</v>
      </c>
    </row>
    <row r="749" spans="2:9" x14ac:dyDescent="0.3">
      <c r="B749" s="1">
        <f t="shared" si="11"/>
        <v>45672</v>
      </c>
      <c r="C749" s="2" t="s">
        <v>1391</v>
      </c>
      <c r="D749" s="27" t="s">
        <v>344</v>
      </c>
      <c r="E749" s="27" t="s">
        <v>1392</v>
      </c>
      <c r="F749" s="27" t="s">
        <v>1773</v>
      </c>
      <c r="G749" s="2">
        <v>6</v>
      </c>
      <c r="H749" s="28">
        <v>11.88</v>
      </c>
      <c r="I749" s="28">
        <v>626.11</v>
      </c>
    </row>
    <row r="750" spans="2:9" x14ac:dyDescent="0.3">
      <c r="B750" s="1">
        <f t="shared" si="11"/>
        <v>45673</v>
      </c>
      <c r="C750" s="2" t="s">
        <v>1393</v>
      </c>
      <c r="D750" s="27" t="s">
        <v>344</v>
      </c>
      <c r="E750" s="27" t="s">
        <v>1394</v>
      </c>
      <c r="F750" s="27" t="s">
        <v>1774</v>
      </c>
      <c r="G750" s="2">
        <v>5</v>
      </c>
      <c r="H750" s="28">
        <v>22.65</v>
      </c>
      <c r="I750" s="28">
        <v>563.30999999999995</v>
      </c>
    </row>
    <row r="751" spans="2:9" x14ac:dyDescent="0.3">
      <c r="B751" s="1">
        <f t="shared" si="11"/>
        <v>45674</v>
      </c>
      <c r="C751" s="2" t="s">
        <v>1395</v>
      </c>
      <c r="D751" s="27" t="s">
        <v>344</v>
      </c>
      <c r="E751" s="27" t="s">
        <v>611</v>
      </c>
      <c r="F751" s="27" t="s">
        <v>1776</v>
      </c>
      <c r="G751" s="2">
        <v>1</v>
      </c>
      <c r="H751" s="28">
        <v>25.56</v>
      </c>
      <c r="I751" s="28">
        <v>952.85</v>
      </c>
    </row>
    <row r="752" spans="2:9" x14ac:dyDescent="0.3">
      <c r="B752" s="1">
        <f t="shared" si="11"/>
        <v>45675</v>
      </c>
      <c r="C752" s="2" t="s">
        <v>1396</v>
      </c>
      <c r="D752" s="27" t="s">
        <v>344</v>
      </c>
      <c r="E752" s="27" t="s">
        <v>1053</v>
      </c>
      <c r="F752" s="27" t="s">
        <v>1775</v>
      </c>
      <c r="G752" s="2">
        <v>2</v>
      </c>
      <c r="H752" s="28">
        <v>17.78</v>
      </c>
      <c r="I752" s="28">
        <v>1070.76</v>
      </c>
    </row>
    <row r="753" spans="2:9" x14ac:dyDescent="0.3">
      <c r="B753" s="1">
        <f t="shared" si="11"/>
        <v>45676</v>
      </c>
      <c r="C753" s="2" t="s">
        <v>1397</v>
      </c>
      <c r="D753" s="27" t="s">
        <v>344</v>
      </c>
      <c r="E753" s="27" t="s">
        <v>1398</v>
      </c>
      <c r="F753" s="27" t="s">
        <v>1773</v>
      </c>
      <c r="G753" s="2">
        <v>1</v>
      </c>
      <c r="H753" s="28">
        <v>27.86</v>
      </c>
      <c r="I753" s="28">
        <v>1277.03</v>
      </c>
    </row>
    <row r="754" spans="2:9" x14ac:dyDescent="0.3">
      <c r="B754" s="1">
        <f t="shared" si="11"/>
        <v>45677</v>
      </c>
      <c r="C754" s="2" t="s">
        <v>1399</v>
      </c>
      <c r="D754" s="27" t="s">
        <v>344</v>
      </c>
      <c r="E754" s="27" t="s">
        <v>411</v>
      </c>
      <c r="F754" s="27" t="s">
        <v>1775</v>
      </c>
      <c r="G754" s="2">
        <v>2</v>
      </c>
      <c r="H754" s="28">
        <v>13.74</v>
      </c>
      <c r="I754" s="28">
        <v>961.11</v>
      </c>
    </row>
    <row r="755" spans="2:9" x14ac:dyDescent="0.3">
      <c r="B755" s="1">
        <f t="shared" si="11"/>
        <v>45678</v>
      </c>
      <c r="C755" s="2" t="s">
        <v>1400</v>
      </c>
      <c r="D755" s="27" t="s">
        <v>344</v>
      </c>
      <c r="E755" s="27" t="s">
        <v>814</v>
      </c>
      <c r="F755" s="27" t="s">
        <v>1775</v>
      </c>
      <c r="G755" s="2">
        <v>8</v>
      </c>
      <c r="H755" s="28">
        <v>24.14</v>
      </c>
      <c r="I755" s="28">
        <v>456.99</v>
      </c>
    </row>
    <row r="756" spans="2:9" x14ac:dyDescent="0.3">
      <c r="B756" s="1">
        <f t="shared" si="11"/>
        <v>45679</v>
      </c>
      <c r="C756" s="2" t="s">
        <v>1401</v>
      </c>
      <c r="D756" s="27" t="s">
        <v>347</v>
      </c>
      <c r="E756" s="27" t="s">
        <v>613</v>
      </c>
      <c r="F756" s="27" t="s">
        <v>1775</v>
      </c>
      <c r="G756" s="2">
        <v>3</v>
      </c>
      <c r="H756" s="28">
        <v>23.92</v>
      </c>
      <c r="I756" s="28">
        <v>791.32</v>
      </c>
    </row>
    <row r="757" spans="2:9" x14ac:dyDescent="0.3">
      <c r="B757" s="1">
        <f t="shared" si="11"/>
        <v>45680</v>
      </c>
      <c r="C757" s="2" t="s">
        <v>1402</v>
      </c>
      <c r="D757" s="27" t="s">
        <v>350</v>
      </c>
      <c r="E757" s="27" t="s">
        <v>1403</v>
      </c>
      <c r="F757" s="27" t="s">
        <v>1773</v>
      </c>
      <c r="G757" s="2">
        <v>10</v>
      </c>
      <c r="H757" s="28">
        <v>12.44</v>
      </c>
      <c r="I757" s="28">
        <v>916.07</v>
      </c>
    </row>
    <row r="758" spans="2:9" x14ac:dyDescent="0.3">
      <c r="B758" s="1">
        <f t="shared" si="11"/>
        <v>45681</v>
      </c>
      <c r="C758" s="2" t="s">
        <v>1404</v>
      </c>
      <c r="D758" s="27" t="s">
        <v>353</v>
      </c>
      <c r="E758" s="27" t="s">
        <v>1296</v>
      </c>
      <c r="F758" s="27" t="s">
        <v>1775</v>
      </c>
      <c r="G758" s="2">
        <v>4</v>
      </c>
      <c r="H758" s="28">
        <v>24.97</v>
      </c>
      <c r="I758" s="28">
        <v>135.35</v>
      </c>
    </row>
    <row r="759" spans="2:9" x14ac:dyDescent="0.3">
      <c r="B759" s="1">
        <f t="shared" si="11"/>
        <v>45682</v>
      </c>
      <c r="C759" s="2" t="s">
        <v>1405</v>
      </c>
      <c r="D759" s="27" t="s">
        <v>341</v>
      </c>
      <c r="E759" s="27" t="s">
        <v>859</v>
      </c>
      <c r="F759" s="27" t="s">
        <v>1776</v>
      </c>
      <c r="G759" s="2">
        <v>6</v>
      </c>
      <c r="H759" s="28">
        <v>17.71</v>
      </c>
      <c r="I759" s="28">
        <v>905.6</v>
      </c>
    </row>
    <row r="760" spans="2:9" x14ac:dyDescent="0.3">
      <c r="B760" s="1">
        <f t="shared" si="11"/>
        <v>45683</v>
      </c>
      <c r="C760" s="2" t="s">
        <v>1406</v>
      </c>
      <c r="D760" s="27" t="s">
        <v>344</v>
      </c>
      <c r="E760" s="27" t="s">
        <v>465</v>
      </c>
      <c r="F760" s="27" t="s">
        <v>1773</v>
      </c>
      <c r="G760" s="2">
        <v>3</v>
      </c>
      <c r="H760" s="28">
        <v>15.31</v>
      </c>
      <c r="I760" s="28">
        <v>346.15</v>
      </c>
    </row>
    <row r="761" spans="2:9" x14ac:dyDescent="0.3">
      <c r="B761" s="1">
        <f t="shared" si="11"/>
        <v>45684</v>
      </c>
      <c r="C761" s="2" t="s">
        <v>1407</v>
      </c>
      <c r="D761" s="27" t="s">
        <v>347</v>
      </c>
      <c r="E761" s="27" t="s">
        <v>524</v>
      </c>
      <c r="F761" s="27" t="s">
        <v>1775</v>
      </c>
      <c r="G761" s="2">
        <v>6</v>
      </c>
      <c r="H761" s="28">
        <v>11.04</v>
      </c>
      <c r="I761" s="28">
        <v>429.24</v>
      </c>
    </row>
    <row r="762" spans="2:9" x14ac:dyDescent="0.3">
      <c r="B762" s="1">
        <f t="shared" si="11"/>
        <v>45685</v>
      </c>
      <c r="C762" s="2" t="s">
        <v>1408</v>
      </c>
      <c r="D762" s="27" t="s">
        <v>350</v>
      </c>
      <c r="E762" s="27" t="s">
        <v>1162</v>
      </c>
      <c r="F762" s="27" t="s">
        <v>1774</v>
      </c>
      <c r="G762" s="2">
        <v>5</v>
      </c>
      <c r="H762" s="28">
        <v>26.12</v>
      </c>
      <c r="I762" s="28">
        <v>189.82</v>
      </c>
    </row>
    <row r="763" spans="2:9" x14ac:dyDescent="0.3">
      <c r="B763" s="1">
        <f t="shared" si="11"/>
        <v>45686</v>
      </c>
      <c r="C763" s="2" t="s">
        <v>1409</v>
      </c>
      <c r="D763" s="27" t="s">
        <v>353</v>
      </c>
      <c r="E763" s="27" t="s">
        <v>475</v>
      </c>
      <c r="F763" s="27" t="s">
        <v>1775</v>
      </c>
      <c r="G763" s="2">
        <v>6</v>
      </c>
      <c r="H763" s="28">
        <v>13.55</v>
      </c>
      <c r="I763" s="28">
        <v>201.62</v>
      </c>
    </row>
    <row r="764" spans="2:9" x14ac:dyDescent="0.3">
      <c r="B764" s="1">
        <f t="shared" si="11"/>
        <v>45687</v>
      </c>
      <c r="C764" s="2" t="s">
        <v>1410</v>
      </c>
      <c r="D764" s="27" t="s">
        <v>341</v>
      </c>
      <c r="E764" s="27" t="s">
        <v>990</v>
      </c>
      <c r="F764" s="27" t="s">
        <v>1776</v>
      </c>
      <c r="G764" s="2">
        <v>6</v>
      </c>
      <c r="H764" s="28">
        <v>19.52</v>
      </c>
      <c r="I764" s="28">
        <v>197.19</v>
      </c>
    </row>
    <row r="765" spans="2:9" x14ac:dyDescent="0.3">
      <c r="B765" s="1">
        <f t="shared" si="11"/>
        <v>45688</v>
      </c>
      <c r="C765" s="2" t="s">
        <v>1411</v>
      </c>
      <c r="D765" s="27" t="s">
        <v>344</v>
      </c>
      <c r="E765" s="27" t="s">
        <v>1398</v>
      </c>
      <c r="F765" s="27" t="s">
        <v>1775</v>
      </c>
      <c r="G765" s="2">
        <v>3</v>
      </c>
      <c r="H765" s="28">
        <v>13.4</v>
      </c>
      <c r="I765" s="28">
        <v>792.55</v>
      </c>
    </row>
    <row r="766" spans="2:9" x14ac:dyDescent="0.3">
      <c r="B766" s="1">
        <f t="shared" si="11"/>
        <v>45689</v>
      </c>
      <c r="C766" s="2" t="s">
        <v>1412</v>
      </c>
      <c r="D766" s="27" t="s">
        <v>347</v>
      </c>
      <c r="E766" s="27" t="s">
        <v>506</v>
      </c>
      <c r="F766" s="27" t="s">
        <v>1776</v>
      </c>
      <c r="G766" s="2">
        <v>1</v>
      </c>
      <c r="H766" s="28">
        <v>24.67</v>
      </c>
      <c r="I766" s="28">
        <v>387.56</v>
      </c>
    </row>
    <row r="767" spans="2:9" x14ac:dyDescent="0.3">
      <c r="B767" s="1">
        <f t="shared" si="11"/>
        <v>45690</v>
      </c>
      <c r="C767" s="2" t="s">
        <v>1413</v>
      </c>
      <c r="D767" s="27" t="s">
        <v>350</v>
      </c>
      <c r="E767" s="27" t="s">
        <v>1337</v>
      </c>
      <c r="F767" s="27" t="s">
        <v>1773</v>
      </c>
      <c r="G767" s="2">
        <v>8</v>
      </c>
      <c r="H767" s="28">
        <v>23.02</v>
      </c>
      <c r="I767" s="28">
        <v>982.08</v>
      </c>
    </row>
    <row r="768" spans="2:9" x14ac:dyDescent="0.3">
      <c r="B768" s="1">
        <f t="shared" si="11"/>
        <v>45691</v>
      </c>
      <c r="C768" s="2" t="s">
        <v>1414</v>
      </c>
      <c r="D768" s="27" t="s">
        <v>353</v>
      </c>
      <c r="E768" s="27" t="s">
        <v>803</v>
      </c>
      <c r="F768" s="27" t="s">
        <v>1774</v>
      </c>
      <c r="G768" s="2">
        <v>10</v>
      </c>
      <c r="H768" s="28">
        <v>28.74</v>
      </c>
      <c r="I768" s="28">
        <v>619.91</v>
      </c>
    </row>
    <row r="769" spans="2:9" x14ac:dyDescent="0.3">
      <c r="B769" s="1">
        <f t="shared" si="11"/>
        <v>45692</v>
      </c>
      <c r="C769" s="2" t="s">
        <v>1415</v>
      </c>
      <c r="D769" s="27" t="s">
        <v>341</v>
      </c>
      <c r="E769" s="27" t="s">
        <v>740</v>
      </c>
      <c r="F769" s="27" t="s">
        <v>1775</v>
      </c>
      <c r="G769" s="2">
        <v>4</v>
      </c>
      <c r="H769" s="28">
        <v>11.85</v>
      </c>
      <c r="I769" s="28">
        <v>1022.4</v>
      </c>
    </row>
    <row r="770" spans="2:9" x14ac:dyDescent="0.3">
      <c r="B770" s="1">
        <f t="shared" si="11"/>
        <v>45693</v>
      </c>
      <c r="C770" s="2" t="s">
        <v>1416</v>
      </c>
      <c r="D770" s="27" t="s">
        <v>344</v>
      </c>
      <c r="E770" s="27" t="s">
        <v>1417</v>
      </c>
      <c r="F770" s="27" t="s">
        <v>1773</v>
      </c>
      <c r="G770" s="2">
        <v>7</v>
      </c>
      <c r="H770" s="28">
        <v>13.43</v>
      </c>
      <c r="I770" s="28">
        <v>1251.6400000000001</v>
      </c>
    </row>
    <row r="771" spans="2:9" x14ac:dyDescent="0.3">
      <c r="B771" s="1">
        <f t="shared" si="11"/>
        <v>45694</v>
      </c>
      <c r="C771" s="2" t="s">
        <v>1418</v>
      </c>
      <c r="D771" s="27" t="s">
        <v>347</v>
      </c>
      <c r="E771" s="27" t="s">
        <v>738</v>
      </c>
      <c r="F771" s="27" t="s">
        <v>1774</v>
      </c>
      <c r="G771" s="2">
        <v>2</v>
      </c>
      <c r="H771" s="28">
        <v>10.75</v>
      </c>
      <c r="I771" s="28">
        <v>539.63</v>
      </c>
    </row>
    <row r="772" spans="2:9" x14ac:dyDescent="0.3">
      <c r="B772" s="1">
        <f t="shared" si="11"/>
        <v>45695</v>
      </c>
      <c r="C772" s="2" t="s">
        <v>1419</v>
      </c>
      <c r="D772" s="27" t="s">
        <v>350</v>
      </c>
      <c r="E772" s="27" t="s">
        <v>1053</v>
      </c>
      <c r="F772" s="27" t="s">
        <v>1776</v>
      </c>
      <c r="G772" s="2">
        <v>8</v>
      </c>
      <c r="H772" s="28">
        <v>12.72</v>
      </c>
      <c r="I772" s="28">
        <v>829.85</v>
      </c>
    </row>
    <row r="773" spans="2:9" x14ac:dyDescent="0.3">
      <c r="B773" s="1">
        <f t="shared" si="11"/>
        <v>45696</v>
      </c>
      <c r="C773" s="2" t="s">
        <v>1420</v>
      </c>
      <c r="D773" s="27" t="s">
        <v>353</v>
      </c>
      <c r="E773" s="27" t="s">
        <v>1227</v>
      </c>
      <c r="F773" s="27" t="s">
        <v>1776</v>
      </c>
      <c r="G773" s="2">
        <v>7</v>
      </c>
      <c r="H773" s="28">
        <v>24.12</v>
      </c>
      <c r="I773" s="28">
        <v>667.66</v>
      </c>
    </row>
    <row r="774" spans="2:9" x14ac:dyDescent="0.3">
      <c r="B774" s="1">
        <f t="shared" ref="B774:B837" si="12">B773+1</f>
        <v>45697</v>
      </c>
      <c r="C774" s="2" t="s">
        <v>1421</v>
      </c>
      <c r="D774" s="27" t="s">
        <v>341</v>
      </c>
      <c r="E774" s="27" t="s">
        <v>454</v>
      </c>
      <c r="F774" s="27" t="s">
        <v>1774</v>
      </c>
      <c r="G774" s="2">
        <v>10</v>
      </c>
      <c r="H774" s="28">
        <v>16.55</v>
      </c>
      <c r="I774" s="28">
        <v>235.13</v>
      </c>
    </row>
    <row r="775" spans="2:9" x14ac:dyDescent="0.3">
      <c r="B775" s="1">
        <f t="shared" si="12"/>
        <v>45698</v>
      </c>
      <c r="C775" s="2" t="s">
        <v>1422</v>
      </c>
      <c r="D775" s="27" t="s">
        <v>344</v>
      </c>
      <c r="E775" s="27" t="s">
        <v>479</v>
      </c>
      <c r="F775" s="27" t="s">
        <v>1775</v>
      </c>
      <c r="G775" s="2">
        <v>9</v>
      </c>
      <c r="H775" s="28">
        <v>9.61</v>
      </c>
      <c r="I775" s="28">
        <v>1204.17</v>
      </c>
    </row>
    <row r="776" spans="2:9" x14ac:dyDescent="0.3">
      <c r="B776" s="1">
        <f t="shared" si="12"/>
        <v>45699</v>
      </c>
      <c r="C776" s="2" t="s">
        <v>1423</v>
      </c>
      <c r="D776" s="27" t="s">
        <v>347</v>
      </c>
      <c r="E776" s="27" t="s">
        <v>1126</v>
      </c>
      <c r="F776" s="27" t="s">
        <v>1775</v>
      </c>
      <c r="G776" s="2">
        <v>1</v>
      </c>
      <c r="H776" s="28">
        <v>26.12</v>
      </c>
      <c r="I776" s="28">
        <v>1112.75</v>
      </c>
    </row>
    <row r="777" spans="2:9" x14ac:dyDescent="0.3">
      <c r="B777" s="1">
        <f t="shared" si="12"/>
        <v>45700</v>
      </c>
      <c r="C777" s="2" t="s">
        <v>1424</v>
      </c>
      <c r="D777" s="27" t="s">
        <v>350</v>
      </c>
      <c r="E777" s="27" t="s">
        <v>603</v>
      </c>
      <c r="F777" s="27" t="s">
        <v>1775</v>
      </c>
      <c r="G777" s="2">
        <v>3</v>
      </c>
      <c r="H777" s="28">
        <v>10.4</v>
      </c>
      <c r="I777" s="28">
        <v>1165.81</v>
      </c>
    </row>
    <row r="778" spans="2:9" x14ac:dyDescent="0.3">
      <c r="B778" s="1">
        <f t="shared" si="12"/>
        <v>45701</v>
      </c>
      <c r="C778" s="2" t="s">
        <v>1425</v>
      </c>
      <c r="D778" s="27" t="s">
        <v>353</v>
      </c>
      <c r="E778" s="27" t="s">
        <v>718</v>
      </c>
      <c r="F778" s="27" t="s">
        <v>1773</v>
      </c>
      <c r="G778" s="2">
        <v>3</v>
      </c>
      <c r="H778" s="28">
        <v>23.14</v>
      </c>
      <c r="I778" s="28">
        <v>1141.6600000000001</v>
      </c>
    </row>
    <row r="779" spans="2:9" x14ac:dyDescent="0.3">
      <c r="B779" s="1">
        <f t="shared" si="12"/>
        <v>45702</v>
      </c>
      <c r="C779" s="2" t="s">
        <v>1426</v>
      </c>
      <c r="D779" s="27" t="s">
        <v>341</v>
      </c>
      <c r="E779" s="27" t="s">
        <v>1427</v>
      </c>
      <c r="F779" s="27" t="s">
        <v>1776</v>
      </c>
      <c r="G779" s="2">
        <v>9</v>
      </c>
      <c r="H779" s="28">
        <v>18.18</v>
      </c>
      <c r="I779" s="28">
        <v>889.52</v>
      </c>
    </row>
    <row r="780" spans="2:9" x14ac:dyDescent="0.3">
      <c r="B780" s="1">
        <f t="shared" si="12"/>
        <v>45703</v>
      </c>
      <c r="C780" s="2" t="s">
        <v>1428</v>
      </c>
      <c r="D780" s="27" t="s">
        <v>344</v>
      </c>
      <c r="E780" s="27" t="s">
        <v>469</v>
      </c>
      <c r="F780" s="27" t="s">
        <v>1775</v>
      </c>
      <c r="G780" s="2">
        <v>7</v>
      </c>
      <c r="H780" s="28">
        <v>23.35</v>
      </c>
      <c r="I780" s="28">
        <v>644.19000000000005</v>
      </c>
    </row>
    <row r="781" spans="2:9" x14ac:dyDescent="0.3">
      <c r="B781" s="1">
        <f t="shared" si="12"/>
        <v>45704</v>
      </c>
      <c r="C781" s="2" t="s">
        <v>1429</v>
      </c>
      <c r="D781" s="27" t="s">
        <v>347</v>
      </c>
      <c r="E781" s="27" t="s">
        <v>600</v>
      </c>
      <c r="F781" s="27" t="s">
        <v>1773</v>
      </c>
      <c r="G781" s="2">
        <v>10</v>
      </c>
      <c r="H781" s="28">
        <v>24.34</v>
      </c>
      <c r="I781" s="28">
        <v>1151</v>
      </c>
    </row>
    <row r="782" spans="2:9" x14ac:dyDescent="0.3">
      <c r="B782" s="1">
        <f t="shared" si="12"/>
        <v>45705</v>
      </c>
      <c r="C782" s="2" t="s">
        <v>1430</v>
      </c>
      <c r="D782" s="27" t="s">
        <v>350</v>
      </c>
      <c r="E782" s="27" t="s">
        <v>1431</v>
      </c>
      <c r="F782" s="27" t="s">
        <v>1776</v>
      </c>
      <c r="G782" s="2">
        <v>5</v>
      </c>
      <c r="H782" s="28">
        <v>15.68</v>
      </c>
      <c r="I782" s="28">
        <v>590.79</v>
      </c>
    </row>
    <row r="783" spans="2:9" x14ac:dyDescent="0.3">
      <c r="B783" s="1">
        <f t="shared" si="12"/>
        <v>45706</v>
      </c>
      <c r="C783" s="2" t="s">
        <v>1432</v>
      </c>
      <c r="D783" s="27" t="s">
        <v>353</v>
      </c>
      <c r="E783" s="27" t="s">
        <v>652</v>
      </c>
      <c r="F783" s="27" t="s">
        <v>1775</v>
      </c>
      <c r="G783" s="2">
        <v>3</v>
      </c>
      <c r="H783" s="28">
        <v>21.17</v>
      </c>
      <c r="I783" s="28">
        <v>1271.5</v>
      </c>
    </row>
    <row r="784" spans="2:9" x14ac:dyDescent="0.3">
      <c r="B784" s="1">
        <f t="shared" si="12"/>
        <v>45707</v>
      </c>
      <c r="C784" s="2" t="s">
        <v>1433</v>
      </c>
      <c r="D784" s="27" t="s">
        <v>341</v>
      </c>
      <c r="E784" s="27" t="s">
        <v>458</v>
      </c>
      <c r="F784" s="27" t="s">
        <v>1776</v>
      </c>
      <c r="G784" s="2">
        <v>7</v>
      </c>
      <c r="H784" s="28">
        <v>29.2</v>
      </c>
      <c r="I784" s="28">
        <v>1079.3800000000001</v>
      </c>
    </row>
    <row r="785" spans="2:9" x14ac:dyDescent="0.3">
      <c r="B785" s="1">
        <f t="shared" si="12"/>
        <v>45708</v>
      </c>
      <c r="C785" s="2" t="s">
        <v>1434</v>
      </c>
      <c r="D785" s="27" t="s">
        <v>344</v>
      </c>
      <c r="E785" s="27" t="s">
        <v>1077</v>
      </c>
      <c r="F785" s="27" t="s">
        <v>1776</v>
      </c>
      <c r="G785" s="2">
        <v>4</v>
      </c>
      <c r="H785" s="28">
        <v>9.06</v>
      </c>
      <c r="I785" s="28">
        <v>1003.21</v>
      </c>
    </row>
    <row r="786" spans="2:9" x14ac:dyDescent="0.3">
      <c r="B786" s="1">
        <f t="shared" si="12"/>
        <v>45709</v>
      </c>
      <c r="C786" s="2" t="s">
        <v>1435</v>
      </c>
      <c r="D786" s="27" t="s">
        <v>347</v>
      </c>
      <c r="E786" s="27" t="s">
        <v>637</v>
      </c>
      <c r="F786" s="27" t="s">
        <v>1774</v>
      </c>
      <c r="G786" s="2">
        <v>3</v>
      </c>
      <c r="H786" s="28">
        <v>14.84</v>
      </c>
      <c r="I786" s="28">
        <v>104.68</v>
      </c>
    </row>
    <row r="787" spans="2:9" x14ac:dyDescent="0.3">
      <c r="B787" s="1">
        <f t="shared" si="12"/>
        <v>45710</v>
      </c>
      <c r="C787" s="2" t="s">
        <v>1436</v>
      </c>
      <c r="D787" s="27" t="s">
        <v>350</v>
      </c>
      <c r="E787" s="27" t="s">
        <v>382</v>
      </c>
      <c r="F787" s="27" t="s">
        <v>1776</v>
      </c>
      <c r="G787" s="2">
        <v>2</v>
      </c>
      <c r="H787" s="28">
        <v>27.55</v>
      </c>
      <c r="I787" s="28">
        <v>315.54000000000002</v>
      </c>
    </row>
    <row r="788" spans="2:9" x14ac:dyDescent="0.3">
      <c r="B788" s="1">
        <f t="shared" si="12"/>
        <v>45711</v>
      </c>
      <c r="C788" s="2" t="s">
        <v>1437</v>
      </c>
      <c r="D788" s="27" t="s">
        <v>353</v>
      </c>
      <c r="E788" s="27" t="s">
        <v>808</v>
      </c>
      <c r="F788" s="27" t="s">
        <v>1775</v>
      </c>
      <c r="G788" s="2">
        <v>8</v>
      </c>
      <c r="H788" s="28">
        <v>29.24</v>
      </c>
      <c r="I788" s="28">
        <v>931.67</v>
      </c>
    </row>
    <row r="789" spans="2:9" x14ac:dyDescent="0.3">
      <c r="B789" s="1">
        <f t="shared" si="12"/>
        <v>45712</v>
      </c>
      <c r="C789" s="2" t="s">
        <v>1438</v>
      </c>
      <c r="D789" s="27" t="s">
        <v>341</v>
      </c>
      <c r="E789" s="27" t="s">
        <v>967</v>
      </c>
      <c r="F789" s="27" t="s">
        <v>1775</v>
      </c>
      <c r="G789" s="2">
        <v>5</v>
      </c>
      <c r="H789" s="28">
        <v>20.99</v>
      </c>
      <c r="I789" s="28">
        <v>820.45</v>
      </c>
    </row>
    <row r="790" spans="2:9" x14ac:dyDescent="0.3">
      <c r="B790" s="1">
        <f t="shared" si="12"/>
        <v>45713</v>
      </c>
      <c r="C790" s="2" t="s">
        <v>1439</v>
      </c>
      <c r="D790" s="27" t="s">
        <v>344</v>
      </c>
      <c r="E790" s="27" t="s">
        <v>1440</v>
      </c>
      <c r="F790" s="27" t="s">
        <v>1776</v>
      </c>
      <c r="G790" s="2">
        <v>6</v>
      </c>
      <c r="H790" s="28">
        <v>11.7</v>
      </c>
      <c r="I790" s="28">
        <v>576.67999999999995</v>
      </c>
    </row>
    <row r="791" spans="2:9" x14ac:dyDescent="0.3">
      <c r="B791" s="1">
        <f t="shared" si="12"/>
        <v>45714</v>
      </c>
      <c r="C791" s="2" t="s">
        <v>1441</v>
      </c>
      <c r="D791" s="27" t="s">
        <v>347</v>
      </c>
      <c r="E791" s="27" t="s">
        <v>443</v>
      </c>
      <c r="F791" s="27" t="s">
        <v>1776</v>
      </c>
      <c r="G791" s="2">
        <v>3</v>
      </c>
      <c r="H791" s="28">
        <v>27.89</v>
      </c>
      <c r="I791" s="28">
        <v>1163.75</v>
      </c>
    </row>
    <row r="792" spans="2:9" x14ac:dyDescent="0.3">
      <c r="B792" s="1">
        <f t="shared" si="12"/>
        <v>45715</v>
      </c>
      <c r="C792" s="2" t="s">
        <v>1442</v>
      </c>
      <c r="D792" s="27" t="s">
        <v>350</v>
      </c>
      <c r="E792" s="27" t="s">
        <v>611</v>
      </c>
      <c r="F792" s="27" t="s">
        <v>1774</v>
      </c>
      <c r="G792" s="2">
        <v>4</v>
      </c>
      <c r="H792" s="28">
        <v>10.96</v>
      </c>
      <c r="I792" s="28">
        <v>1258.08</v>
      </c>
    </row>
    <row r="793" spans="2:9" x14ac:dyDescent="0.3">
      <c r="B793" s="1">
        <f t="shared" si="12"/>
        <v>45716</v>
      </c>
      <c r="C793" s="2" t="s">
        <v>1443</v>
      </c>
      <c r="D793" s="27" t="s">
        <v>353</v>
      </c>
      <c r="E793" s="27" t="s">
        <v>538</v>
      </c>
      <c r="F793" s="27" t="s">
        <v>1776</v>
      </c>
      <c r="G793" s="2">
        <v>10</v>
      </c>
      <c r="H793" s="28">
        <v>15.08</v>
      </c>
      <c r="I793" s="28">
        <v>737.61</v>
      </c>
    </row>
    <row r="794" spans="2:9" x14ac:dyDescent="0.3">
      <c r="B794" s="1">
        <f t="shared" si="12"/>
        <v>45717</v>
      </c>
      <c r="C794" s="2" t="s">
        <v>1444</v>
      </c>
      <c r="D794" s="27" t="s">
        <v>341</v>
      </c>
      <c r="E794" s="27" t="s">
        <v>591</v>
      </c>
      <c r="F794" s="27" t="s">
        <v>1774</v>
      </c>
      <c r="G794" s="2">
        <v>1</v>
      </c>
      <c r="H794" s="28">
        <v>11.08</v>
      </c>
      <c r="I794" s="28">
        <v>940.88</v>
      </c>
    </row>
    <row r="795" spans="2:9" x14ac:dyDescent="0.3">
      <c r="B795" s="1">
        <f t="shared" si="12"/>
        <v>45718</v>
      </c>
      <c r="C795" s="2" t="s">
        <v>1445</v>
      </c>
      <c r="D795" s="27" t="s">
        <v>344</v>
      </c>
      <c r="E795" s="27" t="s">
        <v>998</v>
      </c>
      <c r="F795" s="27" t="s">
        <v>1776</v>
      </c>
      <c r="G795" s="2">
        <v>3</v>
      </c>
      <c r="H795" s="28">
        <v>22.43</v>
      </c>
      <c r="I795" s="28">
        <v>883.2</v>
      </c>
    </row>
    <row r="796" spans="2:9" x14ac:dyDescent="0.3">
      <c r="B796" s="1">
        <f t="shared" si="12"/>
        <v>45719</v>
      </c>
      <c r="C796" s="2" t="s">
        <v>1446</v>
      </c>
      <c r="D796" s="27" t="s">
        <v>347</v>
      </c>
      <c r="E796" s="27" t="s">
        <v>463</v>
      </c>
      <c r="F796" s="27" t="s">
        <v>1773</v>
      </c>
      <c r="G796" s="2">
        <v>8</v>
      </c>
      <c r="H796" s="28">
        <v>19.12</v>
      </c>
      <c r="I796" s="28">
        <v>570.91999999999996</v>
      </c>
    </row>
    <row r="797" spans="2:9" x14ac:dyDescent="0.3">
      <c r="B797" s="1">
        <f t="shared" si="12"/>
        <v>45720</v>
      </c>
      <c r="C797" s="2" t="s">
        <v>1447</v>
      </c>
      <c r="D797" s="27" t="s">
        <v>350</v>
      </c>
      <c r="E797" s="27" t="s">
        <v>469</v>
      </c>
      <c r="F797" s="27" t="s">
        <v>1773</v>
      </c>
      <c r="G797" s="2">
        <v>7</v>
      </c>
      <c r="H797" s="28">
        <v>27.17</v>
      </c>
      <c r="I797" s="28">
        <v>225.42</v>
      </c>
    </row>
    <row r="798" spans="2:9" x14ac:dyDescent="0.3">
      <c r="B798" s="1">
        <f t="shared" si="12"/>
        <v>45721</v>
      </c>
      <c r="C798" s="2" t="s">
        <v>1448</v>
      </c>
      <c r="D798" s="27" t="s">
        <v>353</v>
      </c>
      <c r="E798" s="27" t="s">
        <v>475</v>
      </c>
      <c r="F798" s="27" t="s">
        <v>1773</v>
      </c>
      <c r="G798" s="2">
        <v>3</v>
      </c>
      <c r="H798" s="28">
        <v>29.32</v>
      </c>
      <c r="I798" s="28">
        <v>1122.27</v>
      </c>
    </row>
    <row r="799" spans="2:9" x14ac:dyDescent="0.3">
      <c r="B799" s="1">
        <f t="shared" si="12"/>
        <v>45722</v>
      </c>
      <c r="C799" s="2" t="s">
        <v>1449</v>
      </c>
      <c r="D799" s="27" t="s">
        <v>344</v>
      </c>
      <c r="E799" s="27" t="s">
        <v>1296</v>
      </c>
      <c r="F799" s="27" t="s">
        <v>1774</v>
      </c>
      <c r="G799" s="2">
        <v>10</v>
      </c>
      <c r="H799" s="28">
        <v>16.309999999999999</v>
      </c>
      <c r="I799" s="28">
        <v>767.08</v>
      </c>
    </row>
    <row r="800" spans="2:9" x14ac:dyDescent="0.3">
      <c r="B800" s="1">
        <f t="shared" si="12"/>
        <v>45723</v>
      </c>
      <c r="C800" s="2" t="s">
        <v>1450</v>
      </c>
      <c r="D800" s="27" t="s">
        <v>344</v>
      </c>
      <c r="E800" s="27" t="s">
        <v>909</v>
      </c>
      <c r="F800" s="27" t="s">
        <v>1776</v>
      </c>
      <c r="G800" s="2">
        <v>6</v>
      </c>
      <c r="H800" s="28">
        <v>25.84</v>
      </c>
      <c r="I800" s="28">
        <v>1118.3699999999999</v>
      </c>
    </row>
    <row r="801" spans="2:9" x14ac:dyDescent="0.3">
      <c r="B801" s="1">
        <f t="shared" si="12"/>
        <v>45724</v>
      </c>
      <c r="C801" s="2" t="s">
        <v>1451</v>
      </c>
      <c r="D801" s="27" t="s">
        <v>344</v>
      </c>
      <c r="E801" s="27" t="s">
        <v>1018</v>
      </c>
      <c r="F801" s="27" t="s">
        <v>1776</v>
      </c>
      <c r="G801" s="2">
        <v>5</v>
      </c>
      <c r="H801" s="28">
        <v>23.92</v>
      </c>
      <c r="I801" s="28">
        <v>921.12</v>
      </c>
    </row>
    <row r="802" spans="2:9" x14ac:dyDescent="0.3">
      <c r="B802" s="1">
        <f t="shared" si="12"/>
        <v>45725</v>
      </c>
      <c r="C802" s="2" t="s">
        <v>1452</v>
      </c>
      <c r="D802" s="27" t="s">
        <v>344</v>
      </c>
      <c r="E802" s="27" t="s">
        <v>1225</v>
      </c>
      <c r="F802" s="27" t="s">
        <v>1776</v>
      </c>
      <c r="G802" s="2">
        <v>6</v>
      </c>
      <c r="H802" s="28">
        <v>19.79</v>
      </c>
      <c r="I802" s="28">
        <v>823.06</v>
      </c>
    </row>
    <row r="803" spans="2:9" x14ac:dyDescent="0.3">
      <c r="B803" s="1">
        <f t="shared" si="12"/>
        <v>45726</v>
      </c>
      <c r="C803" s="2" t="s">
        <v>1453</v>
      </c>
      <c r="D803" s="27" t="s">
        <v>344</v>
      </c>
      <c r="E803" s="27" t="s">
        <v>1007</v>
      </c>
      <c r="F803" s="27" t="s">
        <v>1776</v>
      </c>
      <c r="G803" s="2">
        <v>4</v>
      </c>
      <c r="H803" s="28">
        <v>17.45</v>
      </c>
      <c r="I803" s="28">
        <v>668.56</v>
      </c>
    </row>
    <row r="804" spans="2:9" x14ac:dyDescent="0.3">
      <c r="B804" s="1">
        <f t="shared" si="12"/>
        <v>45727</v>
      </c>
      <c r="C804" s="2" t="s">
        <v>1454</v>
      </c>
      <c r="D804" s="27" t="s">
        <v>344</v>
      </c>
      <c r="E804" s="27" t="s">
        <v>1005</v>
      </c>
      <c r="F804" s="27" t="s">
        <v>1776</v>
      </c>
      <c r="G804" s="2">
        <v>6</v>
      </c>
      <c r="H804" s="28">
        <v>22.85</v>
      </c>
      <c r="I804" s="28">
        <v>350.46</v>
      </c>
    </row>
    <row r="805" spans="2:9" x14ac:dyDescent="0.3">
      <c r="B805" s="1">
        <f t="shared" si="12"/>
        <v>45728</v>
      </c>
      <c r="C805" s="2" t="s">
        <v>1455</v>
      </c>
      <c r="D805" s="27" t="s">
        <v>344</v>
      </c>
      <c r="E805" s="27" t="s">
        <v>660</v>
      </c>
      <c r="F805" s="27" t="s">
        <v>1776</v>
      </c>
      <c r="G805" s="2">
        <v>9</v>
      </c>
      <c r="H805" s="28">
        <v>14.69</v>
      </c>
      <c r="I805" s="28">
        <v>509.77</v>
      </c>
    </row>
    <row r="806" spans="2:9" x14ac:dyDescent="0.3">
      <c r="B806" s="1">
        <f t="shared" si="12"/>
        <v>45729</v>
      </c>
      <c r="C806" s="2" t="s">
        <v>1456</v>
      </c>
      <c r="D806" s="27" t="s">
        <v>344</v>
      </c>
      <c r="E806" s="27" t="s">
        <v>727</v>
      </c>
      <c r="F806" s="27" t="s">
        <v>1774</v>
      </c>
      <c r="G806" s="2">
        <v>5</v>
      </c>
      <c r="H806" s="28">
        <v>17.739999999999998</v>
      </c>
      <c r="I806" s="28">
        <v>591.98</v>
      </c>
    </row>
    <row r="807" spans="2:9" x14ac:dyDescent="0.3">
      <c r="B807" s="1">
        <f t="shared" si="12"/>
        <v>45730</v>
      </c>
      <c r="C807" s="2" t="s">
        <v>1457</v>
      </c>
      <c r="D807" s="27" t="s">
        <v>350</v>
      </c>
      <c r="E807" s="27" t="s">
        <v>413</v>
      </c>
      <c r="F807" s="27" t="s">
        <v>1776</v>
      </c>
      <c r="G807" s="2">
        <v>1</v>
      </c>
      <c r="H807" s="28">
        <v>9.67</v>
      </c>
      <c r="I807" s="28">
        <v>1018.45</v>
      </c>
    </row>
    <row r="808" spans="2:9" x14ac:dyDescent="0.3">
      <c r="B808" s="1">
        <f t="shared" si="12"/>
        <v>45731</v>
      </c>
      <c r="C808" s="2" t="s">
        <v>1458</v>
      </c>
      <c r="D808" s="27" t="s">
        <v>353</v>
      </c>
      <c r="E808" s="27" t="s">
        <v>603</v>
      </c>
      <c r="F808" s="27" t="s">
        <v>1773</v>
      </c>
      <c r="G808" s="2">
        <v>6</v>
      </c>
      <c r="H808" s="28">
        <v>20.62</v>
      </c>
      <c r="I808" s="28">
        <v>1052.76</v>
      </c>
    </row>
    <row r="809" spans="2:9" x14ac:dyDescent="0.3">
      <c r="B809" s="1">
        <f t="shared" si="12"/>
        <v>45732</v>
      </c>
      <c r="C809" s="2" t="s">
        <v>1459</v>
      </c>
      <c r="D809" s="27" t="s">
        <v>341</v>
      </c>
      <c r="E809" s="27" t="s">
        <v>862</v>
      </c>
      <c r="F809" s="27" t="s">
        <v>1776</v>
      </c>
      <c r="G809" s="2">
        <v>10</v>
      </c>
      <c r="H809" s="28">
        <v>16.86</v>
      </c>
      <c r="I809" s="28">
        <v>817.82</v>
      </c>
    </row>
    <row r="810" spans="2:9" x14ac:dyDescent="0.3">
      <c r="B810" s="1">
        <f t="shared" si="12"/>
        <v>45733</v>
      </c>
      <c r="C810" s="2" t="s">
        <v>1460</v>
      </c>
      <c r="D810" s="27" t="s">
        <v>344</v>
      </c>
      <c r="E810" s="27" t="s">
        <v>839</v>
      </c>
      <c r="F810" s="27" t="s">
        <v>1773</v>
      </c>
      <c r="G810" s="2">
        <v>7</v>
      </c>
      <c r="H810" s="28">
        <v>22.5</v>
      </c>
      <c r="I810" s="28">
        <v>1367.05</v>
      </c>
    </row>
    <row r="811" spans="2:9" x14ac:dyDescent="0.3">
      <c r="B811" s="1">
        <f t="shared" si="12"/>
        <v>45734</v>
      </c>
      <c r="C811" s="2" t="s">
        <v>1461</v>
      </c>
      <c r="D811" s="27" t="s">
        <v>347</v>
      </c>
      <c r="E811" s="27" t="s">
        <v>358</v>
      </c>
      <c r="F811" s="27" t="s">
        <v>1775</v>
      </c>
      <c r="G811" s="2">
        <v>6</v>
      </c>
      <c r="H811" s="28">
        <v>11.31</v>
      </c>
      <c r="I811" s="28">
        <v>335.93</v>
      </c>
    </row>
    <row r="812" spans="2:9" x14ac:dyDescent="0.3">
      <c r="B812" s="1">
        <f t="shared" si="12"/>
        <v>45735</v>
      </c>
      <c r="C812" s="2" t="s">
        <v>1462</v>
      </c>
      <c r="D812" s="27" t="s">
        <v>350</v>
      </c>
      <c r="E812" s="27" t="s">
        <v>1463</v>
      </c>
      <c r="F812" s="27" t="s">
        <v>1773</v>
      </c>
      <c r="G812" s="2">
        <v>7</v>
      </c>
      <c r="H812" s="28">
        <v>29.23</v>
      </c>
      <c r="I812" s="28">
        <v>939.96</v>
      </c>
    </row>
    <row r="813" spans="2:9" x14ac:dyDescent="0.3">
      <c r="B813" s="1">
        <f t="shared" si="12"/>
        <v>45736</v>
      </c>
      <c r="C813" s="2" t="s">
        <v>1464</v>
      </c>
      <c r="D813" s="27" t="s">
        <v>353</v>
      </c>
      <c r="E813" s="27" t="s">
        <v>646</v>
      </c>
      <c r="F813" s="27" t="s">
        <v>1775</v>
      </c>
      <c r="G813" s="2">
        <v>5</v>
      </c>
      <c r="H813" s="28">
        <v>28.08</v>
      </c>
      <c r="I813" s="28">
        <v>1348.09</v>
      </c>
    </row>
    <row r="814" spans="2:9" x14ac:dyDescent="0.3">
      <c r="B814" s="1">
        <f t="shared" si="12"/>
        <v>45737</v>
      </c>
      <c r="C814" s="2" t="s">
        <v>1465</v>
      </c>
      <c r="D814" s="27" t="s">
        <v>341</v>
      </c>
      <c r="E814" s="27" t="s">
        <v>426</v>
      </c>
      <c r="F814" s="27" t="s">
        <v>1774</v>
      </c>
      <c r="G814" s="2">
        <v>10</v>
      </c>
      <c r="H814" s="28">
        <v>12.7</v>
      </c>
      <c r="I814" s="28">
        <v>1087.51</v>
      </c>
    </row>
    <row r="815" spans="2:9" x14ac:dyDescent="0.3">
      <c r="B815" s="1">
        <f t="shared" si="12"/>
        <v>45738</v>
      </c>
      <c r="C815" s="2" t="s">
        <v>1466</v>
      </c>
      <c r="D815" s="27" t="s">
        <v>344</v>
      </c>
      <c r="E815" s="27" t="s">
        <v>706</v>
      </c>
      <c r="F815" s="27" t="s">
        <v>1773</v>
      </c>
      <c r="G815" s="2">
        <v>3</v>
      </c>
      <c r="H815" s="28">
        <v>21.52</v>
      </c>
      <c r="I815" s="28">
        <v>373.17</v>
      </c>
    </row>
    <row r="816" spans="2:9" x14ac:dyDescent="0.3">
      <c r="B816" s="1">
        <f t="shared" si="12"/>
        <v>45739</v>
      </c>
      <c r="C816" s="2" t="s">
        <v>1467</v>
      </c>
      <c r="D816" s="27" t="s">
        <v>347</v>
      </c>
      <c r="E816" s="27" t="s">
        <v>1069</v>
      </c>
      <c r="F816" s="27" t="s">
        <v>1775</v>
      </c>
      <c r="G816" s="2">
        <v>9</v>
      </c>
      <c r="H816" s="28">
        <v>12.85</v>
      </c>
      <c r="I816" s="28">
        <v>961.63</v>
      </c>
    </row>
    <row r="817" spans="2:9" x14ac:dyDescent="0.3">
      <c r="B817" s="1">
        <f t="shared" si="12"/>
        <v>45740</v>
      </c>
      <c r="C817" s="2" t="s">
        <v>1468</v>
      </c>
      <c r="D817" s="27" t="s">
        <v>350</v>
      </c>
      <c r="E817" s="27" t="s">
        <v>790</v>
      </c>
      <c r="F817" s="27" t="s">
        <v>1775</v>
      </c>
      <c r="G817" s="2">
        <v>9</v>
      </c>
      <c r="H817" s="28">
        <v>11.83</v>
      </c>
      <c r="I817" s="28">
        <v>447.7</v>
      </c>
    </row>
    <row r="818" spans="2:9" x14ac:dyDescent="0.3">
      <c r="B818" s="1">
        <f t="shared" si="12"/>
        <v>45741</v>
      </c>
      <c r="C818" s="2" t="s">
        <v>1469</v>
      </c>
      <c r="D818" s="27" t="s">
        <v>353</v>
      </c>
      <c r="E818" s="27" t="s">
        <v>1082</v>
      </c>
      <c r="F818" s="27" t="s">
        <v>1776</v>
      </c>
      <c r="G818" s="2">
        <v>3</v>
      </c>
      <c r="H818" s="28">
        <v>28.13</v>
      </c>
      <c r="I818" s="28">
        <v>340.66</v>
      </c>
    </row>
    <row r="819" spans="2:9" x14ac:dyDescent="0.3">
      <c r="B819" s="1">
        <f t="shared" si="12"/>
        <v>45742</v>
      </c>
      <c r="C819" s="2" t="s">
        <v>1470</v>
      </c>
      <c r="D819" s="27" t="s">
        <v>341</v>
      </c>
      <c r="E819" s="27" t="s">
        <v>526</v>
      </c>
      <c r="F819" s="27" t="s">
        <v>1776</v>
      </c>
      <c r="G819" s="2">
        <v>4</v>
      </c>
      <c r="H819" s="28">
        <v>11.26</v>
      </c>
      <c r="I819" s="28">
        <v>917.53</v>
      </c>
    </row>
    <row r="820" spans="2:9" x14ac:dyDescent="0.3">
      <c r="B820" s="1">
        <f t="shared" si="12"/>
        <v>45743</v>
      </c>
      <c r="C820" s="2" t="s">
        <v>1471</v>
      </c>
      <c r="D820" s="27" t="s">
        <v>344</v>
      </c>
      <c r="E820" s="27" t="s">
        <v>985</v>
      </c>
      <c r="F820" s="27" t="s">
        <v>1773</v>
      </c>
      <c r="G820" s="2">
        <v>10</v>
      </c>
      <c r="H820" s="28">
        <v>16.66</v>
      </c>
      <c r="I820" s="28">
        <v>1265.3499999999999</v>
      </c>
    </row>
    <row r="821" spans="2:9" x14ac:dyDescent="0.3">
      <c r="B821" s="1">
        <f t="shared" si="12"/>
        <v>45744</v>
      </c>
      <c r="C821" s="2" t="s">
        <v>1472</v>
      </c>
      <c r="D821" s="27" t="s">
        <v>347</v>
      </c>
      <c r="E821" s="27" t="s">
        <v>900</v>
      </c>
      <c r="F821" s="27" t="s">
        <v>1776</v>
      </c>
      <c r="G821" s="2">
        <v>4</v>
      </c>
      <c r="H821" s="28">
        <v>17.82</v>
      </c>
      <c r="I821" s="28">
        <v>893.44</v>
      </c>
    </row>
    <row r="822" spans="2:9" x14ac:dyDescent="0.3">
      <c r="B822" s="1">
        <f t="shared" si="12"/>
        <v>45745</v>
      </c>
      <c r="C822" s="2" t="s">
        <v>1473</v>
      </c>
      <c r="D822" s="27" t="s">
        <v>350</v>
      </c>
      <c r="E822" s="27" t="s">
        <v>1092</v>
      </c>
      <c r="F822" s="27" t="s">
        <v>1773</v>
      </c>
      <c r="G822" s="2">
        <v>2</v>
      </c>
      <c r="H822" s="28">
        <v>17.38</v>
      </c>
      <c r="I822" s="28">
        <v>140.44999999999999</v>
      </c>
    </row>
    <row r="823" spans="2:9" x14ac:dyDescent="0.3">
      <c r="B823" s="1">
        <f t="shared" si="12"/>
        <v>45746</v>
      </c>
      <c r="C823" s="2" t="s">
        <v>1474</v>
      </c>
      <c r="D823" s="27" t="s">
        <v>353</v>
      </c>
      <c r="E823" s="27" t="s">
        <v>613</v>
      </c>
      <c r="F823" s="27" t="s">
        <v>1773</v>
      </c>
      <c r="G823" s="2">
        <v>6</v>
      </c>
      <c r="H823" s="28">
        <v>14.17</v>
      </c>
      <c r="I823" s="28">
        <v>537.28</v>
      </c>
    </row>
    <row r="824" spans="2:9" x14ac:dyDescent="0.3">
      <c r="B824" s="1">
        <f t="shared" si="12"/>
        <v>45747</v>
      </c>
      <c r="C824" s="2" t="s">
        <v>1475</v>
      </c>
      <c r="D824" s="27" t="s">
        <v>341</v>
      </c>
      <c r="E824" s="27" t="s">
        <v>803</v>
      </c>
      <c r="F824" s="27" t="s">
        <v>1773</v>
      </c>
      <c r="G824" s="2">
        <v>4</v>
      </c>
      <c r="H824" s="28">
        <v>25.69</v>
      </c>
      <c r="I824" s="28">
        <v>560.38</v>
      </c>
    </row>
    <row r="825" spans="2:9" x14ac:dyDescent="0.3">
      <c r="B825" s="1">
        <f t="shared" si="12"/>
        <v>45748</v>
      </c>
      <c r="C825" s="2" t="s">
        <v>1476</v>
      </c>
      <c r="D825" s="27" t="s">
        <v>344</v>
      </c>
      <c r="E825" s="27" t="s">
        <v>919</v>
      </c>
      <c r="F825" s="27" t="s">
        <v>1773</v>
      </c>
      <c r="G825" s="2">
        <v>9</v>
      </c>
      <c r="H825" s="28">
        <v>26.57</v>
      </c>
      <c r="I825" s="28">
        <v>1355.92</v>
      </c>
    </row>
    <row r="826" spans="2:9" x14ac:dyDescent="0.3">
      <c r="B826" s="1">
        <f t="shared" si="12"/>
        <v>45749</v>
      </c>
      <c r="C826" s="2" t="s">
        <v>1477</v>
      </c>
      <c r="D826" s="27" t="s">
        <v>347</v>
      </c>
      <c r="E826" s="27" t="s">
        <v>1162</v>
      </c>
      <c r="F826" s="27" t="s">
        <v>1774</v>
      </c>
      <c r="G826" s="2">
        <v>10</v>
      </c>
      <c r="H826" s="28">
        <v>12.99</v>
      </c>
      <c r="I826" s="28">
        <v>770.34</v>
      </c>
    </row>
    <row r="827" spans="2:9" x14ac:dyDescent="0.3">
      <c r="B827" s="1">
        <f t="shared" si="12"/>
        <v>45750</v>
      </c>
      <c r="C827" s="2" t="s">
        <v>1478</v>
      </c>
      <c r="D827" s="27" t="s">
        <v>350</v>
      </c>
      <c r="E827" s="27" t="s">
        <v>998</v>
      </c>
      <c r="F827" s="27" t="s">
        <v>1773</v>
      </c>
      <c r="G827" s="2">
        <v>10</v>
      </c>
      <c r="H827" s="28">
        <v>14.51</v>
      </c>
      <c r="I827" s="28">
        <v>618.51</v>
      </c>
    </row>
    <row r="828" spans="2:9" x14ac:dyDescent="0.3">
      <c r="B828" s="1">
        <f t="shared" si="12"/>
        <v>45751</v>
      </c>
      <c r="C828" s="2" t="s">
        <v>1479</v>
      </c>
      <c r="D828" s="27" t="s">
        <v>353</v>
      </c>
      <c r="E828" s="27" t="s">
        <v>1347</v>
      </c>
      <c r="F828" s="27" t="s">
        <v>1776</v>
      </c>
      <c r="G828" s="2">
        <v>1</v>
      </c>
      <c r="H828" s="28">
        <v>28.37</v>
      </c>
      <c r="I828" s="28">
        <v>1068.98</v>
      </c>
    </row>
    <row r="829" spans="2:9" x14ac:dyDescent="0.3">
      <c r="B829" s="1">
        <f t="shared" si="12"/>
        <v>45752</v>
      </c>
      <c r="C829" s="2" t="s">
        <v>1480</v>
      </c>
      <c r="D829" s="27" t="s">
        <v>341</v>
      </c>
      <c r="E829" s="27" t="s">
        <v>698</v>
      </c>
      <c r="F829" s="27" t="s">
        <v>1775</v>
      </c>
      <c r="G829" s="2">
        <v>7</v>
      </c>
      <c r="H829" s="28">
        <v>20.58</v>
      </c>
      <c r="I829" s="28">
        <v>559.47</v>
      </c>
    </row>
    <row r="830" spans="2:9" x14ac:dyDescent="0.3">
      <c r="B830" s="1">
        <f t="shared" si="12"/>
        <v>45753</v>
      </c>
      <c r="C830" s="2" t="s">
        <v>1481</v>
      </c>
      <c r="D830" s="27" t="s">
        <v>344</v>
      </c>
      <c r="E830" s="27" t="s">
        <v>725</v>
      </c>
      <c r="F830" s="27" t="s">
        <v>1776</v>
      </c>
      <c r="G830" s="2">
        <v>8</v>
      </c>
      <c r="H830" s="28">
        <v>29.53</v>
      </c>
      <c r="I830" s="28">
        <v>960.57</v>
      </c>
    </row>
    <row r="831" spans="2:9" x14ac:dyDescent="0.3">
      <c r="B831" s="1">
        <f t="shared" si="12"/>
        <v>45754</v>
      </c>
      <c r="C831" s="2" t="s">
        <v>1482</v>
      </c>
      <c r="D831" s="27" t="s">
        <v>347</v>
      </c>
      <c r="E831" s="27" t="s">
        <v>437</v>
      </c>
      <c r="F831" s="27" t="s">
        <v>1773</v>
      </c>
      <c r="G831" s="2">
        <v>1</v>
      </c>
      <c r="H831" s="28">
        <v>12.21</v>
      </c>
      <c r="I831" s="28">
        <v>978.38</v>
      </c>
    </row>
    <row r="832" spans="2:9" x14ac:dyDescent="0.3">
      <c r="B832" s="1">
        <f t="shared" si="12"/>
        <v>45755</v>
      </c>
      <c r="C832" s="2" t="s">
        <v>1483</v>
      </c>
      <c r="D832" s="27" t="s">
        <v>350</v>
      </c>
      <c r="E832" s="27" t="s">
        <v>451</v>
      </c>
      <c r="F832" s="27" t="s">
        <v>1776</v>
      </c>
      <c r="G832" s="2">
        <v>1</v>
      </c>
      <c r="H832" s="28">
        <v>13</v>
      </c>
      <c r="I832" s="28">
        <v>283.7</v>
      </c>
    </row>
    <row r="833" spans="2:9" x14ac:dyDescent="0.3">
      <c r="B833" s="1">
        <f t="shared" si="12"/>
        <v>45756</v>
      </c>
      <c r="C833" s="2" t="s">
        <v>1484</v>
      </c>
      <c r="D833" s="27" t="s">
        <v>353</v>
      </c>
      <c r="E833" s="27" t="s">
        <v>494</v>
      </c>
      <c r="F833" s="27" t="s">
        <v>1775</v>
      </c>
      <c r="G833" s="2">
        <v>10</v>
      </c>
      <c r="H833" s="28">
        <v>25.27</v>
      </c>
      <c r="I833" s="28">
        <v>1291.3699999999999</v>
      </c>
    </row>
    <row r="834" spans="2:9" x14ac:dyDescent="0.3">
      <c r="B834" s="1">
        <f t="shared" si="12"/>
        <v>45757</v>
      </c>
      <c r="C834" s="2" t="s">
        <v>1485</v>
      </c>
      <c r="D834" s="27" t="s">
        <v>341</v>
      </c>
      <c r="E834" s="27" t="s">
        <v>1041</v>
      </c>
      <c r="F834" s="27" t="s">
        <v>1775</v>
      </c>
      <c r="G834" s="2">
        <v>4</v>
      </c>
      <c r="H834" s="28">
        <v>24.3</v>
      </c>
      <c r="I834" s="28">
        <v>828.44</v>
      </c>
    </row>
    <row r="835" spans="2:9" x14ac:dyDescent="0.3">
      <c r="B835" s="1">
        <f t="shared" si="12"/>
        <v>45758</v>
      </c>
      <c r="C835" s="2" t="s">
        <v>1486</v>
      </c>
      <c r="D835" s="27" t="s">
        <v>344</v>
      </c>
      <c r="E835" s="27" t="s">
        <v>447</v>
      </c>
      <c r="F835" s="27" t="s">
        <v>1776</v>
      </c>
      <c r="G835" s="2">
        <v>9</v>
      </c>
      <c r="H835" s="28">
        <v>23.16</v>
      </c>
      <c r="I835" s="28">
        <v>681.79</v>
      </c>
    </row>
    <row r="836" spans="2:9" x14ac:dyDescent="0.3">
      <c r="B836" s="1">
        <f t="shared" si="12"/>
        <v>45759</v>
      </c>
      <c r="C836" s="2" t="s">
        <v>1487</v>
      </c>
      <c r="D836" s="27" t="s">
        <v>347</v>
      </c>
      <c r="E836" s="27" t="s">
        <v>796</v>
      </c>
      <c r="F836" s="27" t="s">
        <v>1776</v>
      </c>
      <c r="G836" s="2">
        <v>4</v>
      </c>
      <c r="H836" s="28">
        <v>17.579999999999998</v>
      </c>
      <c r="I836" s="28">
        <v>929.02</v>
      </c>
    </row>
    <row r="837" spans="2:9" x14ac:dyDescent="0.3">
      <c r="B837" s="1">
        <f t="shared" si="12"/>
        <v>45760</v>
      </c>
      <c r="C837" s="2" t="s">
        <v>1488</v>
      </c>
      <c r="D837" s="27" t="s">
        <v>350</v>
      </c>
      <c r="E837" s="27" t="s">
        <v>467</v>
      </c>
      <c r="F837" s="27" t="s">
        <v>1775</v>
      </c>
      <c r="G837" s="2">
        <v>1</v>
      </c>
      <c r="H837" s="28">
        <v>21.22</v>
      </c>
      <c r="I837" s="28">
        <v>355.11</v>
      </c>
    </row>
    <row r="838" spans="2:9" x14ac:dyDescent="0.3">
      <c r="B838" s="1">
        <f t="shared" ref="B838:B901" si="13">B837+1</f>
        <v>45761</v>
      </c>
      <c r="C838" s="2" t="s">
        <v>1489</v>
      </c>
      <c r="D838" s="27" t="s">
        <v>353</v>
      </c>
      <c r="E838" s="27" t="s">
        <v>990</v>
      </c>
      <c r="F838" s="27" t="s">
        <v>1773</v>
      </c>
      <c r="G838" s="2">
        <v>6</v>
      </c>
      <c r="H838" s="28">
        <v>28.04</v>
      </c>
      <c r="I838" s="28">
        <v>1149.6300000000001</v>
      </c>
    </row>
    <row r="839" spans="2:9" x14ac:dyDescent="0.3">
      <c r="B839" s="1">
        <f t="shared" si="13"/>
        <v>45762</v>
      </c>
      <c r="C839" s="2" t="s">
        <v>1490</v>
      </c>
      <c r="D839" s="27" t="s">
        <v>341</v>
      </c>
      <c r="E839" s="27" t="s">
        <v>1491</v>
      </c>
      <c r="F839" s="27" t="s">
        <v>1775</v>
      </c>
      <c r="G839" s="2">
        <v>8</v>
      </c>
      <c r="H839" s="28">
        <v>23.53</v>
      </c>
      <c r="I839" s="28">
        <v>1344.67</v>
      </c>
    </row>
    <row r="840" spans="2:9" x14ac:dyDescent="0.3">
      <c r="B840" s="1">
        <f t="shared" si="13"/>
        <v>45763</v>
      </c>
      <c r="C840" s="2" t="s">
        <v>1492</v>
      </c>
      <c r="D840" s="27" t="s">
        <v>344</v>
      </c>
      <c r="E840" s="27" t="s">
        <v>416</v>
      </c>
      <c r="F840" s="27" t="s">
        <v>1776</v>
      </c>
      <c r="G840" s="2">
        <v>4</v>
      </c>
      <c r="H840" s="28">
        <v>9.11</v>
      </c>
      <c r="I840" s="28">
        <v>911.24</v>
      </c>
    </row>
    <row r="841" spans="2:9" x14ac:dyDescent="0.3">
      <c r="B841" s="1">
        <f t="shared" si="13"/>
        <v>45764</v>
      </c>
      <c r="C841" s="2" t="s">
        <v>1493</v>
      </c>
      <c r="D841" s="27" t="s">
        <v>344</v>
      </c>
      <c r="E841" s="27" t="s">
        <v>841</v>
      </c>
      <c r="F841" s="27" t="s">
        <v>1773</v>
      </c>
      <c r="G841" s="2">
        <v>3</v>
      </c>
      <c r="H841" s="28">
        <v>17.09</v>
      </c>
      <c r="I841" s="28">
        <v>605.16999999999996</v>
      </c>
    </row>
    <row r="842" spans="2:9" x14ac:dyDescent="0.3">
      <c r="B842" s="1">
        <f t="shared" si="13"/>
        <v>45765</v>
      </c>
      <c r="C842" s="2" t="s">
        <v>1494</v>
      </c>
      <c r="D842" s="27" t="s">
        <v>344</v>
      </c>
      <c r="E842" s="27" t="s">
        <v>1495</v>
      </c>
      <c r="F842" s="27" t="s">
        <v>1774</v>
      </c>
      <c r="G842" s="2">
        <v>8</v>
      </c>
      <c r="H842" s="28">
        <v>14.82</v>
      </c>
      <c r="I842" s="28">
        <v>1154.8699999999999</v>
      </c>
    </row>
    <row r="843" spans="2:9" x14ac:dyDescent="0.3">
      <c r="B843" s="1">
        <f t="shared" si="13"/>
        <v>45766</v>
      </c>
      <c r="C843" s="2" t="s">
        <v>1496</v>
      </c>
      <c r="D843" s="27" t="s">
        <v>344</v>
      </c>
      <c r="E843" s="27" t="s">
        <v>368</v>
      </c>
      <c r="F843" s="27" t="s">
        <v>1774</v>
      </c>
      <c r="G843" s="2">
        <v>1</v>
      </c>
      <c r="H843" s="28">
        <v>15.56</v>
      </c>
      <c r="I843" s="28">
        <v>1021.04</v>
      </c>
    </row>
    <row r="844" spans="2:9" x14ac:dyDescent="0.3">
      <c r="B844" s="1">
        <f t="shared" si="13"/>
        <v>45767</v>
      </c>
      <c r="C844" s="2" t="s">
        <v>1497</v>
      </c>
      <c r="D844" s="27" t="s">
        <v>344</v>
      </c>
      <c r="E844" s="27" t="s">
        <v>458</v>
      </c>
      <c r="F844" s="27" t="s">
        <v>1776</v>
      </c>
      <c r="G844" s="2">
        <v>9</v>
      </c>
      <c r="H844" s="28">
        <v>28.5</v>
      </c>
      <c r="I844" s="28">
        <v>1284.1600000000001</v>
      </c>
    </row>
    <row r="845" spans="2:9" x14ac:dyDescent="0.3">
      <c r="B845" s="1">
        <f t="shared" si="13"/>
        <v>45768</v>
      </c>
      <c r="C845" s="2" t="s">
        <v>1498</v>
      </c>
      <c r="D845" s="27" t="s">
        <v>344</v>
      </c>
      <c r="E845" s="27" t="s">
        <v>1055</v>
      </c>
      <c r="F845" s="27" t="s">
        <v>1775</v>
      </c>
      <c r="G845" s="2">
        <v>5</v>
      </c>
      <c r="H845" s="28">
        <v>10.98</v>
      </c>
      <c r="I845" s="28">
        <v>867.15</v>
      </c>
    </row>
    <row r="846" spans="2:9" x14ac:dyDescent="0.3">
      <c r="B846" s="1">
        <f t="shared" si="13"/>
        <v>45769</v>
      </c>
      <c r="C846" s="2" t="s">
        <v>1499</v>
      </c>
      <c r="D846" s="27" t="s">
        <v>344</v>
      </c>
      <c r="E846" s="27" t="s">
        <v>1500</v>
      </c>
      <c r="F846" s="27" t="s">
        <v>1774</v>
      </c>
      <c r="G846" s="2">
        <v>5</v>
      </c>
      <c r="H846" s="28">
        <v>29.67</v>
      </c>
      <c r="I846" s="28">
        <v>166.4</v>
      </c>
    </row>
    <row r="847" spans="2:9" x14ac:dyDescent="0.3">
      <c r="B847" s="1">
        <f t="shared" si="13"/>
        <v>45770</v>
      </c>
      <c r="C847" s="2" t="s">
        <v>1501</v>
      </c>
      <c r="D847" s="27" t="s">
        <v>344</v>
      </c>
      <c r="E847" s="27" t="s">
        <v>364</v>
      </c>
      <c r="F847" s="27" t="s">
        <v>1775</v>
      </c>
      <c r="G847" s="2">
        <v>10</v>
      </c>
      <c r="H847" s="28">
        <v>17.899999999999999</v>
      </c>
      <c r="I847" s="28">
        <v>255.01</v>
      </c>
    </row>
    <row r="848" spans="2:9" x14ac:dyDescent="0.3">
      <c r="B848" s="1">
        <f t="shared" si="13"/>
        <v>45771</v>
      </c>
      <c r="C848" s="2" t="s">
        <v>1502</v>
      </c>
      <c r="D848" s="27" t="s">
        <v>353</v>
      </c>
      <c r="E848" s="27" t="s">
        <v>957</v>
      </c>
      <c r="F848" s="27" t="s">
        <v>1776</v>
      </c>
      <c r="G848" s="2">
        <v>6</v>
      </c>
      <c r="H848" s="28">
        <v>26.91</v>
      </c>
      <c r="I848" s="28">
        <v>596.70000000000005</v>
      </c>
    </row>
    <row r="849" spans="2:9" x14ac:dyDescent="0.3">
      <c r="B849" s="1">
        <f t="shared" si="13"/>
        <v>45772</v>
      </c>
      <c r="C849" s="2" t="s">
        <v>1503</v>
      </c>
      <c r="D849" s="27" t="s">
        <v>341</v>
      </c>
      <c r="E849" s="27" t="s">
        <v>998</v>
      </c>
      <c r="F849" s="27" t="s">
        <v>1773</v>
      </c>
      <c r="G849" s="2">
        <v>3</v>
      </c>
      <c r="H849" s="28">
        <v>11.87</v>
      </c>
      <c r="I849" s="28">
        <v>1394.55</v>
      </c>
    </row>
    <row r="850" spans="2:9" x14ac:dyDescent="0.3">
      <c r="B850" s="1">
        <f t="shared" si="13"/>
        <v>45773</v>
      </c>
      <c r="C850" s="2" t="s">
        <v>1504</v>
      </c>
      <c r="D850" s="27" t="s">
        <v>344</v>
      </c>
      <c r="E850" s="27" t="s">
        <v>451</v>
      </c>
      <c r="F850" s="27" t="s">
        <v>1775</v>
      </c>
      <c r="G850" s="2">
        <v>7</v>
      </c>
      <c r="H850" s="28">
        <v>29.49</v>
      </c>
      <c r="I850" s="28">
        <v>165.15</v>
      </c>
    </row>
    <row r="851" spans="2:9" x14ac:dyDescent="0.3">
      <c r="B851" s="1">
        <f t="shared" si="13"/>
        <v>45774</v>
      </c>
      <c r="C851" s="2" t="s">
        <v>1505</v>
      </c>
      <c r="D851" s="27" t="s">
        <v>347</v>
      </c>
      <c r="E851" s="27" t="s">
        <v>1212</v>
      </c>
      <c r="F851" s="27" t="s">
        <v>1775</v>
      </c>
      <c r="G851" s="2">
        <v>1</v>
      </c>
      <c r="H851" s="28">
        <v>15.98</v>
      </c>
      <c r="I851" s="28">
        <v>661.24</v>
      </c>
    </row>
    <row r="852" spans="2:9" x14ac:dyDescent="0.3">
      <c r="B852" s="1">
        <f t="shared" si="13"/>
        <v>45775</v>
      </c>
      <c r="C852" s="2" t="s">
        <v>1506</v>
      </c>
      <c r="D852" s="27" t="s">
        <v>350</v>
      </c>
      <c r="E852" s="27" t="s">
        <v>370</v>
      </c>
      <c r="F852" s="27" t="s">
        <v>1775</v>
      </c>
      <c r="G852" s="2">
        <v>4</v>
      </c>
      <c r="H852" s="28">
        <v>18.61</v>
      </c>
      <c r="I852" s="28">
        <v>897.56</v>
      </c>
    </row>
    <row r="853" spans="2:9" x14ac:dyDescent="0.3">
      <c r="B853" s="1">
        <f t="shared" si="13"/>
        <v>45776</v>
      </c>
      <c r="C853" s="2" t="s">
        <v>1507</v>
      </c>
      <c r="D853" s="27" t="s">
        <v>353</v>
      </c>
      <c r="E853" s="27" t="s">
        <v>519</v>
      </c>
      <c r="F853" s="27" t="s">
        <v>1773</v>
      </c>
      <c r="G853" s="2">
        <v>6</v>
      </c>
      <c r="H853" s="28">
        <v>11.77</v>
      </c>
      <c r="I853" s="28">
        <v>942.79</v>
      </c>
    </row>
    <row r="854" spans="2:9" x14ac:dyDescent="0.3">
      <c r="B854" s="1">
        <f t="shared" si="13"/>
        <v>45777</v>
      </c>
      <c r="C854" s="2" t="s">
        <v>1508</v>
      </c>
      <c r="D854" s="27" t="s">
        <v>341</v>
      </c>
      <c r="E854" s="27" t="s">
        <v>516</v>
      </c>
      <c r="F854" s="27" t="s">
        <v>1775</v>
      </c>
      <c r="G854" s="2">
        <v>2</v>
      </c>
      <c r="H854" s="28">
        <v>28.22</v>
      </c>
      <c r="I854" s="28">
        <v>291.33999999999997</v>
      </c>
    </row>
    <row r="855" spans="2:9" x14ac:dyDescent="0.3">
      <c r="B855" s="1">
        <f t="shared" si="13"/>
        <v>45778</v>
      </c>
      <c r="C855" s="2" t="s">
        <v>1509</v>
      </c>
      <c r="D855" s="27" t="s">
        <v>344</v>
      </c>
      <c r="E855" s="27" t="s">
        <v>932</v>
      </c>
      <c r="F855" s="27" t="s">
        <v>1774</v>
      </c>
      <c r="G855" s="2">
        <v>3</v>
      </c>
      <c r="H855" s="28">
        <v>16.3</v>
      </c>
      <c r="I855" s="28">
        <v>958.59</v>
      </c>
    </row>
    <row r="856" spans="2:9" x14ac:dyDescent="0.3">
      <c r="B856" s="1">
        <f t="shared" si="13"/>
        <v>45779</v>
      </c>
      <c r="C856" s="2" t="s">
        <v>1510</v>
      </c>
      <c r="D856" s="27" t="s">
        <v>347</v>
      </c>
      <c r="E856" s="27" t="s">
        <v>646</v>
      </c>
      <c r="F856" s="27" t="s">
        <v>1775</v>
      </c>
      <c r="G856" s="2">
        <v>3</v>
      </c>
      <c r="H856" s="28">
        <v>25.55</v>
      </c>
      <c r="I856" s="28">
        <v>221.9</v>
      </c>
    </row>
    <row r="857" spans="2:9" x14ac:dyDescent="0.3">
      <c r="B857" s="1">
        <f t="shared" si="13"/>
        <v>45780</v>
      </c>
      <c r="C857" s="2" t="s">
        <v>1511</v>
      </c>
      <c r="D857" s="27" t="s">
        <v>350</v>
      </c>
      <c r="E857" s="27" t="s">
        <v>857</v>
      </c>
      <c r="F857" s="27" t="s">
        <v>1774</v>
      </c>
      <c r="G857" s="2">
        <v>10</v>
      </c>
      <c r="H857" s="28">
        <v>22.76</v>
      </c>
      <c r="I857" s="28">
        <v>432.51</v>
      </c>
    </row>
    <row r="858" spans="2:9" x14ac:dyDescent="0.3">
      <c r="B858" s="1">
        <f t="shared" si="13"/>
        <v>45781</v>
      </c>
      <c r="C858" s="2" t="s">
        <v>1512</v>
      </c>
      <c r="D858" s="27" t="s">
        <v>353</v>
      </c>
      <c r="E858" s="27" t="s">
        <v>1235</v>
      </c>
      <c r="F858" s="27" t="s">
        <v>1774</v>
      </c>
      <c r="G858" s="2">
        <v>10</v>
      </c>
      <c r="H858" s="28">
        <v>10.48</v>
      </c>
      <c r="I858" s="28">
        <v>419.08</v>
      </c>
    </row>
    <row r="859" spans="2:9" x14ac:dyDescent="0.3">
      <c r="B859" s="1">
        <f t="shared" si="13"/>
        <v>45782</v>
      </c>
      <c r="C859" s="2" t="s">
        <v>1513</v>
      </c>
      <c r="D859" s="27" t="s">
        <v>341</v>
      </c>
      <c r="E859" s="27" t="s">
        <v>351</v>
      </c>
      <c r="F859" s="27" t="s">
        <v>1775</v>
      </c>
      <c r="G859" s="2">
        <v>4</v>
      </c>
      <c r="H859" s="28">
        <v>29.45</v>
      </c>
      <c r="I859" s="28">
        <v>764.68</v>
      </c>
    </row>
    <row r="860" spans="2:9" x14ac:dyDescent="0.3">
      <c r="B860" s="1">
        <f t="shared" si="13"/>
        <v>45783</v>
      </c>
      <c r="C860" s="2" t="s">
        <v>1514</v>
      </c>
      <c r="D860" s="27" t="s">
        <v>344</v>
      </c>
      <c r="E860" s="27" t="s">
        <v>769</v>
      </c>
      <c r="F860" s="27" t="s">
        <v>1776</v>
      </c>
      <c r="G860" s="2">
        <v>6</v>
      </c>
      <c r="H860" s="28">
        <v>19.64</v>
      </c>
      <c r="I860" s="28">
        <v>1370.69</v>
      </c>
    </row>
    <row r="861" spans="2:9" x14ac:dyDescent="0.3">
      <c r="B861" s="1">
        <f t="shared" si="13"/>
        <v>45784</v>
      </c>
      <c r="C861" s="2" t="s">
        <v>1515</v>
      </c>
      <c r="D861" s="27" t="s">
        <v>347</v>
      </c>
      <c r="E861" s="27" t="s">
        <v>1082</v>
      </c>
      <c r="F861" s="27" t="s">
        <v>1774</v>
      </c>
      <c r="G861" s="2">
        <v>2</v>
      </c>
      <c r="H861" s="28">
        <v>20.09</v>
      </c>
      <c r="I861" s="28">
        <v>526.42999999999995</v>
      </c>
    </row>
    <row r="862" spans="2:9" x14ac:dyDescent="0.3">
      <c r="B862" s="1">
        <f t="shared" si="13"/>
        <v>45785</v>
      </c>
      <c r="C862" s="2" t="s">
        <v>1516</v>
      </c>
      <c r="D862" s="27" t="s">
        <v>350</v>
      </c>
      <c r="E862" s="27" t="s">
        <v>384</v>
      </c>
      <c r="F862" s="27" t="s">
        <v>1776</v>
      </c>
      <c r="G862" s="2">
        <v>7</v>
      </c>
      <c r="H862" s="28">
        <v>10.43</v>
      </c>
      <c r="I862" s="28">
        <v>1151.3499999999999</v>
      </c>
    </row>
    <row r="863" spans="2:9" x14ac:dyDescent="0.3">
      <c r="B863" s="1">
        <f t="shared" si="13"/>
        <v>45786</v>
      </c>
      <c r="C863" s="2" t="s">
        <v>1517</v>
      </c>
      <c r="D863" s="27" t="s">
        <v>353</v>
      </c>
      <c r="E863" s="27" t="s">
        <v>841</v>
      </c>
      <c r="F863" s="27" t="s">
        <v>1776</v>
      </c>
      <c r="G863" s="2">
        <v>5</v>
      </c>
      <c r="H863" s="28">
        <v>12.47</v>
      </c>
      <c r="I863" s="28">
        <v>809.67</v>
      </c>
    </row>
    <row r="864" spans="2:9" x14ac:dyDescent="0.3">
      <c r="B864" s="1">
        <f t="shared" si="13"/>
        <v>45787</v>
      </c>
      <c r="C864" s="2" t="s">
        <v>1518</v>
      </c>
      <c r="D864" s="27" t="s">
        <v>341</v>
      </c>
      <c r="E864" s="27" t="s">
        <v>1519</v>
      </c>
      <c r="F864" s="27" t="s">
        <v>1776</v>
      </c>
      <c r="G864" s="2">
        <v>2</v>
      </c>
      <c r="H864" s="28">
        <v>29.22</v>
      </c>
      <c r="I864" s="28">
        <v>716.89</v>
      </c>
    </row>
    <row r="865" spans="2:9" x14ac:dyDescent="0.3">
      <c r="B865" s="1">
        <f t="shared" si="13"/>
        <v>45788</v>
      </c>
      <c r="C865" s="2" t="s">
        <v>1520</v>
      </c>
      <c r="D865" s="27" t="s">
        <v>344</v>
      </c>
      <c r="E865" s="27" t="s">
        <v>420</v>
      </c>
      <c r="F865" s="27" t="s">
        <v>1773</v>
      </c>
      <c r="G865" s="2">
        <v>8</v>
      </c>
      <c r="H865" s="28">
        <v>21.29</v>
      </c>
      <c r="I865" s="28">
        <v>194.16</v>
      </c>
    </row>
    <row r="866" spans="2:9" x14ac:dyDescent="0.3">
      <c r="B866" s="1">
        <f t="shared" si="13"/>
        <v>45789</v>
      </c>
      <c r="C866" s="2" t="s">
        <v>1521</v>
      </c>
      <c r="D866" s="27" t="s">
        <v>347</v>
      </c>
      <c r="E866" s="27" t="s">
        <v>524</v>
      </c>
      <c r="F866" s="27" t="s">
        <v>1775</v>
      </c>
      <c r="G866" s="2">
        <v>7</v>
      </c>
      <c r="H866" s="28">
        <v>25.2</v>
      </c>
      <c r="I866" s="28">
        <v>717.93</v>
      </c>
    </row>
    <row r="867" spans="2:9" x14ac:dyDescent="0.3">
      <c r="B867" s="1">
        <f t="shared" si="13"/>
        <v>45790</v>
      </c>
      <c r="C867" s="2" t="s">
        <v>1522</v>
      </c>
      <c r="D867" s="27" t="s">
        <v>350</v>
      </c>
      <c r="E867" s="27" t="s">
        <v>370</v>
      </c>
      <c r="F867" s="27" t="s">
        <v>1773</v>
      </c>
      <c r="G867" s="2">
        <v>6</v>
      </c>
      <c r="H867" s="28">
        <v>10.4</v>
      </c>
      <c r="I867" s="28">
        <v>847</v>
      </c>
    </row>
    <row r="868" spans="2:9" x14ac:dyDescent="0.3">
      <c r="B868" s="1">
        <f t="shared" si="13"/>
        <v>45791</v>
      </c>
      <c r="C868" s="2" t="s">
        <v>1523</v>
      </c>
      <c r="D868" s="27" t="s">
        <v>353</v>
      </c>
      <c r="E868" s="27" t="s">
        <v>692</v>
      </c>
      <c r="F868" s="27" t="s">
        <v>1776</v>
      </c>
      <c r="G868" s="2">
        <v>6</v>
      </c>
      <c r="H868" s="28">
        <v>10.95</v>
      </c>
      <c r="I868" s="28">
        <v>1167.8399999999999</v>
      </c>
    </row>
    <row r="869" spans="2:9" x14ac:dyDescent="0.3">
      <c r="B869" s="1">
        <f t="shared" si="13"/>
        <v>45792</v>
      </c>
      <c r="C869" s="2" t="s">
        <v>1524</v>
      </c>
      <c r="D869" s="27" t="s">
        <v>341</v>
      </c>
      <c r="E869" s="27" t="s">
        <v>977</v>
      </c>
      <c r="F869" s="27" t="s">
        <v>1775</v>
      </c>
      <c r="G869" s="2">
        <v>4</v>
      </c>
      <c r="H869" s="28">
        <v>27.29</v>
      </c>
      <c r="I869" s="28">
        <v>1269.1199999999999</v>
      </c>
    </row>
    <row r="870" spans="2:9" x14ac:dyDescent="0.3">
      <c r="B870" s="1">
        <f t="shared" si="13"/>
        <v>45793</v>
      </c>
      <c r="C870" s="2" t="s">
        <v>1525</v>
      </c>
      <c r="D870" s="27" t="s">
        <v>344</v>
      </c>
      <c r="E870" s="27" t="s">
        <v>526</v>
      </c>
      <c r="F870" s="27" t="s">
        <v>1775</v>
      </c>
      <c r="G870" s="2">
        <v>3</v>
      </c>
      <c r="H870" s="28">
        <v>12.65</v>
      </c>
      <c r="I870" s="28">
        <v>1096.43</v>
      </c>
    </row>
    <row r="871" spans="2:9" x14ac:dyDescent="0.3">
      <c r="B871" s="1">
        <f t="shared" si="13"/>
        <v>45794</v>
      </c>
      <c r="C871" s="2" t="s">
        <v>1526</v>
      </c>
      <c r="D871" s="27" t="s">
        <v>347</v>
      </c>
      <c r="E871" s="27" t="s">
        <v>923</v>
      </c>
      <c r="F871" s="27" t="s">
        <v>1774</v>
      </c>
      <c r="G871" s="2">
        <v>8</v>
      </c>
      <c r="H871" s="28">
        <v>25.19</v>
      </c>
      <c r="I871" s="28">
        <v>774.08</v>
      </c>
    </row>
    <row r="872" spans="2:9" x14ac:dyDescent="0.3">
      <c r="B872" s="1">
        <f t="shared" si="13"/>
        <v>45795</v>
      </c>
      <c r="C872" s="2" t="s">
        <v>1527</v>
      </c>
      <c r="D872" s="27" t="s">
        <v>350</v>
      </c>
      <c r="E872" s="27" t="s">
        <v>883</v>
      </c>
      <c r="F872" s="27" t="s">
        <v>1773</v>
      </c>
      <c r="G872" s="2">
        <v>9</v>
      </c>
      <c r="H872" s="28">
        <v>19.399999999999999</v>
      </c>
      <c r="I872" s="28">
        <v>1031.08</v>
      </c>
    </row>
    <row r="873" spans="2:9" x14ac:dyDescent="0.3">
      <c r="B873" s="1">
        <f t="shared" si="13"/>
        <v>45796</v>
      </c>
      <c r="C873" s="2" t="s">
        <v>1528</v>
      </c>
      <c r="D873" s="27" t="s">
        <v>353</v>
      </c>
      <c r="E873" s="27" t="s">
        <v>546</v>
      </c>
      <c r="F873" s="27" t="s">
        <v>1773</v>
      </c>
      <c r="G873" s="2">
        <v>10</v>
      </c>
      <c r="H873" s="28">
        <v>21.14</v>
      </c>
      <c r="I873" s="28">
        <v>1471.7</v>
      </c>
    </row>
    <row r="874" spans="2:9" x14ac:dyDescent="0.3">
      <c r="B874" s="1">
        <f t="shared" si="13"/>
        <v>45797</v>
      </c>
      <c r="C874" s="2" t="s">
        <v>1529</v>
      </c>
      <c r="D874" s="27" t="s">
        <v>341</v>
      </c>
      <c r="E874" s="27" t="s">
        <v>692</v>
      </c>
      <c r="F874" s="27" t="s">
        <v>1776</v>
      </c>
      <c r="G874" s="2">
        <v>2</v>
      </c>
      <c r="H874" s="28">
        <v>16.55</v>
      </c>
      <c r="I874" s="28">
        <v>1079.3599999999999</v>
      </c>
    </row>
    <row r="875" spans="2:9" x14ac:dyDescent="0.3">
      <c r="B875" s="1">
        <f t="shared" si="13"/>
        <v>45798</v>
      </c>
      <c r="C875" s="2" t="s">
        <v>1530</v>
      </c>
      <c r="D875" s="27" t="s">
        <v>344</v>
      </c>
      <c r="E875" s="27" t="s">
        <v>1284</v>
      </c>
      <c r="F875" s="27" t="s">
        <v>1775</v>
      </c>
      <c r="G875" s="2">
        <v>3</v>
      </c>
      <c r="H875" s="28">
        <v>9.4</v>
      </c>
      <c r="I875" s="28">
        <v>221.63</v>
      </c>
    </row>
    <row r="876" spans="2:9" x14ac:dyDescent="0.3">
      <c r="B876" s="1">
        <f t="shared" si="13"/>
        <v>45799</v>
      </c>
      <c r="C876" s="2" t="s">
        <v>1531</v>
      </c>
      <c r="D876" s="27" t="s">
        <v>347</v>
      </c>
      <c r="E876" s="27" t="s">
        <v>1041</v>
      </c>
      <c r="F876" s="27" t="s">
        <v>1775</v>
      </c>
      <c r="G876" s="2">
        <v>10</v>
      </c>
      <c r="H876" s="28">
        <v>21.28</v>
      </c>
      <c r="I876" s="28">
        <v>1205.8699999999999</v>
      </c>
    </row>
    <row r="877" spans="2:9" x14ac:dyDescent="0.3">
      <c r="B877" s="1">
        <f t="shared" si="13"/>
        <v>45800</v>
      </c>
      <c r="C877" s="2" t="s">
        <v>1532</v>
      </c>
      <c r="D877" s="27" t="s">
        <v>344</v>
      </c>
      <c r="E877" s="27" t="s">
        <v>1055</v>
      </c>
      <c r="F877" s="27" t="s">
        <v>1775</v>
      </c>
      <c r="G877" s="2">
        <v>1</v>
      </c>
      <c r="H877" s="28">
        <v>27.04</v>
      </c>
      <c r="I877" s="28">
        <v>1289.4000000000001</v>
      </c>
    </row>
    <row r="878" spans="2:9" x14ac:dyDescent="0.3">
      <c r="B878" s="1">
        <f t="shared" si="13"/>
        <v>45801</v>
      </c>
      <c r="C878" s="2" t="s">
        <v>1533</v>
      </c>
      <c r="D878" s="27" t="s">
        <v>344</v>
      </c>
      <c r="E878" s="27" t="s">
        <v>413</v>
      </c>
      <c r="F878" s="27" t="s">
        <v>1776</v>
      </c>
      <c r="G878" s="2">
        <v>7</v>
      </c>
      <c r="H878" s="28">
        <v>10.9</v>
      </c>
      <c r="I878" s="28">
        <v>102</v>
      </c>
    </row>
    <row r="879" spans="2:9" x14ac:dyDescent="0.3">
      <c r="B879" s="1">
        <f t="shared" si="13"/>
        <v>45802</v>
      </c>
      <c r="C879" s="2" t="s">
        <v>1534</v>
      </c>
      <c r="D879" s="27" t="s">
        <v>344</v>
      </c>
      <c r="E879" s="27" t="s">
        <v>1082</v>
      </c>
      <c r="F879" s="27" t="s">
        <v>1776</v>
      </c>
      <c r="G879" s="2">
        <v>4</v>
      </c>
      <c r="H879" s="28">
        <v>24.92</v>
      </c>
      <c r="I879" s="28">
        <v>183.57</v>
      </c>
    </row>
    <row r="880" spans="2:9" x14ac:dyDescent="0.3">
      <c r="B880" s="1">
        <f t="shared" si="13"/>
        <v>45803</v>
      </c>
      <c r="C880" s="2" t="s">
        <v>1535</v>
      </c>
      <c r="D880" s="27" t="s">
        <v>344</v>
      </c>
      <c r="E880" s="27" t="s">
        <v>1374</v>
      </c>
      <c r="F880" s="27" t="s">
        <v>1775</v>
      </c>
      <c r="G880" s="2">
        <v>9</v>
      </c>
      <c r="H880" s="28">
        <v>22.02</v>
      </c>
      <c r="I880" s="28">
        <v>197.78</v>
      </c>
    </row>
    <row r="881" spans="2:9" x14ac:dyDescent="0.3">
      <c r="B881" s="1">
        <f t="shared" si="13"/>
        <v>45804</v>
      </c>
      <c r="C881" s="2" t="s">
        <v>1536</v>
      </c>
      <c r="D881" s="27" t="s">
        <v>344</v>
      </c>
      <c r="E881" s="27" t="s">
        <v>631</v>
      </c>
      <c r="F881" s="27" t="s">
        <v>1775</v>
      </c>
      <c r="G881" s="2">
        <v>3</v>
      </c>
      <c r="H881" s="28">
        <v>21.56</v>
      </c>
      <c r="I881" s="28">
        <v>899.63</v>
      </c>
    </row>
    <row r="882" spans="2:9" x14ac:dyDescent="0.3">
      <c r="B882" s="1">
        <f t="shared" si="13"/>
        <v>45805</v>
      </c>
      <c r="C882" s="2" t="s">
        <v>1537</v>
      </c>
      <c r="D882" s="27" t="s">
        <v>344</v>
      </c>
      <c r="E882" s="27" t="s">
        <v>1398</v>
      </c>
      <c r="F882" s="27" t="s">
        <v>1774</v>
      </c>
      <c r="G882" s="2">
        <v>4</v>
      </c>
      <c r="H882" s="28">
        <v>25.3</v>
      </c>
      <c r="I882" s="28">
        <v>226.33</v>
      </c>
    </row>
    <row r="883" spans="2:9" x14ac:dyDescent="0.3">
      <c r="B883" s="1">
        <f t="shared" si="13"/>
        <v>45806</v>
      </c>
      <c r="C883" s="2" t="s">
        <v>1538</v>
      </c>
      <c r="D883" s="27" t="s">
        <v>353</v>
      </c>
      <c r="E883" s="27" t="s">
        <v>1092</v>
      </c>
      <c r="F883" s="27" t="s">
        <v>1776</v>
      </c>
      <c r="G883" s="2">
        <v>10</v>
      </c>
      <c r="H883" s="28">
        <v>22.84</v>
      </c>
      <c r="I883" s="28">
        <v>407.85</v>
      </c>
    </row>
    <row r="884" spans="2:9" x14ac:dyDescent="0.3">
      <c r="B884" s="1">
        <f t="shared" si="13"/>
        <v>45807</v>
      </c>
      <c r="C884" s="2" t="s">
        <v>1539</v>
      </c>
      <c r="D884" s="27" t="s">
        <v>341</v>
      </c>
      <c r="E884" s="27" t="s">
        <v>461</v>
      </c>
      <c r="F884" s="27" t="s">
        <v>1775</v>
      </c>
      <c r="G884" s="2">
        <v>4</v>
      </c>
      <c r="H884" s="28">
        <v>25.16</v>
      </c>
      <c r="I884" s="28">
        <v>518</v>
      </c>
    </row>
    <row r="885" spans="2:9" x14ac:dyDescent="0.3">
      <c r="B885" s="1">
        <f t="shared" si="13"/>
        <v>45808</v>
      </c>
      <c r="C885" s="2" t="s">
        <v>1540</v>
      </c>
      <c r="D885" s="27" t="s">
        <v>344</v>
      </c>
      <c r="E885" s="27" t="s">
        <v>454</v>
      </c>
      <c r="F885" s="27" t="s">
        <v>1774</v>
      </c>
      <c r="G885" s="2">
        <v>7</v>
      </c>
      <c r="H885" s="28">
        <v>12.91</v>
      </c>
      <c r="I885" s="28">
        <v>813.79</v>
      </c>
    </row>
    <row r="886" spans="2:9" x14ac:dyDescent="0.3">
      <c r="B886" s="1">
        <f t="shared" si="13"/>
        <v>45809</v>
      </c>
      <c r="C886" s="2" t="s">
        <v>1541</v>
      </c>
      <c r="D886" s="27" t="s">
        <v>347</v>
      </c>
      <c r="E886" s="27" t="s">
        <v>512</v>
      </c>
      <c r="F886" s="27" t="s">
        <v>1775</v>
      </c>
      <c r="G886" s="2">
        <v>3</v>
      </c>
      <c r="H886" s="28">
        <v>14.7</v>
      </c>
      <c r="I886" s="28">
        <v>918.69</v>
      </c>
    </row>
    <row r="887" spans="2:9" x14ac:dyDescent="0.3">
      <c r="B887" s="1">
        <f t="shared" si="13"/>
        <v>45810</v>
      </c>
      <c r="C887" s="2" t="s">
        <v>1542</v>
      </c>
      <c r="D887" s="27" t="s">
        <v>350</v>
      </c>
      <c r="E887" s="27" t="s">
        <v>1463</v>
      </c>
      <c r="F887" s="27" t="s">
        <v>1775</v>
      </c>
      <c r="G887" s="2">
        <v>6</v>
      </c>
      <c r="H887" s="28">
        <v>9.3699999999999992</v>
      </c>
      <c r="I887" s="28">
        <v>290.23</v>
      </c>
    </row>
    <row r="888" spans="2:9" x14ac:dyDescent="0.3">
      <c r="B888" s="1">
        <f t="shared" si="13"/>
        <v>45811</v>
      </c>
      <c r="C888" s="2" t="s">
        <v>1543</v>
      </c>
      <c r="D888" s="27" t="s">
        <v>353</v>
      </c>
      <c r="E888" s="27" t="s">
        <v>644</v>
      </c>
      <c r="F888" s="27" t="s">
        <v>1776</v>
      </c>
      <c r="G888" s="2">
        <v>5</v>
      </c>
      <c r="H888" s="28">
        <v>21.75</v>
      </c>
      <c r="I888" s="28">
        <v>1054.5999999999999</v>
      </c>
    </row>
    <row r="889" spans="2:9" x14ac:dyDescent="0.3">
      <c r="B889" s="1">
        <f t="shared" si="13"/>
        <v>45812</v>
      </c>
      <c r="C889" s="2" t="s">
        <v>1544</v>
      </c>
      <c r="D889" s="27" t="s">
        <v>341</v>
      </c>
      <c r="E889" s="27" t="s">
        <v>576</v>
      </c>
      <c r="F889" s="27" t="s">
        <v>1773</v>
      </c>
      <c r="G889" s="2">
        <v>7</v>
      </c>
      <c r="H889" s="28">
        <v>16.940000000000001</v>
      </c>
      <c r="I889" s="28">
        <v>1131.74</v>
      </c>
    </row>
    <row r="890" spans="2:9" x14ac:dyDescent="0.3">
      <c r="B890" s="1">
        <f t="shared" si="13"/>
        <v>45813</v>
      </c>
      <c r="C890" s="2" t="s">
        <v>1545</v>
      </c>
      <c r="D890" s="27" t="s">
        <v>344</v>
      </c>
      <c r="E890" s="27" t="s">
        <v>805</v>
      </c>
      <c r="F890" s="27" t="s">
        <v>1775</v>
      </c>
      <c r="G890" s="2">
        <v>2</v>
      </c>
      <c r="H890" s="28">
        <v>22.61</v>
      </c>
      <c r="I890" s="28">
        <v>434.13</v>
      </c>
    </row>
    <row r="891" spans="2:9" x14ac:dyDescent="0.3">
      <c r="B891" s="1">
        <f t="shared" si="13"/>
        <v>45814</v>
      </c>
      <c r="C891" s="2" t="s">
        <v>1546</v>
      </c>
      <c r="D891" s="27" t="s">
        <v>347</v>
      </c>
      <c r="E891" s="27" t="s">
        <v>479</v>
      </c>
      <c r="F891" s="27" t="s">
        <v>1775</v>
      </c>
      <c r="G891" s="2">
        <v>3</v>
      </c>
      <c r="H891" s="28">
        <v>25.67</v>
      </c>
      <c r="I891" s="28">
        <v>353.32</v>
      </c>
    </row>
    <row r="892" spans="2:9" x14ac:dyDescent="0.3">
      <c r="B892" s="1">
        <f t="shared" si="13"/>
        <v>45815</v>
      </c>
      <c r="C892" s="2" t="s">
        <v>1547</v>
      </c>
      <c r="D892" s="27" t="s">
        <v>350</v>
      </c>
      <c r="E892" s="27" t="s">
        <v>1337</v>
      </c>
      <c r="F892" s="27" t="s">
        <v>1776</v>
      </c>
      <c r="G892" s="2">
        <v>9</v>
      </c>
      <c r="H892" s="28">
        <v>29.87</v>
      </c>
      <c r="I892" s="28">
        <v>631.14</v>
      </c>
    </row>
    <row r="893" spans="2:9" x14ac:dyDescent="0.3">
      <c r="B893" s="1">
        <f t="shared" si="13"/>
        <v>45816</v>
      </c>
      <c r="C893" s="2" t="s">
        <v>1548</v>
      </c>
      <c r="D893" s="27" t="s">
        <v>353</v>
      </c>
      <c r="E893" s="27" t="s">
        <v>859</v>
      </c>
      <c r="F893" s="27" t="s">
        <v>1775</v>
      </c>
      <c r="G893" s="2">
        <v>2</v>
      </c>
      <c r="H893" s="28">
        <v>26.2</v>
      </c>
      <c r="I893" s="28">
        <v>593.53</v>
      </c>
    </row>
    <row r="894" spans="2:9" x14ac:dyDescent="0.3">
      <c r="B894" s="1">
        <f t="shared" si="13"/>
        <v>45817</v>
      </c>
      <c r="C894" s="2" t="s">
        <v>1549</v>
      </c>
      <c r="D894" s="27" t="s">
        <v>341</v>
      </c>
      <c r="E894" s="27" t="s">
        <v>578</v>
      </c>
      <c r="F894" s="27" t="s">
        <v>1776</v>
      </c>
      <c r="G894" s="2">
        <v>8</v>
      </c>
      <c r="H894" s="28">
        <v>13.36</v>
      </c>
      <c r="I894" s="28">
        <v>1169.9100000000001</v>
      </c>
    </row>
    <row r="895" spans="2:9" x14ac:dyDescent="0.3">
      <c r="B895" s="1">
        <f t="shared" si="13"/>
        <v>45818</v>
      </c>
      <c r="C895" s="2" t="s">
        <v>1550</v>
      </c>
      <c r="D895" s="27" t="s">
        <v>344</v>
      </c>
      <c r="E895" s="27" t="s">
        <v>814</v>
      </c>
      <c r="F895" s="27" t="s">
        <v>1776</v>
      </c>
      <c r="G895" s="2">
        <v>4</v>
      </c>
      <c r="H895" s="28">
        <v>13.34</v>
      </c>
      <c r="I895" s="28">
        <v>1247.75</v>
      </c>
    </row>
    <row r="896" spans="2:9" x14ac:dyDescent="0.3">
      <c r="B896" s="1">
        <f t="shared" si="13"/>
        <v>45819</v>
      </c>
      <c r="C896" s="2" t="s">
        <v>1551</v>
      </c>
      <c r="D896" s="27" t="s">
        <v>347</v>
      </c>
      <c r="E896" s="27" t="s">
        <v>921</v>
      </c>
      <c r="F896" s="27" t="s">
        <v>1776</v>
      </c>
      <c r="G896" s="2">
        <v>6</v>
      </c>
      <c r="H896" s="28">
        <v>28.32</v>
      </c>
      <c r="I896" s="28">
        <v>497.02</v>
      </c>
    </row>
    <row r="897" spans="2:9" x14ac:dyDescent="0.3">
      <c r="B897" s="1">
        <f t="shared" si="13"/>
        <v>45820</v>
      </c>
      <c r="C897" s="2" t="s">
        <v>1552</v>
      </c>
      <c r="D897" s="27" t="s">
        <v>350</v>
      </c>
      <c r="E897" s="27" t="s">
        <v>1196</v>
      </c>
      <c r="F897" s="27" t="s">
        <v>1775</v>
      </c>
      <c r="G897" s="2">
        <v>3</v>
      </c>
      <c r="H897" s="28">
        <v>9.1199999999999992</v>
      </c>
      <c r="I897" s="28">
        <v>1310.47</v>
      </c>
    </row>
    <row r="898" spans="2:9" x14ac:dyDescent="0.3">
      <c r="B898" s="1">
        <f t="shared" si="13"/>
        <v>45821</v>
      </c>
      <c r="C898" s="2" t="s">
        <v>1553</v>
      </c>
      <c r="D898" s="27" t="s">
        <v>353</v>
      </c>
      <c r="E898" s="27" t="s">
        <v>1344</v>
      </c>
      <c r="F898" s="27" t="s">
        <v>1773</v>
      </c>
      <c r="G898" s="2">
        <v>8</v>
      </c>
      <c r="H898" s="28">
        <v>12.76</v>
      </c>
      <c r="I898" s="28">
        <v>341.91</v>
      </c>
    </row>
    <row r="899" spans="2:9" x14ac:dyDescent="0.3">
      <c r="B899" s="1">
        <f t="shared" si="13"/>
        <v>45822</v>
      </c>
      <c r="C899" s="2" t="s">
        <v>1554</v>
      </c>
      <c r="D899" s="27" t="s">
        <v>344</v>
      </c>
      <c r="E899" s="27" t="s">
        <v>426</v>
      </c>
      <c r="F899" s="27" t="s">
        <v>1775</v>
      </c>
      <c r="G899" s="2">
        <v>9</v>
      </c>
      <c r="H899" s="28">
        <v>22.58</v>
      </c>
      <c r="I899" s="28">
        <v>1098.49</v>
      </c>
    </row>
    <row r="900" spans="2:9" x14ac:dyDescent="0.3">
      <c r="B900" s="1">
        <f t="shared" si="13"/>
        <v>45823</v>
      </c>
      <c r="C900" s="2" t="s">
        <v>1555</v>
      </c>
      <c r="D900" s="27" t="s">
        <v>344</v>
      </c>
      <c r="E900" s="27" t="s">
        <v>454</v>
      </c>
      <c r="F900" s="27" t="s">
        <v>1776</v>
      </c>
      <c r="G900" s="2">
        <v>6</v>
      </c>
      <c r="H900" s="28">
        <v>19.88</v>
      </c>
      <c r="I900" s="28">
        <v>839.58</v>
      </c>
    </row>
    <row r="901" spans="2:9" x14ac:dyDescent="0.3">
      <c r="B901" s="1">
        <f t="shared" si="13"/>
        <v>45824</v>
      </c>
      <c r="C901" s="2" t="s">
        <v>1556</v>
      </c>
      <c r="D901" s="27" t="s">
        <v>344</v>
      </c>
      <c r="E901" s="27" t="s">
        <v>621</v>
      </c>
      <c r="F901" s="27" t="s">
        <v>1773</v>
      </c>
      <c r="G901" s="2">
        <v>4</v>
      </c>
      <c r="H901" s="28">
        <v>12.85</v>
      </c>
      <c r="I901" s="28">
        <v>1214.3900000000001</v>
      </c>
    </row>
    <row r="902" spans="2:9" x14ac:dyDescent="0.3">
      <c r="B902" s="1">
        <f t="shared" ref="B902:B965" si="14">B901+1</f>
        <v>45825</v>
      </c>
      <c r="C902" s="2" t="s">
        <v>1557</v>
      </c>
      <c r="D902" s="27" t="s">
        <v>344</v>
      </c>
      <c r="E902" s="27" t="s">
        <v>672</v>
      </c>
      <c r="F902" s="27" t="s">
        <v>1773</v>
      </c>
      <c r="G902" s="2">
        <v>7</v>
      </c>
      <c r="H902" s="28">
        <v>13.35</v>
      </c>
      <c r="I902" s="28">
        <v>717.94</v>
      </c>
    </row>
    <row r="903" spans="2:9" x14ac:dyDescent="0.3">
      <c r="B903" s="1">
        <f t="shared" si="14"/>
        <v>45826</v>
      </c>
      <c r="C903" s="2" t="s">
        <v>1558</v>
      </c>
      <c r="D903" s="27" t="s">
        <v>344</v>
      </c>
      <c r="E903" s="27" t="s">
        <v>1372</v>
      </c>
      <c r="F903" s="27" t="s">
        <v>1773</v>
      </c>
      <c r="G903" s="2">
        <v>9</v>
      </c>
      <c r="H903" s="28">
        <v>25.13</v>
      </c>
      <c r="I903" s="28">
        <v>762.46</v>
      </c>
    </row>
    <row r="904" spans="2:9" x14ac:dyDescent="0.3">
      <c r="B904" s="1">
        <f t="shared" si="14"/>
        <v>45827</v>
      </c>
      <c r="C904" s="2" t="s">
        <v>1559</v>
      </c>
      <c r="D904" s="27" t="s">
        <v>344</v>
      </c>
      <c r="E904" s="27" t="s">
        <v>660</v>
      </c>
      <c r="F904" s="27" t="s">
        <v>1775</v>
      </c>
      <c r="G904" s="2">
        <v>2</v>
      </c>
      <c r="H904" s="28">
        <v>10.28</v>
      </c>
      <c r="I904" s="28">
        <v>1180.48</v>
      </c>
    </row>
    <row r="905" spans="2:9" x14ac:dyDescent="0.3">
      <c r="B905" s="1">
        <f t="shared" si="14"/>
        <v>45828</v>
      </c>
      <c r="C905" s="2" t="s">
        <v>1560</v>
      </c>
      <c r="D905" s="27" t="s">
        <v>344</v>
      </c>
      <c r="E905" s="27" t="s">
        <v>1107</v>
      </c>
      <c r="F905" s="27" t="s">
        <v>1773</v>
      </c>
      <c r="G905" s="2">
        <v>4</v>
      </c>
      <c r="H905" s="28">
        <v>17.57</v>
      </c>
      <c r="I905" s="28">
        <v>453.14</v>
      </c>
    </row>
    <row r="906" spans="2:9" x14ac:dyDescent="0.3">
      <c r="B906" s="1">
        <f t="shared" si="14"/>
        <v>45829</v>
      </c>
      <c r="C906" s="2" t="s">
        <v>1561</v>
      </c>
      <c r="D906" s="27" t="s">
        <v>344</v>
      </c>
      <c r="E906" s="27" t="s">
        <v>663</v>
      </c>
      <c r="F906" s="27" t="s">
        <v>1773</v>
      </c>
      <c r="G906" s="2">
        <v>5</v>
      </c>
      <c r="H906" s="28">
        <v>29.01</v>
      </c>
      <c r="I906" s="28">
        <v>1440.14</v>
      </c>
    </row>
    <row r="907" spans="2:9" x14ac:dyDescent="0.3">
      <c r="B907" s="1">
        <f t="shared" si="14"/>
        <v>45830</v>
      </c>
      <c r="C907" s="2" t="s">
        <v>1562</v>
      </c>
      <c r="D907" s="27" t="s">
        <v>350</v>
      </c>
      <c r="E907" s="27" t="s">
        <v>883</v>
      </c>
      <c r="F907" s="27" t="s">
        <v>1775</v>
      </c>
      <c r="G907" s="2">
        <v>1</v>
      </c>
      <c r="H907" s="28">
        <v>26.19</v>
      </c>
      <c r="I907" s="28">
        <v>1319.02</v>
      </c>
    </row>
    <row r="908" spans="2:9" x14ac:dyDescent="0.3">
      <c r="B908" s="1">
        <f t="shared" si="14"/>
        <v>45831</v>
      </c>
      <c r="C908" s="2" t="s">
        <v>1563</v>
      </c>
      <c r="D908" s="27" t="s">
        <v>353</v>
      </c>
      <c r="E908" s="27" t="s">
        <v>938</v>
      </c>
      <c r="F908" s="27" t="s">
        <v>1775</v>
      </c>
      <c r="G908" s="2">
        <v>8</v>
      </c>
      <c r="H908" s="28">
        <v>22.89</v>
      </c>
      <c r="I908" s="28">
        <v>439.33</v>
      </c>
    </row>
    <row r="909" spans="2:9" x14ac:dyDescent="0.3">
      <c r="B909" s="1">
        <f t="shared" si="14"/>
        <v>45832</v>
      </c>
      <c r="C909" s="2" t="s">
        <v>1564</v>
      </c>
      <c r="D909" s="27" t="s">
        <v>341</v>
      </c>
      <c r="E909" s="27" t="s">
        <v>907</v>
      </c>
      <c r="F909" s="27" t="s">
        <v>1775</v>
      </c>
      <c r="G909" s="2">
        <v>1</v>
      </c>
      <c r="H909" s="28">
        <v>14.44</v>
      </c>
      <c r="I909" s="28">
        <v>529.54</v>
      </c>
    </row>
    <row r="910" spans="2:9" x14ac:dyDescent="0.3">
      <c r="B910" s="1">
        <f t="shared" si="14"/>
        <v>45833</v>
      </c>
      <c r="C910" s="2" t="s">
        <v>1565</v>
      </c>
      <c r="D910" s="27" t="s">
        <v>344</v>
      </c>
      <c r="E910" s="27" t="s">
        <v>437</v>
      </c>
      <c r="F910" s="27" t="s">
        <v>1776</v>
      </c>
      <c r="G910" s="2">
        <v>10</v>
      </c>
      <c r="H910" s="28">
        <v>24.35</v>
      </c>
      <c r="I910" s="28">
        <v>1429.69</v>
      </c>
    </row>
    <row r="911" spans="2:9" x14ac:dyDescent="0.3">
      <c r="B911" s="1">
        <f t="shared" si="14"/>
        <v>45834</v>
      </c>
      <c r="C911" s="2" t="s">
        <v>1566</v>
      </c>
      <c r="D911" s="27" t="s">
        <v>347</v>
      </c>
      <c r="E911" s="27" t="s">
        <v>834</v>
      </c>
      <c r="F911" s="27" t="s">
        <v>1776</v>
      </c>
      <c r="G911" s="2">
        <v>3</v>
      </c>
      <c r="H911" s="28">
        <v>11.79</v>
      </c>
      <c r="I911" s="28">
        <v>693.14</v>
      </c>
    </row>
    <row r="912" spans="2:9" x14ac:dyDescent="0.3">
      <c r="B912" s="1">
        <f t="shared" si="14"/>
        <v>45835</v>
      </c>
      <c r="C912" s="2" t="s">
        <v>1567</v>
      </c>
      <c r="D912" s="27" t="s">
        <v>350</v>
      </c>
      <c r="E912" s="27" t="s">
        <v>431</v>
      </c>
      <c r="F912" s="27" t="s">
        <v>1776</v>
      </c>
      <c r="G912" s="2">
        <v>9</v>
      </c>
      <c r="H912" s="28">
        <v>20.05</v>
      </c>
      <c r="I912" s="28">
        <v>1230.98</v>
      </c>
    </row>
    <row r="913" spans="2:9" x14ac:dyDescent="0.3">
      <c r="B913" s="1">
        <f t="shared" si="14"/>
        <v>45836</v>
      </c>
      <c r="C913" s="2" t="s">
        <v>1568</v>
      </c>
      <c r="D913" s="27" t="s">
        <v>353</v>
      </c>
      <c r="E913" s="27" t="s">
        <v>818</v>
      </c>
      <c r="F913" s="27" t="s">
        <v>1774</v>
      </c>
      <c r="G913" s="2">
        <v>8</v>
      </c>
      <c r="H913" s="28">
        <v>27.45</v>
      </c>
      <c r="I913" s="28">
        <v>1109.1600000000001</v>
      </c>
    </row>
    <row r="914" spans="2:9" x14ac:dyDescent="0.3">
      <c r="B914" s="1">
        <f t="shared" si="14"/>
        <v>45837</v>
      </c>
      <c r="C914" s="2" t="s">
        <v>1569</v>
      </c>
      <c r="D914" s="27" t="s">
        <v>341</v>
      </c>
      <c r="E914" s="27" t="s">
        <v>834</v>
      </c>
      <c r="F914" s="27" t="s">
        <v>1773</v>
      </c>
      <c r="G914" s="2">
        <v>3</v>
      </c>
      <c r="H914" s="28">
        <v>11.72</v>
      </c>
      <c r="I914" s="28">
        <v>1036.02</v>
      </c>
    </row>
    <row r="915" spans="2:9" x14ac:dyDescent="0.3">
      <c r="B915" s="1">
        <f t="shared" si="14"/>
        <v>45838</v>
      </c>
      <c r="C915" s="2" t="s">
        <v>1570</v>
      </c>
      <c r="D915" s="27" t="s">
        <v>344</v>
      </c>
      <c r="E915" s="27" t="s">
        <v>366</v>
      </c>
      <c r="F915" s="27" t="s">
        <v>1774</v>
      </c>
      <c r="G915" s="2">
        <v>8</v>
      </c>
      <c r="H915" s="28">
        <v>9.6</v>
      </c>
      <c r="I915" s="28">
        <v>527.80999999999995</v>
      </c>
    </row>
    <row r="916" spans="2:9" x14ac:dyDescent="0.3">
      <c r="B916" s="1">
        <f t="shared" si="14"/>
        <v>45839</v>
      </c>
      <c r="C916" s="2" t="s">
        <v>1571</v>
      </c>
      <c r="D916" s="27" t="s">
        <v>347</v>
      </c>
      <c r="E916" s="27" t="s">
        <v>342</v>
      </c>
      <c r="F916" s="27" t="s">
        <v>1773</v>
      </c>
      <c r="G916" s="2">
        <v>10</v>
      </c>
      <c r="H916" s="28">
        <v>25.9</v>
      </c>
      <c r="I916" s="28">
        <v>1457.34</v>
      </c>
    </row>
    <row r="917" spans="2:9" x14ac:dyDescent="0.3">
      <c r="B917" s="1">
        <f t="shared" si="14"/>
        <v>45840</v>
      </c>
      <c r="C917" s="2" t="s">
        <v>1572</v>
      </c>
      <c r="D917" s="27" t="s">
        <v>350</v>
      </c>
      <c r="E917" s="27" t="s">
        <v>993</v>
      </c>
      <c r="F917" s="27" t="s">
        <v>1776</v>
      </c>
      <c r="G917" s="2">
        <v>6</v>
      </c>
      <c r="H917" s="28">
        <v>20.68</v>
      </c>
      <c r="I917" s="28">
        <v>1202.6500000000001</v>
      </c>
    </row>
    <row r="918" spans="2:9" x14ac:dyDescent="0.3">
      <c r="B918" s="1">
        <f t="shared" si="14"/>
        <v>45841</v>
      </c>
      <c r="C918" s="2" t="s">
        <v>1573</v>
      </c>
      <c r="D918" s="27" t="s">
        <v>353</v>
      </c>
      <c r="E918" s="27" t="s">
        <v>1574</v>
      </c>
      <c r="F918" s="27" t="s">
        <v>1776</v>
      </c>
      <c r="G918" s="2">
        <v>6</v>
      </c>
      <c r="H918" s="28">
        <v>18.75</v>
      </c>
      <c r="I918" s="28">
        <v>1370.42</v>
      </c>
    </row>
    <row r="919" spans="2:9" x14ac:dyDescent="0.3">
      <c r="B919" s="1">
        <f t="shared" si="14"/>
        <v>45842</v>
      </c>
      <c r="C919" s="2" t="s">
        <v>1575</v>
      </c>
      <c r="D919" s="27" t="s">
        <v>341</v>
      </c>
      <c r="E919" s="27" t="s">
        <v>586</v>
      </c>
      <c r="F919" s="27" t="s">
        <v>1775</v>
      </c>
      <c r="G919" s="2">
        <v>1</v>
      </c>
      <c r="H919" s="28">
        <v>11.88</v>
      </c>
      <c r="I919" s="28">
        <v>1010.82</v>
      </c>
    </row>
    <row r="920" spans="2:9" x14ac:dyDescent="0.3">
      <c r="B920" s="1">
        <f t="shared" si="14"/>
        <v>45843</v>
      </c>
      <c r="C920" s="2" t="s">
        <v>1576</v>
      </c>
      <c r="D920" s="27" t="s">
        <v>344</v>
      </c>
      <c r="E920" s="27" t="s">
        <v>883</v>
      </c>
      <c r="F920" s="27" t="s">
        <v>1773</v>
      </c>
      <c r="G920" s="2">
        <v>2</v>
      </c>
      <c r="H920" s="28">
        <v>27.78</v>
      </c>
      <c r="I920" s="28">
        <v>334.88</v>
      </c>
    </row>
    <row r="921" spans="2:9" x14ac:dyDescent="0.3">
      <c r="B921" s="1">
        <f t="shared" si="14"/>
        <v>45844</v>
      </c>
      <c r="C921" s="2" t="s">
        <v>1577</v>
      </c>
      <c r="D921" s="27" t="s">
        <v>347</v>
      </c>
      <c r="E921" s="27" t="s">
        <v>465</v>
      </c>
      <c r="F921" s="27" t="s">
        <v>1776</v>
      </c>
      <c r="G921" s="2">
        <v>3</v>
      </c>
      <c r="H921" s="28">
        <v>27.69</v>
      </c>
      <c r="I921" s="28">
        <v>1497.64</v>
      </c>
    </row>
    <row r="922" spans="2:9" x14ac:dyDescent="0.3">
      <c r="B922" s="1">
        <f t="shared" si="14"/>
        <v>45845</v>
      </c>
      <c r="C922" s="2" t="s">
        <v>1578</v>
      </c>
      <c r="D922" s="27" t="s">
        <v>350</v>
      </c>
      <c r="E922" s="27" t="s">
        <v>720</v>
      </c>
      <c r="F922" s="27" t="s">
        <v>1774</v>
      </c>
      <c r="G922" s="2">
        <v>3</v>
      </c>
      <c r="H922" s="28">
        <v>13.74</v>
      </c>
      <c r="I922" s="28">
        <v>390.55</v>
      </c>
    </row>
    <row r="923" spans="2:9" x14ac:dyDescent="0.3">
      <c r="B923" s="1">
        <f t="shared" si="14"/>
        <v>45846</v>
      </c>
      <c r="C923" s="2" t="s">
        <v>1579</v>
      </c>
      <c r="D923" s="27" t="s">
        <v>353</v>
      </c>
      <c r="E923" s="27" t="s">
        <v>1061</v>
      </c>
      <c r="F923" s="27" t="s">
        <v>1773</v>
      </c>
      <c r="G923" s="2">
        <v>7</v>
      </c>
      <c r="H923" s="28">
        <v>24.31</v>
      </c>
      <c r="I923" s="28">
        <v>316.83999999999997</v>
      </c>
    </row>
    <row r="924" spans="2:9" x14ac:dyDescent="0.3">
      <c r="B924" s="1">
        <f t="shared" si="14"/>
        <v>45847</v>
      </c>
      <c r="C924" s="2" t="s">
        <v>1580</v>
      </c>
      <c r="D924" s="27" t="s">
        <v>344</v>
      </c>
      <c r="E924" s="27" t="s">
        <v>1162</v>
      </c>
      <c r="F924" s="27" t="s">
        <v>1775</v>
      </c>
      <c r="G924" s="2">
        <v>8</v>
      </c>
      <c r="H924" s="28">
        <v>24.04</v>
      </c>
      <c r="I924" s="28">
        <v>202.88</v>
      </c>
    </row>
    <row r="925" spans="2:9" x14ac:dyDescent="0.3">
      <c r="B925" s="1">
        <f t="shared" si="14"/>
        <v>45848</v>
      </c>
      <c r="C925" s="2" t="s">
        <v>1581</v>
      </c>
      <c r="D925" s="27" t="s">
        <v>344</v>
      </c>
      <c r="E925" s="27" t="s">
        <v>573</v>
      </c>
      <c r="F925" s="27" t="s">
        <v>1774</v>
      </c>
      <c r="G925" s="2">
        <v>10</v>
      </c>
      <c r="H925" s="28">
        <v>10.220000000000001</v>
      </c>
      <c r="I925" s="28">
        <v>119.97</v>
      </c>
    </row>
    <row r="926" spans="2:9" x14ac:dyDescent="0.3">
      <c r="B926" s="1">
        <f t="shared" si="14"/>
        <v>45849</v>
      </c>
      <c r="C926" s="2" t="s">
        <v>1582</v>
      </c>
      <c r="D926" s="27" t="s">
        <v>344</v>
      </c>
      <c r="E926" s="27" t="s">
        <v>857</v>
      </c>
      <c r="F926" s="27" t="s">
        <v>1774</v>
      </c>
      <c r="G926" s="2">
        <v>2</v>
      </c>
      <c r="H926" s="28">
        <v>10.56</v>
      </c>
      <c r="I926" s="28">
        <v>1390.4</v>
      </c>
    </row>
    <row r="927" spans="2:9" x14ac:dyDescent="0.3">
      <c r="B927" s="1">
        <f t="shared" si="14"/>
        <v>45850</v>
      </c>
      <c r="C927" s="2" t="s">
        <v>1583</v>
      </c>
      <c r="D927" s="27" t="s">
        <v>344</v>
      </c>
      <c r="E927" s="27" t="s">
        <v>404</v>
      </c>
      <c r="F927" s="27" t="s">
        <v>1774</v>
      </c>
      <c r="G927" s="2">
        <v>4</v>
      </c>
      <c r="H927" s="28">
        <v>11.42</v>
      </c>
      <c r="I927" s="28">
        <v>1021.4</v>
      </c>
    </row>
    <row r="928" spans="2:9" x14ac:dyDescent="0.3">
      <c r="B928" s="1">
        <f t="shared" si="14"/>
        <v>45851</v>
      </c>
      <c r="C928" s="2" t="s">
        <v>1584</v>
      </c>
      <c r="D928" s="27" t="s">
        <v>344</v>
      </c>
      <c r="E928" s="27" t="s">
        <v>985</v>
      </c>
      <c r="F928" s="27" t="s">
        <v>1776</v>
      </c>
      <c r="G928" s="2">
        <v>4</v>
      </c>
      <c r="H928" s="28">
        <v>16.600000000000001</v>
      </c>
      <c r="I928" s="28">
        <v>814.38</v>
      </c>
    </row>
    <row r="929" spans="2:9" x14ac:dyDescent="0.3">
      <c r="B929" s="1">
        <f t="shared" si="14"/>
        <v>45852</v>
      </c>
      <c r="C929" s="2" t="s">
        <v>1585</v>
      </c>
      <c r="D929" s="27" t="s">
        <v>344</v>
      </c>
      <c r="E929" s="27" t="s">
        <v>993</v>
      </c>
      <c r="F929" s="27" t="s">
        <v>1776</v>
      </c>
      <c r="G929" s="2">
        <v>7</v>
      </c>
      <c r="H929" s="28">
        <v>12.93</v>
      </c>
      <c r="I929" s="28">
        <v>1182.21</v>
      </c>
    </row>
    <row r="930" spans="2:9" x14ac:dyDescent="0.3">
      <c r="B930" s="1">
        <f t="shared" si="14"/>
        <v>45853</v>
      </c>
      <c r="C930" s="2" t="s">
        <v>1586</v>
      </c>
      <c r="D930" s="27" t="s">
        <v>344</v>
      </c>
      <c r="E930" s="27" t="s">
        <v>600</v>
      </c>
      <c r="F930" s="27" t="s">
        <v>1774</v>
      </c>
      <c r="G930" s="2">
        <v>8</v>
      </c>
      <c r="H930" s="28">
        <v>11.27</v>
      </c>
      <c r="I930" s="28">
        <v>1458.19</v>
      </c>
    </row>
    <row r="931" spans="2:9" x14ac:dyDescent="0.3">
      <c r="B931" s="1">
        <f t="shared" si="14"/>
        <v>45854</v>
      </c>
      <c r="C931" s="2" t="s">
        <v>1587</v>
      </c>
      <c r="D931" s="27" t="s">
        <v>344</v>
      </c>
      <c r="E931" s="27" t="s">
        <v>738</v>
      </c>
      <c r="F931" s="27" t="s">
        <v>1775</v>
      </c>
      <c r="G931" s="2">
        <v>9</v>
      </c>
      <c r="H931" s="28">
        <v>10.35</v>
      </c>
      <c r="I931" s="28">
        <v>584.48</v>
      </c>
    </row>
    <row r="932" spans="2:9" x14ac:dyDescent="0.3">
      <c r="B932" s="1">
        <f t="shared" si="14"/>
        <v>45855</v>
      </c>
      <c r="C932" s="2" t="s">
        <v>1588</v>
      </c>
      <c r="D932" s="27" t="s">
        <v>344</v>
      </c>
      <c r="E932" s="27" t="s">
        <v>957</v>
      </c>
      <c r="F932" s="27" t="s">
        <v>1774</v>
      </c>
      <c r="G932" s="2">
        <v>7</v>
      </c>
      <c r="H932" s="28">
        <v>24.96</v>
      </c>
      <c r="I932" s="28">
        <v>164.12</v>
      </c>
    </row>
    <row r="933" spans="2:9" x14ac:dyDescent="0.3">
      <c r="B933" s="1">
        <f t="shared" si="14"/>
        <v>45856</v>
      </c>
      <c r="C933" s="2" t="s">
        <v>1589</v>
      </c>
      <c r="D933" s="27" t="s">
        <v>344</v>
      </c>
      <c r="E933" s="27" t="s">
        <v>1590</v>
      </c>
      <c r="F933" s="27" t="s">
        <v>1776</v>
      </c>
      <c r="G933" s="2">
        <v>3</v>
      </c>
      <c r="H933" s="28">
        <v>20.55</v>
      </c>
      <c r="I933" s="28">
        <v>1372.44</v>
      </c>
    </row>
    <row r="934" spans="2:9" x14ac:dyDescent="0.3">
      <c r="B934" s="1">
        <f t="shared" si="14"/>
        <v>45857</v>
      </c>
      <c r="C934" s="2" t="s">
        <v>1591</v>
      </c>
      <c r="D934" s="27" t="s">
        <v>341</v>
      </c>
      <c r="E934" s="27" t="s">
        <v>504</v>
      </c>
      <c r="F934" s="27" t="s">
        <v>1774</v>
      </c>
      <c r="G934" s="2">
        <v>4</v>
      </c>
      <c r="H934" s="28">
        <v>25.68</v>
      </c>
      <c r="I934" s="28">
        <v>348.91</v>
      </c>
    </row>
    <row r="935" spans="2:9" x14ac:dyDescent="0.3">
      <c r="B935" s="1">
        <f t="shared" si="14"/>
        <v>45858</v>
      </c>
      <c r="C935" s="2" t="s">
        <v>1592</v>
      </c>
      <c r="D935" s="27" t="s">
        <v>344</v>
      </c>
      <c r="E935" s="27" t="s">
        <v>1275</v>
      </c>
      <c r="F935" s="27" t="s">
        <v>1773</v>
      </c>
      <c r="G935" s="2">
        <v>3</v>
      </c>
      <c r="H935" s="28">
        <v>21.39</v>
      </c>
      <c r="I935" s="28">
        <v>944.21</v>
      </c>
    </row>
    <row r="936" spans="2:9" x14ac:dyDescent="0.3">
      <c r="B936" s="1">
        <f t="shared" si="14"/>
        <v>45859</v>
      </c>
      <c r="C936" s="2" t="s">
        <v>1593</v>
      </c>
      <c r="D936" s="27" t="s">
        <v>347</v>
      </c>
      <c r="E936" s="27" t="s">
        <v>561</v>
      </c>
      <c r="F936" s="27" t="s">
        <v>1774</v>
      </c>
      <c r="G936" s="2">
        <v>6</v>
      </c>
      <c r="H936" s="28">
        <v>19.21</v>
      </c>
      <c r="I936" s="28">
        <v>354.4</v>
      </c>
    </row>
    <row r="937" spans="2:9" x14ac:dyDescent="0.3">
      <c r="B937" s="1">
        <f t="shared" si="14"/>
        <v>45860</v>
      </c>
      <c r="C937" s="2" t="s">
        <v>1594</v>
      </c>
      <c r="D937" s="27" t="s">
        <v>350</v>
      </c>
      <c r="E937" s="27" t="s">
        <v>550</v>
      </c>
      <c r="F937" s="27" t="s">
        <v>1774</v>
      </c>
      <c r="G937" s="2">
        <v>9</v>
      </c>
      <c r="H937" s="28">
        <v>10.41</v>
      </c>
      <c r="I937" s="28">
        <v>365.08</v>
      </c>
    </row>
    <row r="938" spans="2:9" x14ac:dyDescent="0.3">
      <c r="B938" s="1">
        <f t="shared" si="14"/>
        <v>45861</v>
      </c>
      <c r="C938" s="2" t="s">
        <v>1595</v>
      </c>
      <c r="D938" s="27" t="s">
        <v>353</v>
      </c>
      <c r="E938" s="27" t="s">
        <v>660</v>
      </c>
      <c r="F938" s="27" t="s">
        <v>1773</v>
      </c>
      <c r="G938" s="2">
        <v>10</v>
      </c>
      <c r="H938" s="28">
        <v>20.100000000000001</v>
      </c>
      <c r="I938" s="28">
        <v>783.88</v>
      </c>
    </row>
    <row r="939" spans="2:9" x14ac:dyDescent="0.3">
      <c r="B939" s="1">
        <f t="shared" si="14"/>
        <v>45862</v>
      </c>
      <c r="C939" s="2" t="s">
        <v>1596</v>
      </c>
      <c r="D939" s="27" t="s">
        <v>341</v>
      </c>
      <c r="E939" s="27" t="s">
        <v>970</v>
      </c>
      <c r="F939" s="27" t="s">
        <v>1775</v>
      </c>
      <c r="G939" s="2">
        <v>9</v>
      </c>
      <c r="H939" s="28">
        <v>17.2</v>
      </c>
      <c r="I939" s="28">
        <v>383.28</v>
      </c>
    </row>
    <row r="940" spans="2:9" x14ac:dyDescent="0.3">
      <c r="B940" s="1">
        <f t="shared" si="14"/>
        <v>45863</v>
      </c>
      <c r="C940" s="2" t="s">
        <v>1597</v>
      </c>
      <c r="D940" s="27" t="s">
        <v>344</v>
      </c>
      <c r="E940" s="27" t="s">
        <v>1059</v>
      </c>
      <c r="F940" s="27" t="s">
        <v>1775</v>
      </c>
      <c r="G940" s="2">
        <v>8</v>
      </c>
      <c r="H940" s="28">
        <v>13.28</v>
      </c>
      <c r="I940" s="28">
        <v>1244.71</v>
      </c>
    </row>
    <row r="941" spans="2:9" x14ac:dyDescent="0.3">
      <c r="B941" s="1">
        <f t="shared" si="14"/>
        <v>45864</v>
      </c>
      <c r="C941" s="2" t="s">
        <v>1598</v>
      </c>
      <c r="D941" s="27" t="s">
        <v>347</v>
      </c>
      <c r="E941" s="27" t="s">
        <v>1590</v>
      </c>
      <c r="F941" s="27" t="s">
        <v>1776</v>
      </c>
      <c r="G941" s="2">
        <v>3</v>
      </c>
      <c r="H941" s="28">
        <v>23.94</v>
      </c>
      <c r="I941" s="28">
        <v>330.16</v>
      </c>
    </row>
    <row r="942" spans="2:9" x14ac:dyDescent="0.3">
      <c r="B942" s="1">
        <f t="shared" si="14"/>
        <v>45865</v>
      </c>
      <c r="C942" s="2" t="s">
        <v>1599</v>
      </c>
      <c r="D942" s="27" t="s">
        <v>350</v>
      </c>
      <c r="E942" s="27" t="s">
        <v>930</v>
      </c>
      <c r="F942" s="27" t="s">
        <v>1773</v>
      </c>
      <c r="G942" s="2">
        <v>8</v>
      </c>
      <c r="H942" s="28">
        <v>24.58</v>
      </c>
      <c r="I942" s="28">
        <v>190.55</v>
      </c>
    </row>
    <row r="943" spans="2:9" x14ac:dyDescent="0.3">
      <c r="B943" s="1">
        <f t="shared" si="14"/>
        <v>45866</v>
      </c>
      <c r="C943" s="2" t="s">
        <v>1600</v>
      </c>
      <c r="D943" s="27" t="s">
        <v>353</v>
      </c>
      <c r="E943" s="27" t="s">
        <v>790</v>
      </c>
      <c r="F943" s="27" t="s">
        <v>1773</v>
      </c>
      <c r="G943" s="2">
        <v>5</v>
      </c>
      <c r="H943" s="28">
        <v>19.61</v>
      </c>
      <c r="I943" s="28">
        <v>1173.9100000000001</v>
      </c>
    </row>
    <row r="944" spans="2:9" x14ac:dyDescent="0.3">
      <c r="B944" s="1">
        <f t="shared" si="14"/>
        <v>45867</v>
      </c>
      <c r="C944" s="2" t="s">
        <v>1601</v>
      </c>
      <c r="D944" s="27" t="s">
        <v>341</v>
      </c>
      <c r="E944" s="27" t="s">
        <v>957</v>
      </c>
      <c r="F944" s="27" t="s">
        <v>1774</v>
      </c>
      <c r="G944" s="2">
        <v>5</v>
      </c>
      <c r="H944" s="28">
        <v>22.02</v>
      </c>
      <c r="I944" s="28">
        <v>736.42</v>
      </c>
    </row>
    <row r="945" spans="2:9" x14ac:dyDescent="0.3">
      <c r="B945" s="1">
        <f t="shared" si="14"/>
        <v>45868</v>
      </c>
      <c r="C945" s="2" t="s">
        <v>1602</v>
      </c>
      <c r="D945" s="27" t="s">
        <v>344</v>
      </c>
      <c r="E945" s="27" t="s">
        <v>386</v>
      </c>
      <c r="F945" s="27" t="s">
        <v>1776</v>
      </c>
      <c r="G945" s="2">
        <v>1</v>
      </c>
      <c r="H945" s="28">
        <v>28.9</v>
      </c>
      <c r="I945" s="28">
        <v>253.2</v>
      </c>
    </row>
    <row r="946" spans="2:9" x14ac:dyDescent="0.3">
      <c r="B946" s="1">
        <f t="shared" si="14"/>
        <v>45869</v>
      </c>
      <c r="C946" s="2" t="s">
        <v>1603</v>
      </c>
      <c r="D946" s="27" t="s">
        <v>347</v>
      </c>
      <c r="E946" s="27" t="s">
        <v>690</v>
      </c>
      <c r="F946" s="27" t="s">
        <v>1776</v>
      </c>
      <c r="G946" s="2">
        <v>6</v>
      </c>
      <c r="H946" s="28">
        <v>29.42</v>
      </c>
      <c r="I946" s="28">
        <v>1139.6400000000001</v>
      </c>
    </row>
    <row r="947" spans="2:9" x14ac:dyDescent="0.3">
      <c r="B947" s="1">
        <f t="shared" si="14"/>
        <v>45870</v>
      </c>
      <c r="C947" s="2" t="s">
        <v>1604</v>
      </c>
      <c r="D947" s="27" t="s">
        <v>350</v>
      </c>
      <c r="E947" s="27" t="s">
        <v>883</v>
      </c>
      <c r="F947" s="27" t="s">
        <v>1774</v>
      </c>
      <c r="G947" s="2">
        <v>3</v>
      </c>
      <c r="H947" s="28">
        <v>15.76</v>
      </c>
      <c r="I947" s="28">
        <v>1514.31</v>
      </c>
    </row>
    <row r="948" spans="2:9" x14ac:dyDescent="0.3">
      <c r="B948" s="1">
        <f t="shared" si="14"/>
        <v>45871</v>
      </c>
      <c r="C948" s="2" t="s">
        <v>1605</v>
      </c>
      <c r="D948" s="27" t="s">
        <v>353</v>
      </c>
      <c r="E948" s="27" t="s">
        <v>890</v>
      </c>
      <c r="F948" s="27" t="s">
        <v>1773</v>
      </c>
      <c r="G948" s="2">
        <v>5</v>
      </c>
      <c r="H948" s="28">
        <v>16.559999999999999</v>
      </c>
      <c r="I948" s="28">
        <v>923.3</v>
      </c>
    </row>
    <row r="949" spans="2:9" x14ac:dyDescent="0.3">
      <c r="B949" s="1">
        <f t="shared" si="14"/>
        <v>45872</v>
      </c>
      <c r="C949" s="2" t="s">
        <v>1606</v>
      </c>
      <c r="D949" s="27" t="s">
        <v>341</v>
      </c>
      <c r="E949" s="27" t="s">
        <v>532</v>
      </c>
      <c r="F949" s="27" t="s">
        <v>1775</v>
      </c>
      <c r="G949" s="2">
        <v>7</v>
      </c>
      <c r="H949" s="28">
        <v>17.809999999999999</v>
      </c>
      <c r="I949" s="28">
        <v>1228.25</v>
      </c>
    </row>
    <row r="950" spans="2:9" x14ac:dyDescent="0.3">
      <c r="B950" s="1">
        <f t="shared" si="14"/>
        <v>45873</v>
      </c>
      <c r="C950" s="2" t="s">
        <v>1607</v>
      </c>
      <c r="D950" s="27" t="s">
        <v>344</v>
      </c>
      <c r="E950" s="27" t="s">
        <v>588</v>
      </c>
      <c r="F950" s="27" t="s">
        <v>1774</v>
      </c>
      <c r="G950" s="2">
        <v>10</v>
      </c>
      <c r="H950" s="28">
        <v>29.59</v>
      </c>
      <c r="I950" s="28">
        <v>1331.89</v>
      </c>
    </row>
    <row r="951" spans="2:9" x14ac:dyDescent="0.3">
      <c r="B951" s="1">
        <f t="shared" si="14"/>
        <v>45874</v>
      </c>
      <c r="C951" s="2" t="s">
        <v>1608</v>
      </c>
      <c r="D951" s="27" t="s">
        <v>344</v>
      </c>
      <c r="E951" s="27" t="s">
        <v>342</v>
      </c>
      <c r="F951" s="27" t="s">
        <v>1775</v>
      </c>
      <c r="G951" s="2">
        <v>9</v>
      </c>
      <c r="H951" s="28">
        <v>9.7100000000000009</v>
      </c>
      <c r="I951" s="28">
        <v>515.92999999999995</v>
      </c>
    </row>
    <row r="952" spans="2:9" x14ac:dyDescent="0.3">
      <c r="B952" s="1">
        <f t="shared" si="14"/>
        <v>45875</v>
      </c>
      <c r="C952" s="2" t="s">
        <v>1609</v>
      </c>
      <c r="D952" s="27" t="s">
        <v>344</v>
      </c>
      <c r="E952" s="27" t="s">
        <v>356</v>
      </c>
      <c r="F952" s="27" t="s">
        <v>1776</v>
      </c>
      <c r="G952" s="2">
        <v>6</v>
      </c>
      <c r="H952" s="28">
        <v>29.12</v>
      </c>
      <c r="I952" s="28">
        <v>1356.47</v>
      </c>
    </row>
    <row r="953" spans="2:9" x14ac:dyDescent="0.3">
      <c r="B953" s="1">
        <f t="shared" si="14"/>
        <v>45876</v>
      </c>
      <c r="C953" s="2" t="s">
        <v>1610</v>
      </c>
      <c r="D953" s="27" t="s">
        <v>344</v>
      </c>
      <c r="E953" s="27" t="s">
        <v>1611</v>
      </c>
      <c r="F953" s="27" t="s">
        <v>1774</v>
      </c>
      <c r="G953" s="2">
        <v>2</v>
      </c>
      <c r="H953" s="28">
        <v>21.81</v>
      </c>
      <c r="I953" s="28">
        <v>379.54</v>
      </c>
    </row>
    <row r="954" spans="2:9" x14ac:dyDescent="0.3">
      <c r="B954" s="1">
        <f t="shared" si="14"/>
        <v>45877</v>
      </c>
      <c r="C954" s="2" t="s">
        <v>1612</v>
      </c>
      <c r="D954" s="27" t="s">
        <v>344</v>
      </c>
      <c r="E954" s="27" t="s">
        <v>566</v>
      </c>
      <c r="F954" s="27" t="s">
        <v>1776</v>
      </c>
      <c r="G954" s="2">
        <v>5</v>
      </c>
      <c r="H954" s="28">
        <v>16.95</v>
      </c>
      <c r="I954" s="28">
        <v>841.68</v>
      </c>
    </row>
    <row r="955" spans="2:9" x14ac:dyDescent="0.3">
      <c r="B955" s="1">
        <f t="shared" si="14"/>
        <v>45878</v>
      </c>
      <c r="C955" s="2" t="s">
        <v>1613</v>
      </c>
      <c r="D955" s="27" t="s">
        <v>344</v>
      </c>
      <c r="E955" s="27" t="s">
        <v>631</v>
      </c>
      <c r="F955" s="27" t="s">
        <v>1774</v>
      </c>
      <c r="G955" s="2">
        <v>9</v>
      </c>
      <c r="H955" s="28">
        <v>16.75</v>
      </c>
      <c r="I955" s="28">
        <v>1471.39</v>
      </c>
    </row>
    <row r="956" spans="2:9" x14ac:dyDescent="0.3">
      <c r="B956" s="1">
        <f t="shared" si="14"/>
        <v>45879</v>
      </c>
      <c r="C956" s="2" t="s">
        <v>1614</v>
      </c>
      <c r="D956" s="27" t="s">
        <v>344</v>
      </c>
      <c r="E956" s="27" t="s">
        <v>796</v>
      </c>
      <c r="F956" s="27" t="s">
        <v>1775</v>
      </c>
      <c r="G956" s="2">
        <v>2</v>
      </c>
      <c r="H956" s="28">
        <v>15.1</v>
      </c>
      <c r="I956" s="28">
        <v>226.34</v>
      </c>
    </row>
    <row r="957" spans="2:9" x14ac:dyDescent="0.3">
      <c r="B957" s="1">
        <f t="shared" si="14"/>
        <v>45880</v>
      </c>
      <c r="C957" s="2" t="s">
        <v>1615</v>
      </c>
      <c r="D957" s="27" t="s">
        <v>344</v>
      </c>
      <c r="E957" s="27" t="s">
        <v>582</v>
      </c>
      <c r="F957" s="27" t="s">
        <v>1775</v>
      </c>
      <c r="G957" s="2">
        <v>5</v>
      </c>
      <c r="H957" s="28">
        <v>14.72</v>
      </c>
      <c r="I957" s="28">
        <v>520.30999999999995</v>
      </c>
    </row>
    <row r="958" spans="2:9" x14ac:dyDescent="0.3">
      <c r="B958" s="1">
        <f t="shared" si="14"/>
        <v>45881</v>
      </c>
      <c r="C958" s="2" t="s">
        <v>1616</v>
      </c>
      <c r="D958" s="27" t="s">
        <v>344</v>
      </c>
      <c r="E958" s="27" t="s">
        <v>1218</v>
      </c>
      <c r="F958" s="27" t="s">
        <v>1774</v>
      </c>
      <c r="G958" s="2">
        <v>7</v>
      </c>
      <c r="H958" s="28">
        <v>20.93</v>
      </c>
      <c r="I958" s="28">
        <v>1006.43</v>
      </c>
    </row>
    <row r="959" spans="2:9" x14ac:dyDescent="0.3">
      <c r="B959" s="1">
        <f t="shared" si="14"/>
        <v>45882</v>
      </c>
      <c r="C959" s="2" t="s">
        <v>1617</v>
      </c>
      <c r="D959" s="27" t="s">
        <v>341</v>
      </c>
      <c r="E959" s="27" t="s">
        <v>1036</v>
      </c>
      <c r="F959" s="27" t="s">
        <v>1774</v>
      </c>
      <c r="G959" s="2">
        <v>8</v>
      </c>
      <c r="H959" s="28">
        <v>13.56</v>
      </c>
      <c r="I959" s="28">
        <v>1162.93</v>
      </c>
    </row>
    <row r="960" spans="2:9" x14ac:dyDescent="0.3">
      <c r="B960" s="1">
        <f t="shared" si="14"/>
        <v>45883</v>
      </c>
      <c r="C960" s="2" t="s">
        <v>1618</v>
      </c>
      <c r="D960" s="27" t="s">
        <v>344</v>
      </c>
      <c r="E960" s="27" t="s">
        <v>845</v>
      </c>
      <c r="F960" s="27" t="s">
        <v>1775</v>
      </c>
      <c r="G960" s="2">
        <v>3</v>
      </c>
      <c r="H960" s="28">
        <v>27.9</v>
      </c>
      <c r="I960" s="28">
        <v>263.2</v>
      </c>
    </row>
    <row r="961" spans="2:9" x14ac:dyDescent="0.3">
      <c r="B961" s="1">
        <f t="shared" si="14"/>
        <v>45884</v>
      </c>
      <c r="C961" s="2" t="s">
        <v>1619</v>
      </c>
      <c r="D961" s="27" t="s">
        <v>347</v>
      </c>
      <c r="E961" s="27" t="s">
        <v>639</v>
      </c>
      <c r="F961" s="27" t="s">
        <v>1774</v>
      </c>
      <c r="G961" s="2">
        <v>9</v>
      </c>
      <c r="H961" s="28">
        <v>12.69</v>
      </c>
      <c r="I961" s="28">
        <v>758.61</v>
      </c>
    </row>
    <row r="962" spans="2:9" x14ac:dyDescent="0.3">
      <c r="B962" s="1">
        <f t="shared" si="14"/>
        <v>45885</v>
      </c>
      <c r="C962" s="2" t="s">
        <v>1620</v>
      </c>
      <c r="D962" s="27" t="s">
        <v>350</v>
      </c>
      <c r="E962" s="27" t="s">
        <v>1621</v>
      </c>
      <c r="F962" s="27" t="s">
        <v>1776</v>
      </c>
      <c r="G962" s="2">
        <v>1</v>
      </c>
      <c r="H962" s="28">
        <v>11.6</v>
      </c>
      <c r="I962" s="28">
        <v>547.80999999999995</v>
      </c>
    </row>
    <row r="963" spans="2:9" x14ac:dyDescent="0.3">
      <c r="B963" s="1">
        <f t="shared" si="14"/>
        <v>45886</v>
      </c>
      <c r="C963" s="2" t="s">
        <v>1622</v>
      </c>
      <c r="D963" s="27" t="s">
        <v>353</v>
      </c>
      <c r="E963" s="27" t="s">
        <v>711</v>
      </c>
      <c r="F963" s="27" t="s">
        <v>1774</v>
      </c>
      <c r="G963" s="2">
        <v>1</v>
      </c>
      <c r="H963" s="28">
        <v>11.71</v>
      </c>
      <c r="I963" s="28">
        <v>1112.24</v>
      </c>
    </row>
    <row r="964" spans="2:9" x14ac:dyDescent="0.3">
      <c r="B964" s="1">
        <f t="shared" si="14"/>
        <v>45887</v>
      </c>
      <c r="C964" s="2" t="s">
        <v>1623</v>
      </c>
      <c r="D964" s="27" t="s">
        <v>341</v>
      </c>
      <c r="E964" s="27" t="s">
        <v>912</v>
      </c>
      <c r="F964" s="27" t="s">
        <v>1776</v>
      </c>
      <c r="G964" s="2">
        <v>3</v>
      </c>
      <c r="H964" s="28">
        <v>17.04</v>
      </c>
      <c r="I964" s="28">
        <v>659.29</v>
      </c>
    </row>
    <row r="965" spans="2:9" x14ac:dyDescent="0.3">
      <c r="B965" s="1">
        <f t="shared" si="14"/>
        <v>45888</v>
      </c>
      <c r="C965" s="2" t="s">
        <v>1624</v>
      </c>
      <c r="D965" s="27" t="s">
        <v>344</v>
      </c>
      <c r="E965" s="27" t="s">
        <v>936</v>
      </c>
      <c r="F965" s="27" t="s">
        <v>1774</v>
      </c>
      <c r="G965" s="2">
        <v>6</v>
      </c>
      <c r="H965" s="28">
        <v>28.71</v>
      </c>
      <c r="I965" s="28">
        <v>1092.3399999999999</v>
      </c>
    </row>
    <row r="966" spans="2:9" x14ac:dyDescent="0.3">
      <c r="B966" s="1">
        <f t="shared" ref="B966:B1029" si="15">B965+1</f>
        <v>45889</v>
      </c>
      <c r="C966" s="2" t="s">
        <v>1625</v>
      </c>
      <c r="D966" s="27" t="s">
        <v>347</v>
      </c>
      <c r="E966" s="27" t="s">
        <v>360</v>
      </c>
      <c r="F966" s="27" t="s">
        <v>1773</v>
      </c>
      <c r="G966" s="2">
        <v>4</v>
      </c>
      <c r="H966" s="28">
        <v>11.42</v>
      </c>
      <c r="I966" s="28">
        <v>355.61</v>
      </c>
    </row>
    <row r="967" spans="2:9" x14ac:dyDescent="0.3">
      <c r="B967" s="1">
        <f t="shared" si="15"/>
        <v>45890</v>
      </c>
      <c r="C967" s="2" t="s">
        <v>1626</v>
      </c>
      <c r="D967" s="27" t="s">
        <v>350</v>
      </c>
      <c r="E967" s="27" t="s">
        <v>927</v>
      </c>
      <c r="F967" s="27" t="s">
        <v>1773</v>
      </c>
      <c r="G967" s="2">
        <v>8</v>
      </c>
      <c r="H967" s="28">
        <v>22.55</v>
      </c>
      <c r="I967" s="28">
        <v>110.06</v>
      </c>
    </row>
    <row r="968" spans="2:9" x14ac:dyDescent="0.3">
      <c r="B968" s="1">
        <f t="shared" si="15"/>
        <v>45891</v>
      </c>
      <c r="C968" s="2" t="s">
        <v>1627</v>
      </c>
      <c r="D968" s="27" t="s">
        <v>353</v>
      </c>
      <c r="E968" s="27" t="s">
        <v>646</v>
      </c>
      <c r="F968" s="27" t="s">
        <v>1773</v>
      </c>
      <c r="G968" s="2">
        <v>8</v>
      </c>
      <c r="H968" s="28">
        <v>15.04</v>
      </c>
      <c r="I968" s="28">
        <v>1215.46</v>
      </c>
    </row>
    <row r="969" spans="2:9" x14ac:dyDescent="0.3">
      <c r="B969" s="1">
        <f t="shared" si="15"/>
        <v>45892</v>
      </c>
      <c r="C969" s="2" t="s">
        <v>1628</v>
      </c>
      <c r="D969" s="27" t="s">
        <v>341</v>
      </c>
      <c r="E969" s="27" t="s">
        <v>484</v>
      </c>
      <c r="F969" s="27" t="s">
        <v>1776</v>
      </c>
      <c r="G969" s="2">
        <v>1</v>
      </c>
      <c r="H969" s="28">
        <v>28.7</v>
      </c>
      <c r="I969" s="28">
        <v>222.38</v>
      </c>
    </row>
    <row r="970" spans="2:9" x14ac:dyDescent="0.3">
      <c r="B970" s="1">
        <f t="shared" si="15"/>
        <v>45893</v>
      </c>
      <c r="C970" s="2" t="s">
        <v>1629</v>
      </c>
      <c r="D970" s="27" t="s">
        <v>344</v>
      </c>
      <c r="E970" s="27" t="s">
        <v>792</v>
      </c>
      <c r="F970" s="27" t="s">
        <v>1776</v>
      </c>
      <c r="G970" s="2">
        <v>10</v>
      </c>
      <c r="H970" s="28">
        <v>17.89</v>
      </c>
      <c r="I970" s="28">
        <v>377.09</v>
      </c>
    </row>
    <row r="971" spans="2:9" x14ac:dyDescent="0.3">
      <c r="B971" s="1">
        <f t="shared" si="15"/>
        <v>45894</v>
      </c>
      <c r="C971" s="2" t="s">
        <v>1630</v>
      </c>
      <c r="D971" s="27" t="s">
        <v>347</v>
      </c>
      <c r="E971" s="27" t="s">
        <v>584</v>
      </c>
      <c r="F971" s="27" t="s">
        <v>1774</v>
      </c>
      <c r="G971" s="2">
        <v>4</v>
      </c>
      <c r="H971" s="28">
        <v>25.02</v>
      </c>
      <c r="I971" s="28">
        <v>1517.82</v>
      </c>
    </row>
    <row r="972" spans="2:9" x14ac:dyDescent="0.3">
      <c r="B972" s="1">
        <f t="shared" si="15"/>
        <v>45895</v>
      </c>
      <c r="C972" s="2" t="s">
        <v>1631</v>
      </c>
      <c r="D972" s="27" t="s">
        <v>344</v>
      </c>
      <c r="E972" s="27" t="s">
        <v>561</v>
      </c>
      <c r="F972" s="27" t="s">
        <v>1776</v>
      </c>
      <c r="G972" s="2">
        <v>3</v>
      </c>
      <c r="H972" s="28">
        <v>25.55</v>
      </c>
      <c r="I972" s="28">
        <v>297.3</v>
      </c>
    </row>
    <row r="973" spans="2:9" x14ac:dyDescent="0.3">
      <c r="B973" s="1">
        <f t="shared" si="15"/>
        <v>45896</v>
      </c>
      <c r="C973" s="2" t="s">
        <v>1632</v>
      </c>
      <c r="D973" s="27" t="s">
        <v>344</v>
      </c>
      <c r="E973" s="27" t="s">
        <v>1633</v>
      </c>
      <c r="F973" s="27" t="s">
        <v>1773</v>
      </c>
      <c r="G973" s="2">
        <v>6</v>
      </c>
      <c r="H973" s="28">
        <v>10.63</v>
      </c>
      <c r="I973" s="28">
        <v>1167.7</v>
      </c>
    </row>
    <row r="974" spans="2:9" x14ac:dyDescent="0.3">
      <c r="B974" s="1">
        <f t="shared" si="15"/>
        <v>45897</v>
      </c>
      <c r="C974" s="2" t="s">
        <v>1634</v>
      </c>
      <c r="D974" s="27" t="s">
        <v>344</v>
      </c>
      <c r="E974" s="27" t="s">
        <v>594</v>
      </c>
      <c r="F974" s="27" t="s">
        <v>1774</v>
      </c>
      <c r="G974" s="2">
        <v>3</v>
      </c>
      <c r="H974" s="28">
        <v>11.44</v>
      </c>
      <c r="I974" s="28">
        <v>699.95</v>
      </c>
    </row>
    <row r="975" spans="2:9" x14ac:dyDescent="0.3">
      <c r="B975" s="1">
        <f t="shared" si="15"/>
        <v>45898</v>
      </c>
      <c r="C975" s="2" t="s">
        <v>1635</v>
      </c>
      <c r="D975" s="27" t="s">
        <v>344</v>
      </c>
      <c r="E975" s="27" t="s">
        <v>962</v>
      </c>
      <c r="F975" s="27" t="s">
        <v>1773</v>
      </c>
      <c r="G975" s="2">
        <v>6</v>
      </c>
      <c r="H975" s="28">
        <v>15.39</v>
      </c>
      <c r="I975" s="28">
        <v>831.25</v>
      </c>
    </row>
    <row r="976" spans="2:9" x14ac:dyDescent="0.3">
      <c r="B976" s="1">
        <f t="shared" si="15"/>
        <v>45899</v>
      </c>
      <c r="C976" s="2" t="s">
        <v>1636</v>
      </c>
      <c r="D976" s="27" t="s">
        <v>344</v>
      </c>
      <c r="E976" s="27" t="s">
        <v>769</v>
      </c>
      <c r="F976" s="27" t="s">
        <v>1776</v>
      </c>
      <c r="G976" s="2">
        <v>5</v>
      </c>
      <c r="H976" s="28">
        <v>14.7</v>
      </c>
      <c r="I976" s="28">
        <v>606.21</v>
      </c>
    </row>
    <row r="977" spans="2:9" x14ac:dyDescent="0.3">
      <c r="B977" s="1">
        <f t="shared" si="15"/>
        <v>45900</v>
      </c>
      <c r="C977" s="2" t="s">
        <v>1637</v>
      </c>
      <c r="D977" s="27" t="s">
        <v>344</v>
      </c>
      <c r="E977" s="27" t="s">
        <v>888</v>
      </c>
      <c r="F977" s="27" t="s">
        <v>1775</v>
      </c>
      <c r="G977" s="2">
        <v>7</v>
      </c>
      <c r="H977" s="28">
        <v>10.57</v>
      </c>
      <c r="I977" s="28">
        <v>928</v>
      </c>
    </row>
    <row r="978" spans="2:9" x14ac:dyDescent="0.3">
      <c r="B978" s="1">
        <f t="shared" si="15"/>
        <v>45901</v>
      </c>
      <c r="C978" s="2" t="s">
        <v>1638</v>
      </c>
      <c r="D978" s="27" t="s">
        <v>344</v>
      </c>
      <c r="E978" s="27" t="s">
        <v>973</v>
      </c>
      <c r="F978" s="27" t="s">
        <v>1775</v>
      </c>
      <c r="G978" s="2">
        <v>2</v>
      </c>
      <c r="H978" s="28">
        <v>17.920000000000002</v>
      </c>
      <c r="I978" s="28">
        <v>640.1</v>
      </c>
    </row>
    <row r="979" spans="2:9" x14ac:dyDescent="0.3">
      <c r="B979" s="1">
        <f t="shared" si="15"/>
        <v>45902</v>
      </c>
      <c r="C979" s="2" t="s">
        <v>1639</v>
      </c>
      <c r="D979" s="27" t="s">
        <v>344</v>
      </c>
      <c r="E979" s="27" t="s">
        <v>1153</v>
      </c>
      <c r="F979" s="27" t="s">
        <v>1774</v>
      </c>
      <c r="G979" s="2">
        <v>7</v>
      </c>
      <c r="H979" s="28">
        <v>26.42</v>
      </c>
      <c r="I979" s="28">
        <v>656</v>
      </c>
    </row>
    <row r="980" spans="2:9" x14ac:dyDescent="0.3">
      <c r="B980" s="1">
        <f t="shared" si="15"/>
        <v>45903</v>
      </c>
      <c r="C980" s="2" t="s">
        <v>1640</v>
      </c>
      <c r="D980" s="27" t="s">
        <v>344</v>
      </c>
      <c r="E980" s="27" t="s">
        <v>469</v>
      </c>
      <c r="F980" s="27" t="s">
        <v>1776</v>
      </c>
      <c r="G980" s="2">
        <v>9</v>
      </c>
      <c r="H980" s="28">
        <v>10.46</v>
      </c>
      <c r="I980" s="28">
        <v>573.42999999999995</v>
      </c>
    </row>
    <row r="981" spans="2:9" x14ac:dyDescent="0.3">
      <c r="B981" s="1">
        <f t="shared" si="15"/>
        <v>45904</v>
      </c>
      <c r="C981" s="2" t="s">
        <v>1641</v>
      </c>
      <c r="D981" s="27" t="s">
        <v>344</v>
      </c>
      <c r="E981" s="27" t="s">
        <v>1045</v>
      </c>
      <c r="F981" s="27" t="s">
        <v>1773</v>
      </c>
      <c r="G981" s="2">
        <v>7</v>
      </c>
      <c r="H981" s="28">
        <v>19.59</v>
      </c>
      <c r="I981" s="28">
        <v>946.02</v>
      </c>
    </row>
    <row r="982" spans="2:9" x14ac:dyDescent="0.3">
      <c r="B982" s="1">
        <f t="shared" si="15"/>
        <v>45905</v>
      </c>
      <c r="C982" s="2" t="s">
        <v>1642</v>
      </c>
      <c r="D982" s="27" t="s">
        <v>350</v>
      </c>
      <c r="E982" s="27" t="s">
        <v>731</v>
      </c>
      <c r="F982" s="27" t="s">
        <v>1774</v>
      </c>
      <c r="G982" s="2">
        <v>4</v>
      </c>
      <c r="H982" s="28">
        <v>20.45</v>
      </c>
      <c r="I982" s="28">
        <v>1596.12</v>
      </c>
    </row>
    <row r="983" spans="2:9" x14ac:dyDescent="0.3">
      <c r="B983" s="1">
        <f t="shared" si="15"/>
        <v>45906</v>
      </c>
      <c r="C983" s="2" t="s">
        <v>1643</v>
      </c>
      <c r="D983" s="27" t="s">
        <v>353</v>
      </c>
      <c r="E983" s="27" t="s">
        <v>1463</v>
      </c>
      <c r="F983" s="27" t="s">
        <v>1774</v>
      </c>
      <c r="G983" s="2">
        <v>3</v>
      </c>
      <c r="H983" s="28">
        <v>26.76</v>
      </c>
      <c r="I983" s="28">
        <v>201.68</v>
      </c>
    </row>
    <row r="984" spans="2:9" x14ac:dyDescent="0.3">
      <c r="B984" s="1">
        <f t="shared" si="15"/>
        <v>45907</v>
      </c>
      <c r="C984" s="2" t="s">
        <v>1644</v>
      </c>
      <c r="D984" s="27" t="s">
        <v>341</v>
      </c>
      <c r="E984" s="27" t="s">
        <v>639</v>
      </c>
      <c r="F984" s="27" t="s">
        <v>1775</v>
      </c>
      <c r="G984" s="2">
        <v>6</v>
      </c>
      <c r="H984" s="28">
        <v>29.67</v>
      </c>
      <c r="I984" s="28">
        <v>658.33</v>
      </c>
    </row>
    <row r="985" spans="2:9" x14ac:dyDescent="0.3">
      <c r="B985" s="1">
        <f t="shared" si="15"/>
        <v>45908</v>
      </c>
      <c r="C985" s="2" t="s">
        <v>1645</v>
      </c>
      <c r="D985" s="27" t="s">
        <v>344</v>
      </c>
      <c r="E985" s="27" t="s">
        <v>1218</v>
      </c>
      <c r="F985" s="27" t="s">
        <v>1774</v>
      </c>
      <c r="G985" s="2">
        <v>5</v>
      </c>
      <c r="H985" s="28">
        <v>12.72</v>
      </c>
      <c r="I985" s="28">
        <v>904.94</v>
      </c>
    </row>
    <row r="986" spans="2:9" x14ac:dyDescent="0.3">
      <c r="B986" s="1">
        <f t="shared" si="15"/>
        <v>45909</v>
      </c>
      <c r="C986" s="2" t="s">
        <v>1646</v>
      </c>
      <c r="D986" s="27" t="s">
        <v>347</v>
      </c>
      <c r="E986" s="27" t="s">
        <v>626</v>
      </c>
      <c r="F986" s="27" t="s">
        <v>1773</v>
      </c>
      <c r="G986" s="2">
        <v>6</v>
      </c>
      <c r="H986" s="28">
        <v>24.94</v>
      </c>
      <c r="I986" s="28">
        <v>158.72999999999999</v>
      </c>
    </row>
    <row r="987" spans="2:9" x14ac:dyDescent="0.3">
      <c r="B987" s="1">
        <f t="shared" si="15"/>
        <v>45910</v>
      </c>
      <c r="C987" s="2" t="s">
        <v>1647</v>
      </c>
      <c r="D987" s="27" t="s">
        <v>350</v>
      </c>
      <c r="E987" s="27" t="s">
        <v>1354</v>
      </c>
      <c r="F987" s="27" t="s">
        <v>1775</v>
      </c>
      <c r="G987" s="2">
        <v>8</v>
      </c>
      <c r="H987" s="28">
        <v>11.7</v>
      </c>
      <c r="I987" s="28">
        <v>988.31</v>
      </c>
    </row>
    <row r="988" spans="2:9" x14ac:dyDescent="0.3">
      <c r="B988" s="1">
        <f t="shared" si="15"/>
        <v>45911</v>
      </c>
      <c r="C988" s="2" t="s">
        <v>1648</v>
      </c>
      <c r="D988" s="27" t="s">
        <v>353</v>
      </c>
      <c r="E988" s="27" t="s">
        <v>422</v>
      </c>
      <c r="F988" s="27" t="s">
        <v>1773</v>
      </c>
      <c r="G988" s="2">
        <v>1</v>
      </c>
      <c r="H988" s="28">
        <v>12.58</v>
      </c>
      <c r="I988" s="28">
        <v>824.73</v>
      </c>
    </row>
    <row r="989" spans="2:9" x14ac:dyDescent="0.3">
      <c r="B989" s="1">
        <f t="shared" si="15"/>
        <v>45912</v>
      </c>
      <c r="C989" s="2" t="s">
        <v>1649</v>
      </c>
      <c r="D989" s="27" t="s">
        <v>341</v>
      </c>
      <c r="E989" s="27" t="s">
        <v>514</v>
      </c>
      <c r="F989" s="27" t="s">
        <v>1774</v>
      </c>
      <c r="G989" s="2">
        <v>3</v>
      </c>
      <c r="H989" s="28">
        <v>25.53</v>
      </c>
      <c r="I989" s="28">
        <v>933.8</v>
      </c>
    </row>
    <row r="990" spans="2:9" x14ac:dyDescent="0.3">
      <c r="B990" s="1">
        <f t="shared" si="15"/>
        <v>45913</v>
      </c>
      <c r="C990" s="2" t="s">
        <v>1650</v>
      </c>
      <c r="D990" s="27" t="s">
        <v>344</v>
      </c>
      <c r="E990" s="27" t="s">
        <v>623</v>
      </c>
      <c r="F990" s="27" t="s">
        <v>1776</v>
      </c>
      <c r="G990" s="2">
        <v>2</v>
      </c>
      <c r="H990" s="28">
        <v>29.22</v>
      </c>
      <c r="I990" s="28">
        <v>1140.4100000000001</v>
      </c>
    </row>
    <row r="991" spans="2:9" x14ac:dyDescent="0.3">
      <c r="B991" s="1">
        <f t="shared" si="15"/>
        <v>45914</v>
      </c>
      <c r="C991" s="2" t="s">
        <v>1651</v>
      </c>
      <c r="D991" s="27" t="s">
        <v>347</v>
      </c>
      <c r="E991" s="27" t="s">
        <v>805</v>
      </c>
      <c r="F991" s="27" t="s">
        <v>1776</v>
      </c>
      <c r="G991" s="2">
        <v>4</v>
      </c>
      <c r="H991" s="28">
        <v>10.39</v>
      </c>
      <c r="I991" s="28">
        <v>190.3</v>
      </c>
    </row>
    <row r="992" spans="2:9" x14ac:dyDescent="0.3">
      <c r="B992" s="1">
        <f t="shared" si="15"/>
        <v>45915</v>
      </c>
      <c r="C992" s="2" t="s">
        <v>1652</v>
      </c>
      <c r="D992" s="27" t="s">
        <v>350</v>
      </c>
      <c r="E992" s="27" t="s">
        <v>1633</v>
      </c>
      <c r="F992" s="27" t="s">
        <v>1774</v>
      </c>
      <c r="G992" s="2">
        <v>3</v>
      </c>
      <c r="H992" s="28">
        <v>12.57</v>
      </c>
      <c r="I992" s="28">
        <v>1492.47</v>
      </c>
    </row>
    <row r="993" spans="2:9" x14ac:dyDescent="0.3">
      <c r="B993" s="1">
        <f t="shared" si="15"/>
        <v>45916</v>
      </c>
      <c r="C993" s="2" t="s">
        <v>1653</v>
      </c>
      <c r="D993" s="27" t="s">
        <v>344</v>
      </c>
      <c r="E993" s="27" t="s">
        <v>769</v>
      </c>
      <c r="F993" s="27" t="s">
        <v>1774</v>
      </c>
      <c r="G993" s="2">
        <v>6</v>
      </c>
      <c r="H993" s="28">
        <v>22.65</v>
      </c>
      <c r="I993" s="28">
        <v>1121.51</v>
      </c>
    </row>
    <row r="994" spans="2:9" x14ac:dyDescent="0.3">
      <c r="B994" s="1">
        <f t="shared" si="15"/>
        <v>45917</v>
      </c>
      <c r="C994" s="2" t="s">
        <v>1654</v>
      </c>
      <c r="D994" s="27" t="s">
        <v>344</v>
      </c>
      <c r="E994" s="27" t="s">
        <v>1077</v>
      </c>
      <c r="F994" s="27" t="s">
        <v>1774</v>
      </c>
      <c r="G994" s="2">
        <v>10</v>
      </c>
      <c r="H994" s="28">
        <v>28.39</v>
      </c>
      <c r="I994" s="28">
        <v>1125.07</v>
      </c>
    </row>
    <row r="995" spans="2:9" x14ac:dyDescent="0.3">
      <c r="B995" s="1">
        <f t="shared" si="15"/>
        <v>45918</v>
      </c>
      <c r="C995" s="2" t="s">
        <v>1655</v>
      </c>
      <c r="D995" s="27" t="s">
        <v>344</v>
      </c>
      <c r="E995" s="27" t="s">
        <v>977</v>
      </c>
      <c r="F995" s="27" t="s">
        <v>1773</v>
      </c>
      <c r="G995" s="2">
        <v>2</v>
      </c>
      <c r="H995" s="28">
        <v>25.45</v>
      </c>
      <c r="I995" s="28">
        <v>194.67</v>
      </c>
    </row>
    <row r="996" spans="2:9" x14ac:dyDescent="0.3">
      <c r="B996" s="1">
        <f t="shared" si="15"/>
        <v>45919</v>
      </c>
      <c r="C996" s="2" t="s">
        <v>1656</v>
      </c>
      <c r="D996" s="27" t="s">
        <v>344</v>
      </c>
      <c r="E996" s="27" t="s">
        <v>1657</v>
      </c>
      <c r="F996" s="27" t="s">
        <v>1773</v>
      </c>
      <c r="G996" s="2">
        <v>7</v>
      </c>
      <c r="H996" s="28">
        <v>18.88</v>
      </c>
      <c r="I996" s="28">
        <v>472.42</v>
      </c>
    </row>
    <row r="997" spans="2:9" x14ac:dyDescent="0.3">
      <c r="B997" s="1">
        <f t="shared" si="15"/>
        <v>45920</v>
      </c>
      <c r="C997" s="2" t="s">
        <v>1658</v>
      </c>
      <c r="D997" s="27" t="s">
        <v>344</v>
      </c>
      <c r="E997" s="27" t="s">
        <v>973</v>
      </c>
      <c r="F997" s="27" t="s">
        <v>1775</v>
      </c>
      <c r="G997" s="2">
        <v>2</v>
      </c>
      <c r="H997" s="28">
        <v>28.55</v>
      </c>
      <c r="I997" s="28">
        <v>779.22</v>
      </c>
    </row>
    <row r="998" spans="2:9" x14ac:dyDescent="0.3">
      <c r="B998" s="1">
        <f t="shared" si="15"/>
        <v>45921</v>
      </c>
      <c r="C998" s="2" t="s">
        <v>1659</v>
      </c>
      <c r="D998" s="27" t="s">
        <v>344</v>
      </c>
      <c r="E998" s="27" t="s">
        <v>1660</v>
      </c>
      <c r="F998" s="27" t="s">
        <v>1773</v>
      </c>
      <c r="G998" s="2">
        <v>1</v>
      </c>
      <c r="H998" s="28">
        <v>26.89</v>
      </c>
      <c r="I998" s="28">
        <v>1350.36</v>
      </c>
    </row>
    <row r="999" spans="2:9" x14ac:dyDescent="0.3">
      <c r="B999" s="1">
        <f t="shared" si="15"/>
        <v>45922</v>
      </c>
      <c r="C999" s="2" t="s">
        <v>1661</v>
      </c>
      <c r="D999" s="27" t="s">
        <v>344</v>
      </c>
      <c r="E999" s="27" t="s">
        <v>995</v>
      </c>
      <c r="F999" s="27" t="s">
        <v>1774</v>
      </c>
      <c r="G999" s="2">
        <v>10</v>
      </c>
      <c r="H999" s="28">
        <v>25.2</v>
      </c>
      <c r="I999" s="28">
        <v>448.5</v>
      </c>
    </row>
    <row r="1000" spans="2:9" x14ac:dyDescent="0.3">
      <c r="B1000" s="1">
        <f t="shared" si="15"/>
        <v>45923</v>
      </c>
      <c r="C1000" s="2" t="s">
        <v>1662</v>
      </c>
      <c r="D1000" s="27" t="s">
        <v>344</v>
      </c>
      <c r="E1000" s="27" t="s">
        <v>402</v>
      </c>
      <c r="F1000" s="27" t="s">
        <v>1774</v>
      </c>
      <c r="G1000" s="2">
        <v>9</v>
      </c>
      <c r="H1000" s="28">
        <v>12.23</v>
      </c>
      <c r="I1000" s="28">
        <v>1491.43</v>
      </c>
    </row>
    <row r="1001" spans="2:9" x14ac:dyDescent="0.3">
      <c r="B1001" s="1">
        <f t="shared" si="15"/>
        <v>45924</v>
      </c>
      <c r="C1001" s="2" t="s">
        <v>1663</v>
      </c>
      <c r="D1001" s="27" t="s">
        <v>344</v>
      </c>
      <c r="E1001" s="27" t="s">
        <v>1500</v>
      </c>
      <c r="F1001" s="27" t="s">
        <v>1775</v>
      </c>
      <c r="G1001" s="2">
        <v>9</v>
      </c>
      <c r="H1001" s="28">
        <v>10.7</v>
      </c>
      <c r="I1001" s="28">
        <v>1079.8699999999999</v>
      </c>
    </row>
    <row r="1002" spans="2:9" x14ac:dyDescent="0.3">
      <c r="B1002" s="1">
        <f t="shared" si="15"/>
        <v>45925</v>
      </c>
      <c r="C1002" s="2" t="s">
        <v>1664</v>
      </c>
      <c r="D1002" s="27" t="s">
        <v>344</v>
      </c>
      <c r="E1002" s="27" t="s">
        <v>1157</v>
      </c>
      <c r="F1002" s="27" t="s">
        <v>1773</v>
      </c>
      <c r="G1002" s="2">
        <v>6</v>
      </c>
      <c r="H1002" s="28">
        <v>27.35</v>
      </c>
      <c r="I1002" s="28">
        <v>1651.57</v>
      </c>
    </row>
    <row r="1003" spans="2:9" x14ac:dyDescent="0.3">
      <c r="B1003" s="1">
        <f t="shared" si="15"/>
        <v>45926</v>
      </c>
      <c r="C1003" s="2" t="s">
        <v>1665</v>
      </c>
      <c r="D1003" s="27" t="s">
        <v>353</v>
      </c>
      <c r="E1003" s="27" t="s">
        <v>714</v>
      </c>
      <c r="F1003" s="27" t="s">
        <v>1775</v>
      </c>
      <c r="G1003" s="2">
        <v>3</v>
      </c>
      <c r="H1003" s="28">
        <v>9.7200000000000006</v>
      </c>
      <c r="I1003" s="28">
        <v>900.12</v>
      </c>
    </row>
    <row r="1004" spans="2:9" x14ac:dyDescent="0.3">
      <c r="B1004" s="1">
        <f t="shared" si="15"/>
        <v>45927</v>
      </c>
      <c r="C1004" s="2" t="s">
        <v>1666</v>
      </c>
      <c r="D1004" s="27" t="s">
        <v>341</v>
      </c>
      <c r="E1004" s="27" t="s">
        <v>864</v>
      </c>
      <c r="F1004" s="27" t="s">
        <v>1773</v>
      </c>
      <c r="G1004" s="2">
        <v>6</v>
      </c>
      <c r="H1004" s="28">
        <v>19.62</v>
      </c>
      <c r="I1004" s="28">
        <v>732.13</v>
      </c>
    </row>
    <row r="1005" spans="2:9" x14ac:dyDescent="0.3">
      <c r="B1005" s="1">
        <f t="shared" si="15"/>
        <v>45928</v>
      </c>
      <c r="C1005" s="2" t="s">
        <v>1667</v>
      </c>
      <c r="D1005" s="27" t="s">
        <v>344</v>
      </c>
      <c r="E1005" s="27" t="s">
        <v>1278</v>
      </c>
      <c r="F1005" s="27" t="s">
        <v>1773</v>
      </c>
      <c r="G1005" s="2">
        <v>1</v>
      </c>
      <c r="H1005" s="28">
        <v>22.47</v>
      </c>
      <c r="I1005" s="28">
        <v>129.63</v>
      </c>
    </row>
    <row r="1006" spans="2:9" x14ac:dyDescent="0.3">
      <c r="B1006" s="1">
        <f t="shared" si="15"/>
        <v>45929</v>
      </c>
      <c r="C1006" s="2" t="s">
        <v>1668</v>
      </c>
      <c r="D1006" s="27" t="s">
        <v>347</v>
      </c>
      <c r="E1006" s="27" t="s">
        <v>1005</v>
      </c>
      <c r="F1006" s="27" t="s">
        <v>1774</v>
      </c>
      <c r="G1006" s="2">
        <v>10</v>
      </c>
      <c r="H1006" s="28">
        <v>13.93</v>
      </c>
      <c r="I1006" s="28">
        <v>366.63</v>
      </c>
    </row>
    <row r="1007" spans="2:9" x14ac:dyDescent="0.3">
      <c r="B1007" s="1">
        <f t="shared" si="15"/>
        <v>45930</v>
      </c>
      <c r="C1007" s="2" t="s">
        <v>1669</v>
      </c>
      <c r="D1007" s="27" t="s">
        <v>350</v>
      </c>
      <c r="E1007" s="27" t="s">
        <v>1218</v>
      </c>
      <c r="F1007" s="27" t="s">
        <v>1775</v>
      </c>
      <c r="G1007" s="2">
        <v>6</v>
      </c>
      <c r="H1007" s="28">
        <v>22.68</v>
      </c>
      <c r="I1007" s="28">
        <v>1430.71</v>
      </c>
    </row>
    <row r="1008" spans="2:9" x14ac:dyDescent="0.3">
      <c r="B1008" s="1">
        <f t="shared" si="15"/>
        <v>45931</v>
      </c>
      <c r="C1008" s="2" t="s">
        <v>1670</v>
      </c>
      <c r="D1008" s="27" t="s">
        <v>353</v>
      </c>
      <c r="E1008" s="27" t="s">
        <v>1196</v>
      </c>
      <c r="F1008" s="27" t="s">
        <v>1776</v>
      </c>
      <c r="G1008" s="2">
        <v>6</v>
      </c>
      <c r="H1008" s="28">
        <v>18.55</v>
      </c>
      <c r="I1008" s="28">
        <v>1390.35</v>
      </c>
    </row>
    <row r="1009" spans="2:9" x14ac:dyDescent="0.3">
      <c r="B1009" s="1">
        <f t="shared" si="15"/>
        <v>45932</v>
      </c>
      <c r="C1009" s="2" t="s">
        <v>1671</v>
      </c>
      <c r="D1009" s="27" t="s">
        <v>341</v>
      </c>
      <c r="E1009" s="27" t="s">
        <v>561</v>
      </c>
      <c r="F1009" s="27" t="s">
        <v>1774</v>
      </c>
      <c r="G1009" s="2">
        <v>9</v>
      </c>
      <c r="H1009" s="28">
        <v>29.49</v>
      </c>
      <c r="I1009" s="28">
        <v>708.3</v>
      </c>
    </row>
    <row r="1010" spans="2:9" x14ac:dyDescent="0.3">
      <c r="B1010" s="1">
        <f t="shared" si="15"/>
        <v>45933</v>
      </c>
      <c r="C1010" s="2" t="s">
        <v>1672</v>
      </c>
      <c r="D1010" s="27" t="s">
        <v>344</v>
      </c>
      <c r="E1010" s="27" t="s">
        <v>1673</v>
      </c>
      <c r="F1010" s="27" t="s">
        <v>1774</v>
      </c>
      <c r="G1010" s="2">
        <v>1</v>
      </c>
      <c r="H1010" s="28">
        <v>18.62</v>
      </c>
      <c r="I1010" s="28">
        <v>590.16</v>
      </c>
    </row>
    <row r="1011" spans="2:9" x14ac:dyDescent="0.3">
      <c r="B1011" s="1">
        <f t="shared" si="15"/>
        <v>45934</v>
      </c>
      <c r="C1011" s="2" t="s">
        <v>1674</v>
      </c>
      <c r="D1011" s="27" t="s">
        <v>344</v>
      </c>
      <c r="E1011" s="27" t="s">
        <v>909</v>
      </c>
      <c r="F1011" s="27" t="s">
        <v>1773</v>
      </c>
      <c r="G1011" s="2">
        <v>2</v>
      </c>
      <c r="H1011" s="28">
        <v>19.12</v>
      </c>
      <c r="I1011" s="28">
        <v>589.32000000000005</v>
      </c>
    </row>
    <row r="1012" spans="2:9" x14ac:dyDescent="0.3">
      <c r="B1012" s="1">
        <f t="shared" si="15"/>
        <v>45935</v>
      </c>
      <c r="C1012" s="2" t="s">
        <v>1675</v>
      </c>
      <c r="D1012" s="27" t="s">
        <v>344</v>
      </c>
      <c r="E1012" s="27" t="s">
        <v>1676</v>
      </c>
      <c r="F1012" s="27" t="s">
        <v>1774</v>
      </c>
      <c r="G1012" s="2">
        <v>9</v>
      </c>
      <c r="H1012" s="28">
        <v>13.16</v>
      </c>
      <c r="I1012" s="28">
        <v>1221.29</v>
      </c>
    </row>
    <row r="1013" spans="2:9" x14ac:dyDescent="0.3">
      <c r="B1013" s="1">
        <f t="shared" si="15"/>
        <v>45936</v>
      </c>
      <c r="C1013" s="2" t="s">
        <v>1677</v>
      </c>
      <c r="D1013" s="27" t="s">
        <v>344</v>
      </c>
      <c r="E1013" s="27" t="s">
        <v>873</v>
      </c>
      <c r="F1013" s="27" t="s">
        <v>1775</v>
      </c>
      <c r="G1013" s="2">
        <v>4</v>
      </c>
      <c r="H1013" s="28">
        <v>26.63</v>
      </c>
      <c r="I1013" s="28">
        <v>1505.32</v>
      </c>
    </row>
    <row r="1014" spans="2:9" x14ac:dyDescent="0.3">
      <c r="B1014" s="1">
        <f t="shared" si="15"/>
        <v>45937</v>
      </c>
      <c r="C1014" s="2" t="s">
        <v>1678</v>
      </c>
      <c r="D1014" s="27" t="s">
        <v>344</v>
      </c>
      <c r="E1014" s="27" t="s">
        <v>615</v>
      </c>
      <c r="F1014" s="27" t="s">
        <v>1773</v>
      </c>
      <c r="G1014" s="2">
        <v>8</v>
      </c>
      <c r="H1014" s="28">
        <v>24.26</v>
      </c>
      <c r="I1014" s="28">
        <v>490.3</v>
      </c>
    </row>
    <row r="1015" spans="2:9" x14ac:dyDescent="0.3">
      <c r="B1015" s="1">
        <f t="shared" si="15"/>
        <v>45938</v>
      </c>
      <c r="C1015" s="2" t="s">
        <v>1679</v>
      </c>
      <c r="D1015" s="27" t="s">
        <v>344</v>
      </c>
      <c r="E1015" s="27" t="s">
        <v>548</v>
      </c>
      <c r="F1015" s="27" t="s">
        <v>1776</v>
      </c>
      <c r="G1015" s="2">
        <v>2</v>
      </c>
      <c r="H1015" s="28">
        <v>15.67</v>
      </c>
      <c r="I1015" s="28">
        <v>351.13</v>
      </c>
    </row>
    <row r="1016" spans="2:9" x14ac:dyDescent="0.3">
      <c r="B1016" s="1">
        <f t="shared" si="15"/>
        <v>45939</v>
      </c>
      <c r="C1016" s="2" t="s">
        <v>1680</v>
      </c>
      <c r="D1016" s="27" t="s">
        <v>344</v>
      </c>
      <c r="E1016" s="27" t="s">
        <v>828</v>
      </c>
      <c r="F1016" s="27" t="s">
        <v>1774</v>
      </c>
      <c r="G1016" s="2">
        <v>5</v>
      </c>
      <c r="H1016" s="28">
        <v>28.69</v>
      </c>
      <c r="I1016" s="28">
        <v>180.53</v>
      </c>
    </row>
    <row r="1017" spans="2:9" x14ac:dyDescent="0.3">
      <c r="B1017" s="1">
        <f t="shared" si="15"/>
        <v>45940</v>
      </c>
      <c r="C1017" s="2" t="s">
        <v>1681</v>
      </c>
      <c r="D1017" s="27" t="s">
        <v>344</v>
      </c>
      <c r="E1017" s="27" t="s">
        <v>1682</v>
      </c>
      <c r="F1017" s="27" t="s">
        <v>1775</v>
      </c>
      <c r="G1017" s="2">
        <v>4</v>
      </c>
      <c r="H1017" s="28">
        <v>11.62</v>
      </c>
      <c r="I1017" s="28">
        <v>391.44</v>
      </c>
    </row>
    <row r="1018" spans="2:9" x14ac:dyDescent="0.3">
      <c r="B1018" s="1">
        <f t="shared" si="15"/>
        <v>45941</v>
      </c>
      <c r="C1018" s="2" t="s">
        <v>1683</v>
      </c>
      <c r="D1018" s="27" t="s">
        <v>344</v>
      </c>
      <c r="E1018" s="27" t="s">
        <v>1398</v>
      </c>
      <c r="F1018" s="27" t="s">
        <v>1776</v>
      </c>
      <c r="G1018" s="2">
        <v>5</v>
      </c>
      <c r="H1018" s="28">
        <v>23.37</v>
      </c>
      <c r="I1018" s="28">
        <v>429.72</v>
      </c>
    </row>
    <row r="1019" spans="2:9" x14ac:dyDescent="0.3">
      <c r="B1019" s="1">
        <f t="shared" si="15"/>
        <v>45942</v>
      </c>
      <c r="C1019" s="2" t="s">
        <v>1684</v>
      </c>
      <c r="D1019" s="27" t="s">
        <v>344</v>
      </c>
      <c r="E1019" s="27" t="s">
        <v>1685</v>
      </c>
      <c r="F1019" s="27" t="s">
        <v>1773</v>
      </c>
      <c r="G1019" s="2">
        <v>2</v>
      </c>
      <c r="H1019" s="28">
        <v>29.4</v>
      </c>
      <c r="I1019" s="28">
        <v>669.49</v>
      </c>
    </row>
    <row r="1020" spans="2:9" x14ac:dyDescent="0.3">
      <c r="B1020" s="1">
        <f t="shared" si="15"/>
        <v>45943</v>
      </c>
      <c r="C1020" s="2" t="s">
        <v>1686</v>
      </c>
      <c r="D1020" s="27" t="s">
        <v>344</v>
      </c>
      <c r="E1020" s="27" t="s">
        <v>1107</v>
      </c>
      <c r="F1020" s="27" t="s">
        <v>1774</v>
      </c>
      <c r="G1020" s="2">
        <v>6</v>
      </c>
      <c r="H1020" s="28">
        <v>21.8</v>
      </c>
      <c r="I1020" s="28">
        <v>704.13</v>
      </c>
    </row>
    <row r="1021" spans="2:9" x14ac:dyDescent="0.3">
      <c r="B1021" s="1">
        <f t="shared" si="15"/>
        <v>45944</v>
      </c>
      <c r="C1021" s="2" t="s">
        <v>1687</v>
      </c>
      <c r="D1021" s="27" t="s">
        <v>347</v>
      </c>
      <c r="E1021" s="27" t="s">
        <v>943</v>
      </c>
      <c r="F1021" s="27" t="s">
        <v>1775</v>
      </c>
      <c r="G1021" s="2">
        <v>6</v>
      </c>
      <c r="H1021" s="28">
        <v>15.88</v>
      </c>
      <c r="I1021" s="28">
        <v>1226.27</v>
      </c>
    </row>
    <row r="1022" spans="2:9" x14ac:dyDescent="0.3">
      <c r="B1022" s="1">
        <f t="shared" si="15"/>
        <v>45945</v>
      </c>
      <c r="C1022" s="2" t="s">
        <v>1688</v>
      </c>
      <c r="D1022" s="27" t="s">
        <v>350</v>
      </c>
      <c r="E1022" s="27" t="s">
        <v>1235</v>
      </c>
      <c r="F1022" s="27" t="s">
        <v>1774</v>
      </c>
      <c r="G1022" s="2">
        <v>6</v>
      </c>
      <c r="H1022" s="28">
        <v>29.1</v>
      </c>
      <c r="I1022" s="28">
        <v>229.38</v>
      </c>
    </row>
    <row r="1023" spans="2:9" x14ac:dyDescent="0.3">
      <c r="B1023" s="1">
        <f t="shared" si="15"/>
        <v>45946</v>
      </c>
      <c r="C1023" s="2" t="s">
        <v>1689</v>
      </c>
      <c r="D1023" s="27" t="s">
        <v>353</v>
      </c>
      <c r="E1023" s="27" t="s">
        <v>411</v>
      </c>
      <c r="F1023" s="27" t="s">
        <v>1774</v>
      </c>
      <c r="G1023" s="2">
        <v>4</v>
      </c>
      <c r="H1023" s="28">
        <v>16.2</v>
      </c>
      <c r="I1023" s="28">
        <v>1259.8</v>
      </c>
    </row>
    <row r="1024" spans="2:9" x14ac:dyDescent="0.3">
      <c r="B1024" s="1">
        <f t="shared" si="15"/>
        <v>45947</v>
      </c>
      <c r="C1024" s="2" t="s">
        <v>1690</v>
      </c>
      <c r="D1024" s="27" t="s">
        <v>341</v>
      </c>
      <c r="E1024" s="27" t="s">
        <v>465</v>
      </c>
      <c r="F1024" s="27" t="s">
        <v>1775</v>
      </c>
      <c r="G1024" s="2">
        <v>3</v>
      </c>
      <c r="H1024" s="28">
        <v>24.56</v>
      </c>
      <c r="I1024" s="28">
        <v>382.74</v>
      </c>
    </row>
    <row r="1025" spans="2:9" x14ac:dyDescent="0.3">
      <c r="B1025" s="1">
        <f t="shared" si="15"/>
        <v>45948</v>
      </c>
      <c r="C1025" s="2" t="s">
        <v>1691</v>
      </c>
      <c r="D1025" s="27" t="s">
        <v>344</v>
      </c>
      <c r="E1025" s="27" t="s">
        <v>360</v>
      </c>
      <c r="F1025" s="27" t="s">
        <v>1775</v>
      </c>
      <c r="G1025" s="2">
        <v>2</v>
      </c>
      <c r="H1025" s="28">
        <v>20.309999999999999</v>
      </c>
      <c r="I1025" s="28">
        <v>1411</v>
      </c>
    </row>
    <row r="1026" spans="2:9" x14ac:dyDescent="0.3">
      <c r="B1026" s="1">
        <f t="shared" si="15"/>
        <v>45949</v>
      </c>
      <c r="C1026" s="2" t="s">
        <v>1692</v>
      </c>
      <c r="D1026" s="27" t="s">
        <v>347</v>
      </c>
      <c r="E1026" s="27" t="s">
        <v>1007</v>
      </c>
      <c r="F1026" s="27" t="s">
        <v>1774</v>
      </c>
      <c r="G1026" s="2">
        <v>7</v>
      </c>
      <c r="H1026" s="28">
        <v>29.15</v>
      </c>
      <c r="I1026" s="28">
        <v>695.56</v>
      </c>
    </row>
    <row r="1027" spans="2:9" x14ac:dyDescent="0.3">
      <c r="B1027" s="1">
        <f t="shared" si="15"/>
        <v>45950</v>
      </c>
      <c r="C1027" s="2" t="s">
        <v>1693</v>
      </c>
      <c r="D1027" s="27" t="s">
        <v>350</v>
      </c>
      <c r="E1027" s="27" t="s">
        <v>1500</v>
      </c>
      <c r="F1027" s="27" t="s">
        <v>1775</v>
      </c>
      <c r="G1027" s="2">
        <v>6</v>
      </c>
      <c r="H1027" s="28">
        <v>21.26</v>
      </c>
      <c r="I1027" s="28">
        <v>1163.8399999999999</v>
      </c>
    </row>
    <row r="1028" spans="2:9" x14ac:dyDescent="0.3">
      <c r="B1028" s="1">
        <f t="shared" si="15"/>
        <v>45951</v>
      </c>
      <c r="C1028" s="2" t="s">
        <v>1694</v>
      </c>
      <c r="D1028" s="27" t="s">
        <v>353</v>
      </c>
      <c r="E1028" s="27" t="s">
        <v>1673</v>
      </c>
      <c r="F1028" s="27" t="s">
        <v>1773</v>
      </c>
      <c r="G1028" s="2">
        <v>6</v>
      </c>
      <c r="H1028" s="28">
        <v>13.68</v>
      </c>
      <c r="I1028" s="28">
        <v>1478.38</v>
      </c>
    </row>
    <row r="1029" spans="2:9" x14ac:dyDescent="0.3">
      <c r="B1029" s="1">
        <f t="shared" si="15"/>
        <v>45952</v>
      </c>
      <c r="C1029" s="2" t="s">
        <v>1695</v>
      </c>
      <c r="D1029" s="27" t="s">
        <v>341</v>
      </c>
      <c r="E1029" s="27" t="s">
        <v>782</v>
      </c>
      <c r="F1029" s="27" t="s">
        <v>1773</v>
      </c>
      <c r="G1029" s="2">
        <v>3</v>
      </c>
      <c r="H1029" s="28">
        <v>27.04</v>
      </c>
      <c r="I1029" s="28">
        <v>150.12</v>
      </c>
    </row>
    <row r="1030" spans="2:9" x14ac:dyDescent="0.3">
      <c r="B1030" s="1">
        <f t="shared" ref="B1030:B1093" si="16">B1029+1</f>
        <v>45953</v>
      </c>
      <c r="C1030" s="2" t="s">
        <v>1696</v>
      </c>
      <c r="D1030" s="27" t="s">
        <v>344</v>
      </c>
      <c r="E1030" s="27" t="s">
        <v>912</v>
      </c>
      <c r="F1030" s="27" t="s">
        <v>1775</v>
      </c>
      <c r="G1030" s="2">
        <v>7</v>
      </c>
      <c r="H1030" s="28">
        <v>13.42</v>
      </c>
      <c r="I1030" s="28">
        <v>549.28</v>
      </c>
    </row>
    <row r="1031" spans="2:9" x14ac:dyDescent="0.3">
      <c r="B1031" s="1">
        <f t="shared" si="16"/>
        <v>45954</v>
      </c>
      <c r="C1031" s="2" t="s">
        <v>1697</v>
      </c>
      <c r="D1031" s="27" t="s">
        <v>347</v>
      </c>
      <c r="E1031" s="27" t="s">
        <v>380</v>
      </c>
      <c r="F1031" s="27" t="s">
        <v>1773</v>
      </c>
      <c r="G1031" s="2">
        <v>9</v>
      </c>
      <c r="H1031" s="28">
        <v>24.46</v>
      </c>
      <c r="I1031" s="28">
        <v>612.91999999999996</v>
      </c>
    </row>
    <row r="1032" spans="2:9" x14ac:dyDescent="0.3">
      <c r="B1032" s="1">
        <f t="shared" si="16"/>
        <v>45955</v>
      </c>
      <c r="C1032" s="2" t="s">
        <v>1698</v>
      </c>
      <c r="D1032" s="27" t="s">
        <v>344</v>
      </c>
      <c r="E1032" s="27" t="s">
        <v>1036</v>
      </c>
      <c r="F1032" s="27" t="s">
        <v>1774</v>
      </c>
      <c r="G1032" s="2">
        <v>2</v>
      </c>
      <c r="H1032" s="28">
        <v>29.57</v>
      </c>
      <c r="I1032" s="28">
        <v>1672.78</v>
      </c>
    </row>
    <row r="1033" spans="2:9" x14ac:dyDescent="0.3">
      <c r="B1033" s="1">
        <f t="shared" si="16"/>
        <v>45956</v>
      </c>
      <c r="C1033" s="2" t="s">
        <v>1699</v>
      </c>
      <c r="D1033" s="27" t="s">
        <v>344</v>
      </c>
      <c r="E1033" s="27" t="s">
        <v>738</v>
      </c>
      <c r="F1033" s="27" t="s">
        <v>1773</v>
      </c>
      <c r="G1033" s="2">
        <v>10</v>
      </c>
      <c r="H1033" s="28">
        <v>22.35</v>
      </c>
      <c r="I1033" s="28">
        <v>898.55</v>
      </c>
    </row>
    <row r="1034" spans="2:9" x14ac:dyDescent="0.3">
      <c r="B1034" s="1">
        <f t="shared" si="16"/>
        <v>45957</v>
      </c>
      <c r="C1034" s="2" t="s">
        <v>1700</v>
      </c>
      <c r="D1034" s="27" t="s">
        <v>344</v>
      </c>
      <c r="E1034" s="27" t="s">
        <v>1394</v>
      </c>
      <c r="F1034" s="27" t="s">
        <v>1773</v>
      </c>
      <c r="G1034" s="2">
        <v>3</v>
      </c>
      <c r="H1034" s="28">
        <v>29.1</v>
      </c>
      <c r="I1034" s="28">
        <v>1134.3399999999999</v>
      </c>
    </row>
    <row r="1035" spans="2:9" x14ac:dyDescent="0.3">
      <c r="B1035" s="1">
        <f t="shared" si="16"/>
        <v>45958</v>
      </c>
      <c r="C1035" s="2" t="s">
        <v>1701</v>
      </c>
      <c r="D1035" s="27" t="s">
        <v>344</v>
      </c>
      <c r="E1035" s="27" t="s">
        <v>522</v>
      </c>
      <c r="F1035" s="27" t="s">
        <v>1776</v>
      </c>
      <c r="G1035" s="2">
        <v>2</v>
      </c>
      <c r="H1035" s="28">
        <v>16.059999999999999</v>
      </c>
      <c r="I1035" s="28">
        <v>1339.82</v>
      </c>
    </row>
    <row r="1036" spans="2:9" x14ac:dyDescent="0.3">
      <c r="B1036" s="1">
        <f t="shared" si="16"/>
        <v>45959</v>
      </c>
      <c r="C1036" s="2" t="s">
        <v>1702</v>
      </c>
      <c r="D1036" s="27" t="s">
        <v>344</v>
      </c>
      <c r="E1036" s="27" t="s">
        <v>441</v>
      </c>
      <c r="F1036" s="27" t="s">
        <v>1774</v>
      </c>
      <c r="G1036" s="2">
        <v>8</v>
      </c>
      <c r="H1036" s="28">
        <v>9.17</v>
      </c>
      <c r="I1036" s="28">
        <v>1407.34</v>
      </c>
    </row>
    <row r="1037" spans="2:9" x14ac:dyDescent="0.3">
      <c r="B1037" s="1">
        <f t="shared" si="16"/>
        <v>45960</v>
      </c>
      <c r="C1037" s="2" t="s">
        <v>1703</v>
      </c>
      <c r="D1037" s="27" t="s">
        <v>344</v>
      </c>
      <c r="E1037" s="27" t="s">
        <v>473</v>
      </c>
      <c r="F1037" s="27" t="s">
        <v>1776</v>
      </c>
      <c r="G1037" s="2">
        <v>2</v>
      </c>
      <c r="H1037" s="28">
        <v>23.14</v>
      </c>
      <c r="I1037" s="28">
        <v>488.78</v>
      </c>
    </row>
    <row r="1038" spans="2:9" x14ac:dyDescent="0.3">
      <c r="B1038" s="1">
        <f t="shared" si="16"/>
        <v>45961</v>
      </c>
      <c r="C1038" s="2" t="s">
        <v>1704</v>
      </c>
      <c r="D1038" s="27" t="s">
        <v>344</v>
      </c>
      <c r="E1038" s="27" t="s">
        <v>458</v>
      </c>
      <c r="F1038" s="27" t="s">
        <v>1776</v>
      </c>
      <c r="G1038" s="2">
        <v>1</v>
      </c>
      <c r="H1038" s="28">
        <v>28.5</v>
      </c>
      <c r="I1038" s="28">
        <v>1476.82</v>
      </c>
    </row>
    <row r="1039" spans="2:9" x14ac:dyDescent="0.3">
      <c r="B1039" s="1">
        <f t="shared" si="16"/>
        <v>45962</v>
      </c>
      <c r="C1039" s="2" t="s">
        <v>1705</v>
      </c>
      <c r="D1039" s="27" t="s">
        <v>344</v>
      </c>
      <c r="E1039" s="27" t="s">
        <v>995</v>
      </c>
      <c r="F1039" s="27" t="s">
        <v>1773</v>
      </c>
      <c r="G1039" s="2">
        <v>3</v>
      </c>
      <c r="H1039" s="28">
        <v>10.87</v>
      </c>
      <c r="I1039" s="28">
        <v>284.51</v>
      </c>
    </row>
    <row r="1040" spans="2:9" x14ac:dyDescent="0.3">
      <c r="B1040" s="1">
        <f t="shared" si="16"/>
        <v>45963</v>
      </c>
      <c r="C1040" s="2" t="s">
        <v>1706</v>
      </c>
      <c r="D1040" s="27" t="s">
        <v>344</v>
      </c>
      <c r="E1040" s="27" t="s">
        <v>1126</v>
      </c>
      <c r="F1040" s="27" t="s">
        <v>1773</v>
      </c>
      <c r="G1040" s="2">
        <v>3</v>
      </c>
      <c r="H1040" s="28">
        <v>22.33</v>
      </c>
      <c r="I1040" s="28">
        <v>843.16</v>
      </c>
    </row>
    <row r="1041" spans="2:9" x14ac:dyDescent="0.3">
      <c r="B1041" s="1">
        <f t="shared" si="16"/>
        <v>45964</v>
      </c>
      <c r="C1041" s="2" t="s">
        <v>1707</v>
      </c>
      <c r="D1041" s="27" t="s">
        <v>347</v>
      </c>
      <c r="E1041" s="27" t="s">
        <v>413</v>
      </c>
      <c r="F1041" s="27" t="s">
        <v>1774</v>
      </c>
      <c r="G1041" s="2">
        <v>10</v>
      </c>
      <c r="H1041" s="28">
        <v>12.92</v>
      </c>
      <c r="I1041" s="28">
        <v>342.02</v>
      </c>
    </row>
    <row r="1042" spans="2:9" x14ac:dyDescent="0.3">
      <c r="B1042" s="1">
        <f t="shared" si="16"/>
        <v>45965</v>
      </c>
      <c r="C1042" s="2" t="s">
        <v>1708</v>
      </c>
      <c r="D1042" s="27" t="s">
        <v>350</v>
      </c>
      <c r="E1042" s="27" t="s">
        <v>875</v>
      </c>
      <c r="F1042" s="27" t="s">
        <v>1776</v>
      </c>
      <c r="G1042" s="2">
        <v>8</v>
      </c>
      <c r="H1042" s="28">
        <v>25.32</v>
      </c>
      <c r="I1042" s="28">
        <v>1662.2</v>
      </c>
    </row>
    <row r="1043" spans="2:9" x14ac:dyDescent="0.3">
      <c r="B1043" s="1">
        <f t="shared" si="16"/>
        <v>45966</v>
      </c>
      <c r="C1043" s="2" t="s">
        <v>1709</v>
      </c>
      <c r="D1043" s="27" t="s">
        <v>353</v>
      </c>
      <c r="E1043" s="27" t="s">
        <v>988</v>
      </c>
      <c r="F1043" s="27" t="s">
        <v>1773</v>
      </c>
      <c r="G1043" s="2">
        <v>2</v>
      </c>
      <c r="H1043" s="28">
        <v>11.07</v>
      </c>
      <c r="I1043" s="28">
        <v>1097.21</v>
      </c>
    </row>
    <row r="1044" spans="2:9" x14ac:dyDescent="0.3">
      <c r="B1044" s="1">
        <f t="shared" si="16"/>
        <v>45967</v>
      </c>
      <c r="C1044" s="2" t="s">
        <v>1710</v>
      </c>
      <c r="D1044" s="27" t="s">
        <v>341</v>
      </c>
      <c r="E1044" s="27" t="s">
        <v>431</v>
      </c>
      <c r="F1044" s="27" t="s">
        <v>1775</v>
      </c>
      <c r="G1044" s="2">
        <v>8</v>
      </c>
      <c r="H1044" s="28">
        <v>23.96</v>
      </c>
      <c r="I1044" s="28">
        <v>1566.67</v>
      </c>
    </row>
    <row r="1045" spans="2:9" x14ac:dyDescent="0.3">
      <c r="B1045" s="1">
        <f t="shared" si="16"/>
        <v>45968</v>
      </c>
      <c r="C1045" s="2" t="s">
        <v>1711</v>
      </c>
      <c r="D1045" s="27" t="s">
        <v>344</v>
      </c>
      <c r="E1045" s="27" t="s">
        <v>652</v>
      </c>
      <c r="F1045" s="27" t="s">
        <v>1775</v>
      </c>
      <c r="G1045" s="2">
        <v>4</v>
      </c>
      <c r="H1045" s="28">
        <v>22.28</v>
      </c>
      <c r="I1045" s="28">
        <v>1516.29</v>
      </c>
    </row>
    <row r="1046" spans="2:9" x14ac:dyDescent="0.3">
      <c r="B1046" s="1">
        <f t="shared" si="16"/>
        <v>45969</v>
      </c>
      <c r="C1046" s="2" t="s">
        <v>1712</v>
      </c>
      <c r="D1046" s="27" t="s">
        <v>347</v>
      </c>
      <c r="E1046" s="27" t="s">
        <v>364</v>
      </c>
      <c r="F1046" s="27" t="s">
        <v>1776</v>
      </c>
      <c r="G1046" s="2">
        <v>2</v>
      </c>
      <c r="H1046" s="28">
        <v>15.94</v>
      </c>
      <c r="I1046" s="28">
        <v>1240.0999999999999</v>
      </c>
    </row>
    <row r="1047" spans="2:9" x14ac:dyDescent="0.3">
      <c r="B1047" s="1">
        <f t="shared" si="16"/>
        <v>45970</v>
      </c>
      <c r="C1047" s="2" t="s">
        <v>1713</v>
      </c>
      <c r="D1047" s="27" t="s">
        <v>350</v>
      </c>
      <c r="E1047" s="27" t="s">
        <v>631</v>
      </c>
      <c r="F1047" s="27" t="s">
        <v>1773</v>
      </c>
      <c r="G1047" s="2">
        <v>9</v>
      </c>
      <c r="H1047" s="28">
        <v>12.75</v>
      </c>
      <c r="I1047" s="28">
        <v>486.21</v>
      </c>
    </row>
    <row r="1048" spans="2:9" x14ac:dyDescent="0.3">
      <c r="B1048" s="1">
        <f t="shared" si="16"/>
        <v>45971</v>
      </c>
      <c r="C1048" s="2" t="s">
        <v>1714</v>
      </c>
      <c r="D1048" s="27" t="s">
        <v>353</v>
      </c>
      <c r="E1048" s="27" t="s">
        <v>463</v>
      </c>
      <c r="F1048" s="27" t="s">
        <v>1773</v>
      </c>
      <c r="G1048" s="2">
        <v>4</v>
      </c>
      <c r="H1048" s="28">
        <v>20.309999999999999</v>
      </c>
      <c r="I1048" s="28">
        <v>1281.93</v>
      </c>
    </row>
    <row r="1049" spans="2:9" x14ac:dyDescent="0.3">
      <c r="B1049" s="1">
        <f t="shared" si="16"/>
        <v>45972</v>
      </c>
      <c r="C1049" s="2" t="s">
        <v>1715</v>
      </c>
      <c r="D1049" s="27" t="s">
        <v>341</v>
      </c>
      <c r="E1049" s="27" t="s">
        <v>1137</v>
      </c>
      <c r="F1049" s="27" t="s">
        <v>1774</v>
      </c>
      <c r="G1049" s="2">
        <v>8</v>
      </c>
      <c r="H1049" s="28">
        <v>25.44</v>
      </c>
      <c r="I1049" s="28">
        <v>1028.82</v>
      </c>
    </row>
    <row r="1050" spans="2:9" x14ac:dyDescent="0.3">
      <c r="B1050" s="1">
        <f t="shared" si="16"/>
        <v>45973</v>
      </c>
      <c r="C1050" s="2" t="s">
        <v>1716</v>
      </c>
      <c r="D1050" s="27" t="s">
        <v>344</v>
      </c>
      <c r="E1050" s="27" t="s">
        <v>909</v>
      </c>
      <c r="F1050" s="27" t="s">
        <v>1775</v>
      </c>
      <c r="G1050" s="2">
        <v>6</v>
      </c>
      <c r="H1050" s="28">
        <v>29.81</v>
      </c>
      <c r="I1050" s="28">
        <v>567.21</v>
      </c>
    </row>
    <row r="1051" spans="2:9" x14ac:dyDescent="0.3">
      <c r="B1051" s="1">
        <f t="shared" si="16"/>
        <v>45974</v>
      </c>
      <c r="C1051" s="2" t="s">
        <v>1717</v>
      </c>
      <c r="D1051" s="27" t="s">
        <v>347</v>
      </c>
      <c r="E1051" s="27" t="s">
        <v>510</v>
      </c>
      <c r="F1051" s="27" t="s">
        <v>1773</v>
      </c>
      <c r="G1051" s="2">
        <v>7</v>
      </c>
      <c r="H1051" s="28">
        <v>26.93</v>
      </c>
      <c r="I1051" s="28">
        <v>1659.37</v>
      </c>
    </row>
    <row r="1052" spans="2:9" x14ac:dyDescent="0.3">
      <c r="B1052" s="1">
        <f t="shared" si="16"/>
        <v>45975</v>
      </c>
      <c r="C1052" s="2" t="s">
        <v>1718</v>
      </c>
      <c r="D1052" s="27" t="s">
        <v>350</v>
      </c>
      <c r="E1052" s="27" t="s">
        <v>734</v>
      </c>
      <c r="F1052" s="27" t="s">
        <v>1774</v>
      </c>
      <c r="G1052" s="2">
        <v>6</v>
      </c>
      <c r="H1052" s="28">
        <v>10.210000000000001</v>
      </c>
      <c r="I1052" s="28">
        <v>934.1</v>
      </c>
    </row>
    <row r="1053" spans="2:9" x14ac:dyDescent="0.3">
      <c r="B1053" s="1">
        <f t="shared" si="16"/>
        <v>45976</v>
      </c>
      <c r="C1053" s="2" t="s">
        <v>1719</v>
      </c>
      <c r="D1053" s="27" t="s">
        <v>353</v>
      </c>
      <c r="E1053" s="27" t="s">
        <v>1137</v>
      </c>
      <c r="F1053" s="27" t="s">
        <v>1774</v>
      </c>
      <c r="G1053" s="2">
        <v>6</v>
      </c>
      <c r="H1053" s="28">
        <v>25.28</v>
      </c>
      <c r="I1053" s="28">
        <v>1367.32</v>
      </c>
    </row>
    <row r="1054" spans="2:9" x14ac:dyDescent="0.3">
      <c r="B1054" s="1">
        <f t="shared" si="16"/>
        <v>45977</v>
      </c>
      <c r="C1054" s="2" t="s">
        <v>1720</v>
      </c>
      <c r="D1054" s="27" t="s">
        <v>341</v>
      </c>
      <c r="E1054" s="27" t="s">
        <v>1041</v>
      </c>
      <c r="F1054" s="27" t="s">
        <v>1773</v>
      </c>
      <c r="G1054" s="2">
        <v>5</v>
      </c>
      <c r="H1054" s="28">
        <v>21.48</v>
      </c>
      <c r="I1054" s="28">
        <v>252.57</v>
      </c>
    </row>
    <row r="1055" spans="2:9" x14ac:dyDescent="0.3">
      <c r="B1055" s="1">
        <f t="shared" si="16"/>
        <v>45978</v>
      </c>
      <c r="C1055" s="2" t="s">
        <v>1721</v>
      </c>
      <c r="D1055" s="27" t="s">
        <v>344</v>
      </c>
      <c r="E1055" s="27" t="s">
        <v>1633</v>
      </c>
      <c r="F1055" s="27" t="s">
        <v>1775</v>
      </c>
      <c r="G1055" s="2">
        <v>9</v>
      </c>
      <c r="H1055" s="28">
        <v>27.95</v>
      </c>
      <c r="I1055" s="28">
        <v>1310.5999999999999</v>
      </c>
    </row>
    <row r="1056" spans="2:9" x14ac:dyDescent="0.3">
      <c r="B1056" s="1">
        <f t="shared" si="16"/>
        <v>45979</v>
      </c>
      <c r="C1056" s="2" t="s">
        <v>1722</v>
      </c>
      <c r="D1056" s="27" t="s">
        <v>347</v>
      </c>
      <c r="E1056" s="27" t="s">
        <v>380</v>
      </c>
      <c r="F1056" s="27" t="s">
        <v>1775</v>
      </c>
      <c r="G1056" s="2">
        <v>10</v>
      </c>
      <c r="H1056" s="28">
        <v>20.09</v>
      </c>
      <c r="I1056" s="28">
        <v>1536.36</v>
      </c>
    </row>
    <row r="1057" spans="2:9" x14ac:dyDescent="0.3">
      <c r="B1057" s="1">
        <f t="shared" si="16"/>
        <v>45980</v>
      </c>
      <c r="C1057" s="2" t="s">
        <v>1723</v>
      </c>
      <c r="D1057" s="27" t="s">
        <v>350</v>
      </c>
      <c r="E1057" s="27" t="s">
        <v>573</v>
      </c>
      <c r="F1057" s="27" t="s">
        <v>1776</v>
      </c>
      <c r="G1057" s="2">
        <v>1</v>
      </c>
      <c r="H1057" s="28">
        <v>20.65</v>
      </c>
      <c r="I1057" s="28">
        <v>1635.13</v>
      </c>
    </row>
    <row r="1058" spans="2:9" x14ac:dyDescent="0.3">
      <c r="B1058" s="1">
        <f t="shared" si="16"/>
        <v>45981</v>
      </c>
      <c r="C1058" s="2" t="s">
        <v>1724</v>
      </c>
      <c r="D1058" s="27" t="s">
        <v>353</v>
      </c>
      <c r="E1058" s="27" t="s">
        <v>794</v>
      </c>
      <c r="F1058" s="27" t="s">
        <v>1775</v>
      </c>
      <c r="G1058" s="2">
        <v>7</v>
      </c>
      <c r="H1058" s="28">
        <v>30</v>
      </c>
      <c r="I1058" s="28">
        <v>647.17999999999995</v>
      </c>
    </row>
    <row r="1059" spans="2:9" x14ac:dyDescent="0.3">
      <c r="B1059" s="1">
        <f t="shared" si="16"/>
        <v>45982</v>
      </c>
      <c r="C1059" s="2" t="s">
        <v>1725</v>
      </c>
      <c r="D1059" s="27" t="s">
        <v>341</v>
      </c>
      <c r="E1059" s="27" t="s">
        <v>1660</v>
      </c>
      <c r="F1059" s="27" t="s">
        <v>1773</v>
      </c>
      <c r="G1059" s="2">
        <v>6</v>
      </c>
      <c r="H1059" s="28">
        <v>9.43</v>
      </c>
      <c r="I1059" s="28">
        <v>1534.78</v>
      </c>
    </row>
    <row r="1060" spans="2:9" x14ac:dyDescent="0.3">
      <c r="B1060" s="1">
        <f t="shared" si="16"/>
        <v>45983</v>
      </c>
      <c r="C1060" s="2" t="s">
        <v>1726</v>
      </c>
      <c r="D1060" s="27" t="s">
        <v>344</v>
      </c>
      <c r="E1060" s="27" t="s">
        <v>623</v>
      </c>
      <c r="F1060" s="27" t="s">
        <v>1775</v>
      </c>
      <c r="G1060" s="2">
        <v>7</v>
      </c>
      <c r="H1060" s="28">
        <v>10.92</v>
      </c>
      <c r="I1060" s="28">
        <v>967.23</v>
      </c>
    </row>
    <row r="1061" spans="2:9" x14ac:dyDescent="0.3">
      <c r="B1061" s="1">
        <f t="shared" si="16"/>
        <v>45984</v>
      </c>
      <c r="C1061" s="2" t="s">
        <v>1727</v>
      </c>
      <c r="D1061" s="27" t="s">
        <v>347</v>
      </c>
      <c r="E1061" s="27" t="s">
        <v>967</v>
      </c>
      <c r="F1061" s="27" t="s">
        <v>1773</v>
      </c>
      <c r="G1061" s="2">
        <v>4</v>
      </c>
      <c r="H1061" s="28">
        <v>9</v>
      </c>
      <c r="I1061" s="28">
        <v>834.07</v>
      </c>
    </row>
    <row r="1062" spans="2:9" x14ac:dyDescent="0.3">
      <c r="B1062" s="1">
        <f t="shared" si="16"/>
        <v>45985</v>
      </c>
      <c r="C1062" s="2" t="s">
        <v>1728</v>
      </c>
      <c r="D1062" s="27" t="s">
        <v>350</v>
      </c>
      <c r="E1062" s="27" t="s">
        <v>1729</v>
      </c>
      <c r="F1062" s="27" t="s">
        <v>1774</v>
      </c>
      <c r="G1062" s="2">
        <v>2</v>
      </c>
      <c r="H1062" s="28">
        <v>10.33</v>
      </c>
      <c r="I1062" s="28">
        <v>1363.58</v>
      </c>
    </row>
    <row r="1063" spans="2:9" x14ac:dyDescent="0.3">
      <c r="B1063" s="1">
        <f t="shared" si="16"/>
        <v>45986</v>
      </c>
      <c r="C1063" s="2" t="s">
        <v>1730</v>
      </c>
      <c r="D1063" s="27" t="s">
        <v>353</v>
      </c>
      <c r="E1063" s="27" t="s">
        <v>512</v>
      </c>
      <c r="F1063" s="27" t="s">
        <v>1773</v>
      </c>
      <c r="G1063" s="2">
        <v>4</v>
      </c>
      <c r="H1063" s="28">
        <v>26.37</v>
      </c>
      <c r="I1063" s="28">
        <v>1057.32</v>
      </c>
    </row>
    <row r="1064" spans="2:9" x14ac:dyDescent="0.3">
      <c r="B1064" s="1">
        <f t="shared" si="16"/>
        <v>45987</v>
      </c>
      <c r="C1064" s="2" t="s">
        <v>1731</v>
      </c>
      <c r="D1064" s="27" t="s">
        <v>341</v>
      </c>
      <c r="E1064" s="27" t="s">
        <v>580</v>
      </c>
      <c r="F1064" s="27" t="s">
        <v>1776</v>
      </c>
      <c r="G1064" s="2">
        <v>4</v>
      </c>
      <c r="H1064" s="28">
        <v>15.57</v>
      </c>
      <c r="I1064" s="28">
        <v>1664.28</v>
      </c>
    </row>
    <row r="1065" spans="2:9" x14ac:dyDescent="0.3">
      <c r="B1065" s="1">
        <f t="shared" si="16"/>
        <v>45988</v>
      </c>
      <c r="C1065" s="2" t="s">
        <v>1732</v>
      </c>
      <c r="D1065" s="27" t="s">
        <v>344</v>
      </c>
      <c r="E1065" s="27" t="s">
        <v>977</v>
      </c>
      <c r="F1065" s="27" t="s">
        <v>1776</v>
      </c>
      <c r="G1065" s="2">
        <v>2</v>
      </c>
      <c r="H1065" s="28">
        <v>15.31</v>
      </c>
      <c r="I1065" s="28">
        <v>1673.91</v>
      </c>
    </row>
    <row r="1066" spans="2:9" x14ac:dyDescent="0.3">
      <c r="B1066" s="1">
        <f t="shared" si="16"/>
        <v>45989</v>
      </c>
      <c r="C1066" s="2" t="s">
        <v>1733</v>
      </c>
      <c r="D1066" s="27" t="s">
        <v>347</v>
      </c>
      <c r="E1066" s="27" t="s">
        <v>754</v>
      </c>
      <c r="F1066" s="27" t="s">
        <v>1775</v>
      </c>
      <c r="G1066" s="2">
        <v>8</v>
      </c>
      <c r="H1066" s="28">
        <v>14.94</v>
      </c>
      <c r="I1066" s="28">
        <v>1423.6</v>
      </c>
    </row>
    <row r="1067" spans="2:9" x14ac:dyDescent="0.3">
      <c r="B1067" s="1">
        <f t="shared" si="16"/>
        <v>45990</v>
      </c>
      <c r="C1067" s="2" t="s">
        <v>1734</v>
      </c>
      <c r="D1067" s="27" t="s">
        <v>350</v>
      </c>
      <c r="E1067" s="27" t="s">
        <v>706</v>
      </c>
      <c r="F1067" s="27" t="s">
        <v>1775</v>
      </c>
      <c r="G1067" s="2">
        <v>8</v>
      </c>
      <c r="H1067" s="28">
        <v>12.51</v>
      </c>
      <c r="I1067" s="28">
        <v>138.57</v>
      </c>
    </row>
    <row r="1068" spans="2:9" x14ac:dyDescent="0.3">
      <c r="B1068" s="1">
        <f t="shared" si="16"/>
        <v>45991</v>
      </c>
      <c r="C1068" s="2" t="s">
        <v>1735</v>
      </c>
      <c r="D1068" s="27" t="s">
        <v>353</v>
      </c>
      <c r="E1068" s="27" t="s">
        <v>1059</v>
      </c>
      <c r="F1068" s="27" t="s">
        <v>1773</v>
      </c>
      <c r="G1068" s="2">
        <v>6</v>
      </c>
      <c r="H1068" s="28">
        <v>16.34</v>
      </c>
      <c r="I1068" s="28">
        <v>1775.97</v>
      </c>
    </row>
    <row r="1069" spans="2:9" x14ac:dyDescent="0.3">
      <c r="B1069" s="1">
        <f t="shared" si="16"/>
        <v>45992</v>
      </c>
      <c r="C1069" s="2" t="s">
        <v>1736</v>
      </c>
      <c r="D1069" s="27" t="s">
        <v>341</v>
      </c>
      <c r="E1069" s="27" t="s">
        <v>475</v>
      </c>
      <c r="F1069" s="27" t="s">
        <v>1776</v>
      </c>
      <c r="G1069" s="2">
        <v>7</v>
      </c>
      <c r="H1069" s="28">
        <v>29.14</v>
      </c>
      <c r="I1069" s="28">
        <v>1763.01</v>
      </c>
    </row>
    <row r="1070" spans="2:9" x14ac:dyDescent="0.3">
      <c r="B1070" s="1">
        <f t="shared" si="16"/>
        <v>45993</v>
      </c>
      <c r="C1070" s="2" t="s">
        <v>1737</v>
      </c>
      <c r="D1070" s="27" t="s">
        <v>344</v>
      </c>
      <c r="E1070" s="27" t="s">
        <v>598</v>
      </c>
      <c r="F1070" s="27" t="s">
        <v>1774</v>
      </c>
      <c r="G1070" s="2">
        <v>6</v>
      </c>
      <c r="H1070" s="28">
        <v>27.92</v>
      </c>
      <c r="I1070" s="28">
        <v>1584.44</v>
      </c>
    </row>
    <row r="1071" spans="2:9" x14ac:dyDescent="0.3">
      <c r="B1071" s="1">
        <f t="shared" si="16"/>
        <v>45994</v>
      </c>
      <c r="C1071" s="2" t="s">
        <v>1738</v>
      </c>
      <c r="D1071" s="27" t="s">
        <v>347</v>
      </c>
      <c r="E1071" s="27" t="s">
        <v>663</v>
      </c>
      <c r="F1071" s="27" t="s">
        <v>1773</v>
      </c>
      <c r="G1071" s="2">
        <v>9</v>
      </c>
      <c r="H1071" s="28">
        <v>22.07</v>
      </c>
      <c r="I1071" s="28">
        <v>1679.17</v>
      </c>
    </row>
    <row r="1072" spans="2:9" x14ac:dyDescent="0.3">
      <c r="B1072" s="1">
        <f t="shared" si="16"/>
        <v>45995</v>
      </c>
      <c r="C1072" s="2" t="s">
        <v>1739</v>
      </c>
      <c r="D1072" s="27" t="s">
        <v>350</v>
      </c>
      <c r="E1072" s="27" t="s">
        <v>576</v>
      </c>
      <c r="F1072" s="27" t="s">
        <v>1773</v>
      </c>
      <c r="G1072" s="2">
        <v>5</v>
      </c>
      <c r="H1072" s="28">
        <v>22.11</v>
      </c>
      <c r="I1072" s="28">
        <v>1762.28</v>
      </c>
    </row>
    <row r="1073" spans="2:9" x14ac:dyDescent="0.3">
      <c r="B1073" s="1">
        <f t="shared" si="16"/>
        <v>45996</v>
      </c>
      <c r="C1073" s="2" t="s">
        <v>1740</v>
      </c>
      <c r="D1073" s="27" t="s">
        <v>353</v>
      </c>
      <c r="E1073" s="27" t="s">
        <v>416</v>
      </c>
      <c r="F1073" s="27" t="s">
        <v>1774</v>
      </c>
      <c r="G1073" s="2">
        <v>9</v>
      </c>
      <c r="H1073" s="28">
        <v>28.91</v>
      </c>
      <c r="I1073" s="28">
        <v>488.58</v>
      </c>
    </row>
    <row r="1074" spans="2:9" x14ac:dyDescent="0.3">
      <c r="B1074" s="1">
        <f t="shared" si="16"/>
        <v>45997</v>
      </c>
      <c r="C1074" s="2" t="s">
        <v>1741</v>
      </c>
      <c r="D1074" s="27" t="s">
        <v>341</v>
      </c>
      <c r="E1074" s="27" t="s">
        <v>1742</v>
      </c>
      <c r="F1074" s="27" t="s">
        <v>1774</v>
      </c>
      <c r="G1074" s="2">
        <v>8</v>
      </c>
      <c r="H1074" s="28">
        <v>27.55</v>
      </c>
      <c r="I1074" s="28">
        <v>163.69999999999999</v>
      </c>
    </row>
    <row r="1075" spans="2:9" x14ac:dyDescent="0.3">
      <c r="B1075" s="1">
        <f t="shared" si="16"/>
        <v>45998</v>
      </c>
      <c r="C1075" s="2" t="s">
        <v>1743</v>
      </c>
      <c r="D1075" s="27" t="s">
        <v>344</v>
      </c>
      <c r="E1075" s="27" t="s">
        <v>1657</v>
      </c>
      <c r="F1075" s="27" t="s">
        <v>1776</v>
      </c>
      <c r="G1075" s="2">
        <v>2</v>
      </c>
      <c r="H1075" s="28">
        <v>9.18</v>
      </c>
      <c r="I1075" s="28">
        <v>910.24</v>
      </c>
    </row>
    <row r="1076" spans="2:9" x14ac:dyDescent="0.3">
      <c r="B1076" s="1">
        <f t="shared" si="16"/>
        <v>45999</v>
      </c>
      <c r="C1076" s="2" t="s">
        <v>1744</v>
      </c>
      <c r="D1076" s="27" t="s">
        <v>347</v>
      </c>
      <c r="E1076" s="27" t="s">
        <v>360</v>
      </c>
      <c r="F1076" s="27" t="s">
        <v>1776</v>
      </c>
      <c r="G1076" s="2">
        <v>3</v>
      </c>
      <c r="H1076" s="28">
        <v>23.21</v>
      </c>
      <c r="I1076" s="28">
        <v>669.09</v>
      </c>
    </row>
    <row r="1077" spans="2:9" x14ac:dyDescent="0.3">
      <c r="B1077" s="1">
        <f t="shared" si="16"/>
        <v>46000</v>
      </c>
      <c r="C1077" s="2" t="s">
        <v>1745</v>
      </c>
      <c r="D1077" s="27" t="s">
        <v>350</v>
      </c>
      <c r="E1077" s="27" t="s">
        <v>1153</v>
      </c>
      <c r="F1077" s="27" t="s">
        <v>1774</v>
      </c>
      <c r="G1077" s="2">
        <v>4</v>
      </c>
      <c r="H1077" s="28">
        <v>27.53</v>
      </c>
      <c r="I1077" s="28">
        <v>833.56</v>
      </c>
    </row>
    <row r="1078" spans="2:9" x14ac:dyDescent="0.3">
      <c r="B1078" s="1">
        <f t="shared" si="16"/>
        <v>46001</v>
      </c>
      <c r="C1078" s="2" t="s">
        <v>1746</v>
      </c>
      <c r="D1078" s="27" t="s">
        <v>353</v>
      </c>
      <c r="E1078" s="27" t="s">
        <v>380</v>
      </c>
      <c r="F1078" s="27" t="s">
        <v>1774</v>
      </c>
      <c r="G1078" s="2">
        <v>9</v>
      </c>
      <c r="H1078" s="28">
        <v>16.559999999999999</v>
      </c>
      <c r="I1078" s="28">
        <v>1120.6199999999999</v>
      </c>
    </row>
    <row r="1079" spans="2:9" x14ac:dyDescent="0.3">
      <c r="B1079" s="1">
        <f t="shared" si="16"/>
        <v>46002</v>
      </c>
      <c r="C1079" s="2" t="s">
        <v>1747</v>
      </c>
      <c r="D1079" s="27" t="s">
        <v>341</v>
      </c>
      <c r="E1079" s="27" t="s">
        <v>1748</v>
      </c>
      <c r="F1079" s="27" t="s">
        <v>1776</v>
      </c>
      <c r="G1079" s="2">
        <v>4</v>
      </c>
      <c r="H1079" s="28">
        <v>13.87</v>
      </c>
      <c r="I1079" s="28">
        <v>1435.3</v>
      </c>
    </row>
    <row r="1080" spans="2:9" x14ac:dyDescent="0.3">
      <c r="B1080" s="1">
        <f t="shared" si="16"/>
        <v>46003</v>
      </c>
      <c r="C1080" s="2" t="s">
        <v>1749</v>
      </c>
      <c r="D1080" s="27" t="s">
        <v>344</v>
      </c>
      <c r="E1080" s="27" t="s">
        <v>541</v>
      </c>
      <c r="F1080" s="27" t="s">
        <v>1773</v>
      </c>
      <c r="G1080" s="2">
        <v>9</v>
      </c>
      <c r="H1080" s="28">
        <v>24.71</v>
      </c>
      <c r="I1080" s="28">
        <v>1625.55</v>
      </c>
    </row>
    <row r="1081" spans="2:9" x14ac:dyDescent="0.3">
      <c r="B1081" s="1">
        <f t="shared" si="16"/>
        <v>46004</v>
      </c>
      <c r="C1081" s="2" t="s">
        <v>1750</v>
      </c>
      <c r="D1081" s="27" t="s">
        <v>347</v>
      </c>
      <c r="E1081" s="27" t="s">
        <v>1157</v>
      </c>
      <c r="F1081" s="27" t="s">
        <v>1775</v>
      </c>
      <c r="G1081" s="2">
        <v>4</v>
      </c>
      <c r="H1081" s="28">
        <v>12.44</v>
      </c>
      <c r="I1081" s="28">
        <v>568.73</v>
      </c>
    </row>
    <row r="1082" spans="2:9" x14ac:dyDescent="0.3">
      <c r="B1082" s="1">
        <f t="shared" si="16"/>
        <v>46005</v>
      </c>
      <c r="C1082" s="2" t="s">
        <v>1751</v>
      </c>
      <c r="D1082" s="27" t="s">
        <v>350</v>
      </c>
      <c r="E1082" s="27" t="s">
        <v>546</v>
      </c>
      <c r="F1082" s="27" t="s">
        <v>1776</v>
      </c>
      <c r="G1082" s="2">
        <v>4</v>
      </c>
      <c r="H1082" s="28">
        <v>15.7</v>
      </c>
      <c r="I1082" s="28">
        <v>163.02000000000001</v>
      </c>
    </row>
    <row r="1083" spans="2:9" x14ac:dyDescent="0.3">
      <c r="B1083" s="1">
        <f t="shared" si="16"/>
        <v>46006</v>
      </c>
      <c r="C1083" s="2" t="s">
        <v>1752</v>
      </c>
      <c r="D1083" s="27" t="s">
        <v>353</v>
      </c>
      <c r="E1083" s="27" t="s">
        <v>628</v>
      </c>
      <c r="F1083" s="27" t="s">
        <v>1774</v>
      </c>
      <c r="G1083" s="2">
        <v>7</v>
      </c>
      <c r="H1083" s="28">
        <v>12.5</v>
      </c>
      <c r="I1083" s="28">
        <v>484.08</v>
      </c>
    </row>
    <row r="1084" spans="2:9" x14ac:dyDescent="0.3">
      <c r="B1084" s="1">
        <f t="shared" si="16"/>
        <v>46007</v>
      </c>
      <c r="C1084" s="2" t="s">
        <v>1753</v>
      </c>
      <c r="D1084" s="27" t="s">
        <v>341</v>
      </c>
      <c r="E1084" s="27" t="s">
        <v>688</v>
      </c>
      <c r="F1084" s="27" t="s">
        <v>1774</v>
      </c>
      <c r="G1084" s="2">
        <v>6</v>
      </c>
      <c r="H1084" s="28">
        <v>11.4</v>
      </c>
      <c r="I1084" s="28">
        <v>1008.69</v>
      </c>
    </row>
    <row r="1085" spans="2:9" x14ac:dyDescent="0.3">
      <c r="B1085" s="1">
        <f t="shared" si="16"/>
        <v>46008</v>
      </c>
      <c r="C1085" s="2" t="s">
        <v>1754</v>
      </c>
      <c r="D1085" s="27" t="s">
        <v>344</v>
      </c>
      <c r="E1085" s="27" t="s">
        <v>690</v>
      </c>
      <c r="F1085" s="27" t="s">
        <v>1773</v>
      </c>
      <c r="G1085" s="2">
        <v>4</v>
      </c>
      <c r="H1085" s="28">
        <v>15.44</v>
      </c>
      <c r="I1085" s="28">
        <v>1034.9100000000001</v>
      </c>
    </row>
    <row r="1086" spans="2:9" x14ac:dyDescent="0.3">
      <c r="B1086" s="1">
        <f t="shared" si="16"/>
        <v>46009</v>
      </c>
      <c r="C1086" s="2" t="s">
        <v>1755</v>
      </c>
      <c r="D1086" s="27" t="s">
        <v>347</v>
      </c>
      <c r="E1086" s="27" t="s">
        <v>374</v>
      </c>
      <c r="F1086" s="27" t="s">
        <v>1775</v>
      </c>
      <c r="G1086" s="2">
        <v>9</v>
      </c>
      <c r="H1086" s="28">
        <v>24.64</v>
      </c>
      <c r="I1086" s="28">
        <v>1451.52</v>
      </c>
    </row>
    <row r="1087" spans="2:9" x14ac:dyDescent="0.3">
      <c r="B1087" s="1">
        <f t="shared" si="16"/>
        <v>46010</v>
      </c>
      <c r="C1087" s="2" t="s">
        <v>1756</v>
      </c>
      <c r="D1087" s="27" t="s">
        <v>350</v>
      </c>
      <c r="E1087" s="27" t="s">
        <v>967</v>
      </c>
      <c r="F1087" s="27" t="s">
        <v>1774</v>
      </c>
      <c r="G1087" s="2">
        <v>1</v>
      </c>
      <c r="H1087" s="28">
        <v>17.82</v>
      </c>
      <c r="I1087" s="28">
        <v>1472</v>
      </c>
    </row>
    <row r="1088" spans="2:9" x14ac:dyDescent="0.3">
      <c r="B1088" s="1">
        <f t="shared" si="16"/>
        <v>46011</v>
      </c>
      <c r="C1088" s="2" t="s">
        <v>1757</v>
      </c>
      <c r="D1088" s="27" t="s">
        <v>353</v>
      </c>
      <c r="E1088" s="27" t="s">
        <v>1427</v>
      </c>
      <c r="F1088" s="27" t="s">
        <v>1776</v>
      </c>
      <c r="G1088" s="2">
        <v>6</v>
      </c>
      <c r="H1088" s="28">
        <v>24.5</v>
      </c>
      <c r="I1088" s="28">
        <v>1481.17</v>
      </c>
    </row>
    <row r="1089" spans="2:9" x14ac:dyDescent="0.3">
      <c r="B1089" s="1">
        <f t="shared" si="16"/>
        <v>46012</v>
      </c>
      <c r="C1089" s="2" t="s">
        <v>1758</v>
      </c>
      <c r="D1089" s="27" t="s">
        <v>341</v>
      </c>
      <c r="E1089" s="27" t="s">
        <v>1235</v>
      </c>
      <c r="F1089" s="27" t="s">
        <v>1775</v>
      </c>
      <c r="G1089" s="2">
        <v>1</v>
      </c>
      <c r="H1089" s="28">
        <v>29.99</v>
      </c>
      <c r="I1089" s="28">
        <v>849.15</v>
      </c>
    </row>
    <row r="1090" spans="2:9" x14ac:dyDescent="0.3">
      <c r="B1090" s="1">
        <f t="shared" si="16"/>
        <v>46013</v>
      </c>
      <c r="C1090" s="2" t="s">
        <v>1759</v>
      </c>
      <c r="D1090" s="27" t="s">
        <v>344</v>
      </c>
      <c r="E1090" s="27" t="s">
        <v>943</v>
      </c>
      <c r="F1090" s="27" t="s">
        <v>1775</v>
      </c>
      <c r="G1090" s="2">
        <v>5</v>
      </c>
      <c r="H1090" s="28">
        <v>22.84</v>
      </c>
      <c r="I1090" s="28">
        <v>295.88</v>
      </c>
    </row>
    <row r="1091" spans="2:9" x14ac:dyDescent="0.3">
      <c r="B1091" s="1">
        <f t="shared" si="16"/>
        <v>46014</v>
      </c>
      <c r="C1091" s="2" t="s">
        <v>1760</v>
      </c>
      <c r="D1091" s="27" t="s">
        <v>347</v>
      </c>
      <c r="E1091" s="27" t="s">
        <v>754</v>
      </c>
      <c r="F1091" s="27" t="s">
        <v>1775</v>
      </c>
      <c r="G1091" s="2">
        <v>4</v>
      </c>
      <c r="H1091" s="28">
        <v>27.13</v>
      </c>
      <c r="I1091" s="28">
        <v>636.26</v>
      </c>
    </row>
    <row r="1092" spans="2:9" x14ac:dyDescent="0.3">
      <c r="B1092" s="1">
        <f t="shared" si="16"/>
        <v>46015</v>
      </c>
      <c r="C1092" s="2" t="s">
        <v>1761</v>
      </c>
      <c r="D1092" s="27" t="s">
        <v>350</v>
      </c>
      <c r="E1092" s="27" t="s">
        <v>1132</v>
      </c>
      <c r="F1092" s="27" t="s">
        <v>1773</v>
      </c>
      <c r="G1092" s="2">
        <v>2</v>
      </c>
      <c r="H1092" s="28">
        <v>23.49</v>
      </c>
      <c r="I1092" s="28">
        <v>1255.9100000000001</v>
      </c>
    </row>
    <row r="1093" spans="2:9" x14ac:dyDescent="0.3">
      <c r="B1093" s="1">
        <f t="shared" si="16"/>
        <v>46016</v>
      </c>
      <c r="C1093" s="2" t="s">
        <v>1762</v>
      </c>
      <c r="D1093" s="27" t="s">
        <v>353</v>
      </c>
      <c r="E1093" s="27" t="s">
        <v>578</v>
      </c>
      <c r="F1093" s="27" t="s">
        <v>1775</v>
      </c>
      <c r="G1093" s="2">
        <v>9</v>
      </c>
      <c r="H1093" s="28">
        <v>18.39</v>
      </c>
      <c r="I1093" s="28">
        <v>1533.17</v>
      </c>
    </row>
    <row r="1094" spans="2:9" x14ac:dyDescent="0.3">
      <c r="B1094" s="1">
        <f t="shared" ref="B1094:B1099" si="17">B1093+1</f>
        <v>46017</v>
      </c>
      <c r="C1094" s="2" t="s">
        <v>1763</v>
      </c>
      <c r="D1094" s="27" t="s">
        <v>341</v>
      </c>
      <c r="E1094" s="27" t="s">
        <v>628</v>
      </c>
      <c r="F1094" s="27" t="s">
        <v>1775</v>
      </c>
      <c r="G1094" s="2">
        <v>2</v>
      </c>
      <c r="H1094" s="28">
        <v>25.7</v>
      </c>
      <c r="I1094" s="28">
        <v>793.82</v>
      </c>
    </row>
    <row r="1095" spans="2:9" x14ac:dyDescent="0.3">
      <c r="B1095" s="1">
        <f t="shared" si="17"/>
        <v>46018</v>
      </c>
      <c r="C1095" s="2" t="s">
        <v>1764</v>
      </c>
      <c r="D1095" s="27" t="s">
        <v>344</v>
      </c>
      <c r="E1095" s="27" t="s">
        <v>356</v>
      </c>
      <c r="F1095" s="27" t="s">
        <v>1776</v>
      </c>
      <c r="G1095" s="2">
        <v>5</v>
      </c>
      <c r="H1095" s="28">
        <v>15.04</v>
      </c>
      <c r="I1095" s="28">
        <v>1016.06</v>
      </c>
    </row>
    <row r="1096" spans="2:9" x14ac:dyDescent="0.3">
      <c r="B1096" s="1">
        <f t="shared" si="17"/>
        <v>46019</v>
      </c>
      <c r="C1096" s="2" t="s">
        <v>1765</v>
      </c>
      <c r="D1096" s="27" t="s">
        <v>347</v>
      </c>
      <c r="E1096" s="27" t="s">
        <v>1766</v>
      </c>
      <c r="F1096" s="27" t="s">
        <v>1773</v>
      </c>
      <c r="G1096" s="2">
        <v>8</v>
      </c>
      <c r="H1096" s="28">
        <v>17.71</v>
      </c>
      <c r="I1096" s="28">
        <v>1206.74</v>
      </c>
    </row>
    <row r="1097" spans="2:9" x14ac:dyDescent="0.3">
      <c r="B1097" s="1">
        <f t="shared" si="17"/>
        <v>46020</v>
      </c>
      <c r="C1097" s="2" t="s">
        <v>1767</v>
      </c>
      <c r="D1097" s="27" t="s">
        <v>350</v>
      </c>
      <c r="E1097" s="27" t="s">
        <v>686</v>
      </c>
      <c r="F1097" s="27" t="s">
        <v>1774</v>
      </c>
      <c r="G1097" s="2">
        <v>3</v>
      </c>
      <c r="H1097" s="28">
        <v>17.940000000000001</v>
      </c>
      <c r="I1097" s="28">
        <v>330.77</v>
      </c>
    </row>
    <row r="1098" spans="2:9" x14ac:dyDescent="0.3">
      <c r="B1098" s="1">
        <f t="shared" si="17"/>
        <v>46021</v>
      </c>
      <c r="C1098" s="2" t="s">
        <v>1768</v>
      </c>
      <c r="D1098" s="27" t="s">
        <v>353</v>
      </c>
      <c r="E1098" s="27" t="s">
        <v>641</v>
      </c>
      <c r="F1098" s="27" t="s">
        <v>1773</v>
      </c>
      <c r="G1098" s="2">
        <v>10</v>
      </c>
      <c r="H1098" s="28">
        <v>13.83</v>
      </c>
      <c r="I1098" s="28">
        <v>984.64</v>
      </c>
    </row>
    <row r="1099" spans="2:9" x14ac:dyDescent="0.3">
      <c r="B1099" s="1">
        <f t="shared" si="17"/>
        <v>46022</v>
      </c>
      <c r="C1099" s="2" t="s">
        <v>1769</v>
      </c>
      <c r="D1099" s="27" t="s">
        <v>341</v>
      </c>
      <c r="E1099" s="27" t="s">
        <v>1685</v>
      </c>
      <c r="F1099" s="27" t="s">
        <v>1774</v>
      </c>
      <c r="G1099" s="2">
        <v>1</v>
      </c>
      <c r="H1099" s="28">
        <v>29.69</v>
      </c>
      <c r="I1099" s="28">
        <v>120.57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1627-5B08-4B59-9E82-1CB6E4537309}">
  <dimension ref="A1:L19"/>
  <sheetViews>
    <sheetView zoomScale="115" zoomScaleNormal="115" workbookViewId="0">
      <selection activeCell="D20" sqref="D20"/>
    </sheetView>
  </sheetViews>
  <sheetFormatPr defaultRowHeight="14.4" x14ac:dyDescent="0.3"/>
  <cols>
    <col min="1" max="1" width="2.6640625" customWidth="1"/>
    <col min="2" max="4" width="16.6640625" customWidth="1"/>
    <col min="7" max="7" width="9.88671875" bestFit="1" customWidth="1"/>
    <col min="8" max="8" width="9.33203125" bestFit="1" customWidth="1"/>
    <col min="9" max="9" width="13.109375" bestFit="1" customWidth="1"/>
    <col min="11" max="11" width="9.33203125" bestFit="1" customWidth="1"/>
    <col min="12" max="12" width="13.109375" bestFit="1" customWidth="1"/>
  </cols>
  <sheetData>
    <row r="1" spans="1:12" x14ac:dyDescent="0.3">
      <c r="A1" s="10" t="s">
        <v>194</v>
      </c>
    </row>
    <row r="3" spans="1:12" x14ac:dyDescent="0.3">
      <c r="B3" s="26" t="s">
        <v>334</v>
      </c>
      <c r="C3" s="26" t="s">
        <v>1777</v>
      </c>
      <c r="D3" s="26" t="s">
        <v>1778</v>
      </c>
      <c r="G3" s="22" t="s">
        <v>336</v>
      </c>
      <c r="H3" s="22" t="s">
        <v>1780</v>
      </c>
      <c r="I3" s="22" t="s">
        <v>1781</v>
      </c>
      <c r="K3" s="22" t="s">
        <v>1780</v>
      </c>
      <c r="L3" s="22" t="s">
        <v>1781</v>
      </c>
    </row>
    <row r="4" spans="1:12" x14ac:dyDescent="0.3">
      <c r="B4" s="1">
        <v>45292</v>
      </c>
      <c r="C4" s="2" t="s">
        <v>1779</v>
      </c>
      <c r="D4" s="33">
        <v>-646.75</v>
      </c>
      <c r="G4" s="4" t="s">
        <v>1782</v>
      </c>
      <c r="H4" s="4" t="s">
        <v>1797</v>
      </c>
      <c r="I4" s="4">
        <v>108</v>
      </c>
      <c r="J4" s="2" t="s">
        <v>1805</v>
      </c>
      <c r="K4" s="4" t="s">
        <v>1803</v>
      </c>
      <c r="L4" s="32">
        <f>CONVERT(I4,H4,K4)</f>
        <v>1.08</v>
      </c>
    </row>
    <row r="5" spans="1:12" x14ac:dyDescent="0.3">
      <c r="B5" s="1">
        <v>45293</v>
      </c>
      <c r="C5" s="2" t="s">
        <v>1779</v>
      </c>
      <c r="D5" s="33">
        <v>-757.39</v>
      </c>
      <c r="G5" s="4" t="s">
        <v>1783</v>
      </c>
      <c r="H5" s="4" t="s">
        <v>1796</v>
      </c>
      <c r="I5" s="4">
        <v>545</v>
      </c>
      <c r="J5" s="2" t="s">
        <v>1805</v>
      </c>
      <c r="K5" s="4" t="s">
        <v>1803</v>
      </c>
      <c r="L5" s="32">
        <f t="shared" ref="L5:L17" si="0">CONVERT(I5,H5,K5)</f>
        <v>0.54500000000000004</v>
      </c>
    </row>
    <row r="6" spans="1:12" x14ac:dyDescent="0.3">
      <c r="B6" s="1">
        <v>45294</v>
      </c>
      <c r="C6" s="2" t="s">
        <v>1779</v>
      </c>
      <c r="D6" s="33">
        <v>-208.1</v>
      </c>
      <c r="G6" s="4" t="s">
        <v>1784</v>
      </c>
      <c r="H6" s="4" t="s">
        <v>1798</v>
      </c>
      <c r="I6" s="4">
        <v>766</v>
      </c>
      <c r="J6" s="2" t="s">
        <v>1805</v>
      </c>
      <c r="K6" s="4" t="s">
        <v>1803</v>
      </c>
      <c r="L6" s="32">
        <f t="shared" si="0"/>
        <v>766000</v>
      </c>
    </row>
    <row r="7" spans="1:12" x14ac:dyDescent="0.3">
      <c r="B7" s="1">
        <v>45295</v>
      </c>
      <c r="C7" s="2" t="s">
        <v>1779</v>
      </c>
      <c r="D7" s="33">
        <v>-874.03</v>
      </c>
      <c r="G7" s="4" t="s">
        <v>1785</v>
      </c>
      <c r="H7" s="4" t="s">
        <v>1799</v>
      </c>
      <c r="I7" s="4">
        <v>459</v>
      </c>
      <c r="J7" s="2" t="s">
        <v>1805</v>
      </c>
      <c r="K7" s="4" t="s">
        <v>1803</v>
      </c>
      <c r="L7" s="32">
        <f t="shared" si="0"/>
        <v>11.6586</v>
      </c>
    </row>
    <row r="8" spans="1:12" x14ac:dyDescent="0.3">
      <c r="B8" s="1">
        <v>45296</v>
      </c>
      <c r="C8" s="2" t="s">
        <v>1779</v>
      </c>
      <c r="D8" s="33">
        <v>-387.27</v>
      </c>
      <c r="G8" s="4" t="s">
        <v>1786</v>
      </c>
      <c r="H8" s="4" t="s">
        <v>1800</v>
      </c>
      <c r="I8" s="4">
        <v>41</v>
      </c>
      <c r="J8" s="2" t="s">
        <v>1805</v>
      </c>
      <c r="K8" s="4" t="s">
        <v>1803</v>
      </c>
      <c r="L8" s="32">
        <f t="shared" si="0"/>
        <v>12.4968</v>
      </c>
    </row>
    <row r="9" spans="1:12" x14ac:dyDescent="0.3">
      <c r="B9" s="1">
        <v>45297</v>
      </c>
      <c r="C9" s="2" t="s">
        <v>1779</v>
      </c>
      <c r="D9" s="33">
        <v>-501.46</v>
      </c>
      <c r="G9" s="4" t="s">
        <v>1787</v>
      </c>
      <c r="H9" s="4" t="s">
        <v>1801</v>
      </c>
      <c r="I9" s="4">
        <v>252</v>
      </c>
      <c r="J9" s="2" t="s">
        <v>1805</v>
      </c>
      <c r="K9" s="4" t="s">
        <v>1803</v>
      </c>
      <c r="L9" s="32">
        <f t="shared" si="0"/>
        <v>230.4288</v>
      </c>
    </row>
    <row r="10" spans="1:12" x14ac:dyDescent="0.3">
      <c r="B10" s="1">
        <v>45298</v>
      </c>
      <c r="C10" s="2" t="s">
        <v>1779</v>
      </c>
      <c r="D10" s="33">
        <v>-753.58</v>
      </c>
      <c r="G10" s="4" t="s">
        <v>1788</v>
      </c>
      <c r="H10" s="4" t="s">
        <v>1802</v>
      </c>
      <c r="I10" s="4">
        <v>334</v>
      </c>
      <c r="J10" s="2" t="s">
        <v>1805</v>
      </c>
      <c r="K10" s="4" t="s">
        <v>1803</v>
      </c>
      <c r="L10" s="32">
        <f t="shared" si="0"/>
        <v>537520.89599999995</v>
      </c>
    </row>
    <row r="11" spans="1:12" x14ac:dyDescent="0.3">
      <c r="B11" s="1">
        <v>45299</v>
      </c>
      <c r="C11" s="2" t="s">
        <v>1779</v>
      </c>
      <c r="D11" s="33">
        <v>-287.27999999999997</v>
      </c>
      <c r="G11" s="4" t="s">
        <v>1789</v>
      </c>
      <c r="H11" s="4" t="s">
        <v>1797</v>
      </c>
      <c r="I11" s="4">
        <v>447</v>
      </c>
      <c r="J11" s="2" t="s">
        <v>1805</v>
      </c>
      <c r="K11" s="4" t="s">
        <v>1803</v>
      </c>
      <c r="L11" s="32">
        <f t="shared" si="0"/>
        <v>4.47</v>
      </c>
    </row>
    <row r="12" spans="1:12" x14ac:dyDescent="0.3">
      <c r="B12" s="1">
        <v>45300</v>
      </c>
      <c r="C12" s="2" t="s">
        <v>1779</v>
      </c>
      <c r="D12" s="33">
        <v>-976.37</v>
      </c>
      <c r="G12" s="4" t="s">
        <v>1790</v>
      </c>
      <c r="H12" s="4" t="s">
        <v>1796</v>
      </c>
      <c r="I12" s="4">
        <v>170</v>
      </c>
      <c r="J12" s="2" t="s">
        <v>1805</v>
      </c>
      <c r="K12" s="4" t="s">
        <v>1803</v>
      </c>
      <c r="L12" s="32">
        <f t="shared" si="0"/>
        <v>0.17</v>
      </c>
    </row>
    <row r="13" spans="1:12" x14ac:dyDescent="0.3">
      <c r="B13" s="1">
        <v>45301</v>
      </c>
      <c r="C13" s="2" t="s">
        <v>1779</v>
      </c>
      <c r="D13" s="33">
        <v>-954.71</v>
      </c>
      <c r="G13" s="4" t="s">
        <v>1791</v>
      </c>
      <c r="H13" s="4" t="s">
        <v>1798</v>
      </c>
      <c r="I13" s="4">
        <v>421</v>
      </c>
      <c r="J13" s="2" t="s">
        <v>1805</v>
      </c>
      <c r="K13" s="4" t="s">
        <v>1803</v>
      </c>
      <c r="L13" s="32">
        <f t="shared" si="0"/>
        <v>421000</v>
      </c>
    </row>
    <row r="14" spans="1:12" x14ac:dyDescent="0.3">
      <c r="B14" s="1">
        <v>45302</v>
      </c>
      <c r="C14" s="2" t="s">
        <v>1779</v>
      </c>
      <c r="D14" s="33">
        <v>-601.78</v>
      </c>
      <c r="G14" s="4" t="s">
        <v>1792</v>
      </c>
      <c r="H14" s="4" t="s">
        <v>1799</v>
      </c>
      <c r="I14" s="4">
        <v>327</v>
      </c>
      <c r="J14" s="2" t="s">
        <v>1805</v>
      </c>
      <c r="K14" s="4" t="s">
        <v>1803</v>
      </c>
      <c r="L14" s="32">
        <f t="shared" si="0"/>
        <v>8.3057999999999996</v>
      </c>
    </row>
    <row r="15" spans="1:12" x14ac:dyDescent="0.3">
      <c r="B15" s="1">
        <v>45303</v>
      </c>
      <c r="C15" s="2" t="s">
        <v>1779</v>
      </c>
      <c r="D15" s="33">
        <v>-419.48</v>
      </c>
      <c r="G15" s="4" t="s">
        <v>1793</v>
      </c>
      <c r="H15" s="4" t="s">
        <v>1800</v>
      </c>
      <c r="I15" s="4">
        <v>742</v>
      </c>
      <c r="J15" s="2" t="s">
        <v>1805</v>
      </c>
      <c r="K15" s="4" t="s">
        <v>1803</v>
      </c>
      <c r="L15" s="32">
        <f t="shared" si="0"/>
        <v>226.16159999999999</v>
      </c>
    </row>
    <row r="16" spans="1:12" x14ac:dyDescent="0.3">
      <c r="B16" s="1">
        <v>45304</v>
      </c>
      <c r="C16" s="2" t="s">
        <v>1779</v>
      </c>
      <c r="D16" s="33">
        <v>-289.43</v>
      </c>
      <c r="G16" s="4" t="s">
        <v>1794</v>
      </c>
      <c r="H16" s="4" t="s">
        <v>1801</v>
      </c>
      <c r="I16" s="4">
        <v>187</v>
      </c>
      <c r="J16" s="2" t="s">
        <v>1805</v>
      </c>
      <c r="K16" s="4" t="s">
        <v>1803</v>
      </c>
      <c r="L16" s="32">
        <f t="shared" si="0"/>
        <v>170.99279999999999</v>
      </c>
    </row>
    <row r="17" spans="2:12" x14ac:dyDescent="0.3">
      <c r="B17" s="1">
        <v>45305</v>
      </c>
      <c r="C17" s="2" t="s">
        <v>1779</v>
      </c>
      <c r="D17" s="33">
        <v>-799.73</v>
      </c>
      <c r="G17" s="4" t="s">
        <v>1795</v>
      </c>
      <c r="H17" s="4" t="s">
        <v>1802</v>
      </c>
      <c r="I17" s="4">
        <v>665</v>
      </c>
      <c r="J17" s="2" t="s">
        <v>1805</v>
      </c>
      <c r="K17" s="4" t="s">
        <v>1803</v>
      </c>
      <c r="L17" s="32">
        <f t="shared" si="0"/>
        <v>1070213.76</v>
      </c>
    </row>
    <row r="19" spans="2:12" x14ac:dyDescent="0.3">
      <c r="C19" s="29" t="s">
        <v>1804</v>
      </c>
      <c r="D19" s="30">
        <f>ABS(SUM(D4:D17))</f>
        <v>8457.3599999999988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DD1F-886A-40CB-9144-1DDF41753A86}">
  <dimension ref="A1:F13"/>
  <sheetViews>
    <sheetView zoomScale="130" zoomScaleNormal="130" workbookViewId="0">
      <selection activeCell="F4" sqref="F4:F13"/>
    </sheetView>
  </sheetViews>
  <sheetFormatPr defaultRowHeight="14.4" x14ac:dyDescent="0.3"/>
  <cols>
    <col min="1" max="1" width="2.6640625" customWidth="1"/>
    <col min="2" max="6" width="15.44140625" customWidth="1"/>
  </cols>
  <sheetData>
    <row r="1" spans="1:6" x14ac:dyDescent="0.3">
      <c r="A1" s="10" t="s">
        <v>28</v>
      </c>
    </row>
    <row r="3" spans="1:6" x14ac:dyDescent="0.3">
      <c r="B3" s="39" t="s">
        <v>1806</v>
      </c>
      <c r="C3" s="39" t="s">
        <v>1807</v>
      </c>
      <c r="D3" s="39" t="s">
        <v>1808</v>
      </c>
      <c r="E3" s="39" t="s">
        <v>1809</v>
      </c>
      <c r="F3" s="39" t="s">
        <v>1810</v>
      </c>
    </row>
    <row r="4" spans="1:6" x14ac:dyDescent="0.3">
      <c r="B4" s="27" t="s">
        <v>1811</v>
      </c>
      <c r="C4" s="1">
        <v>45292</v>
      </c>
      <c r="D4" s="1">
        <v>45315</v>
      </c>
      <c r="E4">
        <f>D4-C4</f>
        <v>23</v>
      </c>
      <c r="F4">
        <f>NETWORKDAYS.INTL(C4,D4,1)</f>
        <v>18</v>
      </c>
    </row>
    <row r="5" spans="1:6" x14ac:dyDescent="0.3">
      <c r="B5" s="27" t="s">
        <v>1812</v>
      </c>
      <c r="C5" s="1">
        <v>45301</v>
      </c>
      <c r="D5" s="1">
        <v>45397</v>
      </c>
      <c r="E5">
        <f t="shared" ref="E5:E13" si="0">D5-C5</f>
        <v>96</v>
      </c>
      <c r="F5">
        <f t="shared" ref="F5:F13" si="1">NETWORKDAYS.INTL(C5,D5,1)</f>
        <v>69</v>
      </c>
    </row>
    <row r="6" spans="1:6" x14ac:dyDescent="0.3">
      <c r="B6" s="27" t="s">
        <v>1813</v>
      </c>
      <c r="C6" s="1">
        <v>45315</v>
      </c>
      <c r="D6" s="1">
        <v>45327</v>
      </c>
      <c r="E6">
        <f t="shared" si="0"/>
        <v>12</v>
      </c>
      <c r="F6">
        <f t="shared" si="1"/>
        <v>9</v>
      </c>
    </row>
    <row r="7" spans="1:6" x14ac:dyDescent="0.3">
      <c r="B7" s="27" t="s">
        <v>1811</v>
      </c>
      <c r="C7" s="1">
        <v>45317</v>
      </c>
      <c r="D7" s="1">
        <v>45331</v>
      </c>
      <c r="E7">
        <f t="shared" si="0"/>
        <v>14</v>
      </c>
      <c r="F7">
        <f t="shared" si="1"/>
        <v>11</v>
      </c>
    </row>
    <row r="8" spans="1:6" x14ac:dyDescent="0.3">
      <c r="B8" s="27" t="s">
        <v>1811</v>
      </c>
      <c r="C8" s="1">
        <v>45328</v>
      </c>
      <c r="D8" s="1">
        <v>45358</v>
      </c>
      <c r="E8">
        <f t="shared" si="0"/>
        <v>30</v>
      </c>
      <c r="F8">
        <f t="shared" si="1"/>
        <v>23</v>
      </c>
    </row>
    <row r="9" spans="1:6" x14ac:dyDescent="0.3">
      <c r="B9" s="27" t="s">
        <v>1811</v>
      </c>
      <c r="C9" s="1">
        <v>45332</v>
      </c>
      <c r="D9" s="1">
        <v>45362</v>
      </c>
      <c r="E9">
        <f t="shared" si="0"/>
        <v>30</v>
      </c>
      <c r="F9">
        <f t="shared" si="1"/>
        <v>21</v>
      </c>
    </row>
    <row r="10" spans="1:6" x14ac:dyDescent="0.3">
      <c r="B10" s="27" t="s">
        <v>1812</v>
      </c>
      <c r="C10" s="1">
        <v>45332</v>
      </c>
      <c r="D10" s="1">
        <v>45377</v>
      </c>
      <c r="E10">
        <f t="shared" si="0"/>
        <v>45</v>
      </c>
      <c r="F10">
        <f t="shared" si="1"/>
        <v>32</v>
      </c>
    </row>
    <row r="11" spans="1:6" x14ac:dyDescent="0.3">
      <c r="B11" s="27" t="s">
        <v>1813</v>
      </c>
      <c r="C11" s="1">
        <v>45341</v>
      </c>
      <c r="D11" s="1">
        <v>45351</v>
      </c>
      <c r="E11">
        <f t="shared" si="0"/>
        <v>10</v>
      </c>
      <c r="F11">
        <f t="shared" si="1"/>
        <v>9</v>
      </c>
    </row>
    <row r="12" spans="1:6" x14ac:dyDescent="0.3">
      <c r="B12" s="27" t="s">
        <v>1811</v>
      </c>
      <c r="C12" s="1">
        <v>45342</v>
      </c>
      <c r="D12" s="1">
        <v>45438</v>
      </c>
      <c r="E12">
        <f t="shared" si="0"/>
        <v>96</v>
      </c>
      <c r="F12">
        <f t="shared" si="1"/>
        <v>69</v>
      </c>
    </row>
    <row r="13" spans="1:6" x14ac:dyDescent="0.3">
      <c r="B13" s="27" t="s">
        <v>1811</v>
      </c>
      <c r="C13" s="1">
        <v>45342</v>
      </c>
      <c r="D13" s="1">
        <v>45375</v>
      </c>
      <c r="E13">
        <f t="shared" si="0"/>
        <v>33</v>
      </c>
      <c r="F13">
        <f t="shared" si="1"/>
        <v>24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271F-1E4B-434D-BE72-C1C7728DEBED}">
  <dimension ref="A1:H96"/>
  <sheetViews>
    <sheetView topLeftCell="A70" workbookViewId="0">
      <selection activeCell="F102" sqref="F102"/>
    </sheetView>
  </sheetViews>
  <sheetFormatPr defaultRowHeight="14.4" x14ac:dyDescent="0.3"/>
  <cols>
    <col min="1" max="1" width="2.6640625" customWidth="1"/>
    <col min="2" max="5" width="16.88671875" customWidth="1"/>
    <col min="6" max="6" width="19.88671875" bestFit="1" customWidth="1"/>
    <col min="7" max="7" width="16.88671875" customWidth="1"/>
    <col min="8" max="8" width="24.33203125" customWidth="1"/>
  </cols>
  <sheetData>
    <row r="1" spans="1:8" x14ac:dyDescent="0.3">
      <c r="A1" s="10" t="s">
        <v>195</v>
      </c>
    </row>
    <row r="3" spans="1:8" x14ac:dyDescent="0.3">
      <c r="B3" s="34" t="s">
        <v>1814</v>
      </c>
      <c r="C3" s="34" t="s">
        <v>1815</v>
      </c>
      <c r="D3" s="34" t="s">
        <v>1816</v>
      </c>
      <c r="E3" s="34" t="s">
        <v>1817</v>
      </c>
      <c r="F3" s="34" t="s">
        <v>8</v>
      </c>
      <c r="G3" s="34" t="s">
        <v>1818</v>
      </c>
      <c r="H3" s="12" t="s">
        <v>1829</v>
      </c>
    </row>
    <row r="4" spans="1:8" x14ac:dyDescent="0.3">
      <c r="B4" s="35" t="s">
        <v>830</v>
      </c>
      <c r="C4" s="36">
        <v>5</v>
      </c>
      <c r="D4" s="36">
        <v>4</v>
      </c>
      <c r="E4" s="36">
        <v>6</v>
      </c>
      <c r="F4" s="37">
        <v>5</v>
      </c>
      <c r="G4" s="38" t="str">
        <f>IF(F4&lt;6,"Atividade Extra","Aprovado")</f>
        <v>Atividade Extra</v>
      </c>
      <c r="H4" s="12" t="s">
        <v>1830</v>
      </c>
    </row>
    <row r="5" spans="1:8" x14ac:dyDescent="0.3">
      <c r="B5" s="35" t="s">
        <v>1372</v>
      </c>
      <c r="C5" s="36">
        <v>7</v>
      </c>
      <c r="D5" s="36">
        <v>7</v>
      </c>
      <c r="E5" s="36">
        <v>8</v>
      </c>
      <c r="F5" s="37">
        <v>7.5</v>
      </c>
      <c r="G5" s="38" t="str">
        <f t="shared" ref="G5:G23" si="0">IF(F5&lt;6,"Atividade Extra","Aprovado")</f>
        <v>Aprovado</v>
      </c>
    </row>
    <row r="6" spans="1:8" x14ac:dyDescent="0.3">
      <c r="B6" s="35" t="s">
        <v>711</v>
      </c>
      <c r="C6" s="36">
        <v>7</v>
      </c>
      <c r="D6" s="36">
        <v>7</v>
      </c>
      <c r="E6" s="36">
        <v>4</v>
      </c>
      <c r="F6" s="37">
        <v>6</v>
      </c>
      <c r="G6" s="38" t="str">
        <f t="shared" si="0"/>
        <v>Aprovado</v>
      </c>
    </row>
    <row r="7" spans="1:8" x14ac:dyDescent="0.3">
      <c r="B7" s="35" t="s">
        <v>769</v>
      </c>
      <c r="C7" s="36">
        <v>4</v>
      </c>
      <c r="D7" s="36">
        <v>4</v>
      </c>
      <c r="E7" s="36">
        <v>7</v>
      </c>
      <c r="F7" s="37">
        <v>5</v>
      </c>
      <c r="G7" s="38" t="str">
        <f t="shared" si="0"/>
        <v>Atividade Extra</v>
      </c>
    </row>
    <row r="8" spans="1:8" x14ac:dyDescent="0.3">
      <c r="B8" s="35" t="s">
        <v>1427</v>
      </c>
      <c r="C8" s="36">
        <v>8</v>
      </c>
      <c r="D8" s="36">
        <v>10</v>
      </c>
      <c r="E8" s="36">
        <v>4</v>
      </c>
      <c r="F8" s="37">
        <v>7.5</v>
      </c>
      <c r="G8" s="38" t="str">
        <f t="shared" si="0"/>
        <v>Aprovado</v>
      </c>
    </row>
    <row r="9" spans="1:8" x14ac:dyDescent="0.3">
      <c r="B9" s="35" t="s">
        <v>1344</v>
      </c>
      <c r="C9" s="36">
        <v>9</v>
      </c>
      <c r="D9" s="36">
        <v>7</v>
      </c>
      <c r="E9" s="36">
        <v>9</v>
      </c>
      <c r="F9" s="37">
        <v>8.5</v>
      </c>
      <c r="G9" s="38" t="str">
        <f t="shared" si="0"/>
        <v>Aprovado</v>
      </c>
    </row>
    <row r="10" spans="1:8" x14ac:dyDescent="0.3">
      <c r="B10" s="35" t="s">
        <v>1819</v>
      </c>
      <c r="C10" s="36">
        <v>8</v>
      </c>
      <c r="D10" s="36">
        <v>10</v>
      </c>
      <c r="E10" s="36">
        <v>10</v>
      </c>
      <c r="F10" s="37">
        <v>9.5</v>
      </c>
      <c r="G10" s="38" t="str">
        <f t="shared" si="0"/>
        <v>Aprovado</v>
      </c>
    </row>
    <row r="11" spans="1:8" x14ac:dyDescent="0.3">
      <c r="B11" s="35" t="s">
        <v>1820</v>
      </c>
      <c r="C11" s="36">
        <v>5</v>
      </c>
      <c r="D11" s="36">
        <v>9</v>
      </c>
      <c r="E11" s="36">
        <v>7</v>
      </c>
      <c r="F11" s="37">
        <v>7</v>
      </c>
      <c r="G11" s="38" t="str">
        <f t="shared" si="0"/>
        <v>Aprovado</v>
      </c>
    </row>
    <row r="12" spans="1:8" x14ac:dyDescent="0.3">
      <c r="B12" s="35" t="s">
        <v>522</v>
      </c>
      <c r="C12" s="36">
        <v>7</v>
      </c>
      <c r="D12" s="36">
        <v>7</v>
      </c>
      <c r="E12" s="36">
        <v>6</v>
      </c>
      <c r="F12" s="37">
        <v>6.5</v>
      </c>
      <c r="G12" s="38" t="str">
        <f t="shared" si="0"/>
        <v>Aprovado</v>
      </c>
    </row>
    <row r="13" spans="1:8" x14ac:dyDescent="0.3">
      <c r="B13" s="35" t="s">
        <v>1821</v>
      </c>
      <c r="C13" s="36">
        <v>6</v>
      </c>
      <c r="D13" s="36">
        <v>7</v>
      </c>
      <c r="E13" s="36">
        <v>5</v>
      </c>
      <c r="F13" s="37">
        <v>6</v>
      </c>
      <c r="G13" s="38" t="str">
        <f t="shared" si="0"/>
        <v>Aprovado</v>
      </c>
    </row>
    <row r="14" spans="1:8" x14ac:dyDescent="0.3">
      <c r="B14" s="35" t="s">
        <v>376</v>
      </c>
      <c r="C14" s="36">
        <v>10</v>
      </c>
      <c r="D14" s="36">
        <v>6</v>
      </c>
      <c r="E14" s="36">
        <v>10</v>
      </c>
      <c r="F14" s="37">
        <v>8.5</v>
      </c>
      <c r="G14" s="38" t="str">
        <f t="shared" si="0"/>
        <v>Aprovado</v>
      </c>
    </row>
    <row r="15" spans="1:8" x14ac:dyDescent="0.3">
      <c r="B15" s="35" t="s">
        <v>402</v>
      </c>
      <c r="C15" s="36">
        <v>6</v>
      </c>
      <c r="D15" s="36">
        <v>4</v>
      </c>
      <c r="E15" s="36">
        <v>7</v>
      </c>
      <c r="F15" s="37">
        <v>5.5</v>
      </c>
      <c r="G15" s="38" t="str">
        <f t="shared" si="0"/>
        <v>Atividade Extra</v>
      </c>
    </row>
    <row r="16" spans="1:8" x14ac:dyDescent="0.3">
      <c r="B16" s="35" t="s">
        <v>1822</v>
      </c>
      <c r="C16" s="36">
        <v>4</v>
      </c>
      <c r="D16" s="36">
        <v>9</v>
      </c>
      <c r="E16" s="36">
        <v>7</v>
      </c>
      <c r="F16" s="37">
        <v>6.5</v>
      </c>
      <c r="G16" s="38" t="str">
        <f t="shared" si="0"/>
        <v>Aprovado</v>
      </c>
    </row>
    <row r="17" spans="2:8" x14ac:dyDescent="0.3">
      <c r="B17" s="35" t="s">
        <v>1823</v>
      </c>
      <c r="C17" s="36">
        <v>10</v>
      </c>
      <c r="D17" s="36">
        <v>7</v>
      </c>
      <c r="E17" s="36">
        <v>8</v>
      </c>
      <c r="F17" s="37">
        <v>8.5</v>
      </c>
      <c r="G17" s="38" t="str">
        <f t="shared" si="0"/>
        <v>Aprovado</v>
      </c>
    </row>
    <row r="18" spans="2:8" x14ac:dyDescent="0.3">
      <c r="B18" s="35" t="s">
        <v>1824</v>
      </c>
      <c r="C18" s="36">
        <v>9</v>
      </c>
      <c r="D18" s="36">
        <v>6</v>
      </c>
      <c r="E18" s="36">
        <v>9</v>
      </c>
      <c r="F18" s="37">
        <v>8</v>
      </c>
      <c r="G18" s="38" t="str">
        <f t="shared" si="0"/>
        <v>Aprovado</v>
      </c>
    </row>
    <row r="19" spans="2:8" x14ac:dyDescent="0.3">
      <c r="B19" s="35" t="s">
        <v>1825</v>
      </c>
      <c r="C19" s="36">
        <v>6</v>
      </c>
      <c r="D19" s="36">
        <v>6</v>
      </c>
      <c r="E19" s="36">
        <v>9</v>
      </c>
      <c r="F19" s="37">
        <v>7</v>
      </c>
      <c r="G19" s="38" t="str">
        <f t="shared" si="0"/>
        <v>Aprovado</v>
      </c>
    </row>
    <row r="20" spans="2:8" x14ac:dyDescent="0.3">
      <c r="B20" s="35" t="s">
        <v>1826</v>
      </c>
      <c r="C20" s="36">
        <v>10</v>
      </c>
      <c r="D20" s="36">
        <v>9</v>
      </c>
      <c r="E20" s="36">
        <v>8</v>
      </c>
      <c r="F20" s="37">
        <v>9</v>
      </c>
      <c r="G20" s="38" t="str">
        <f t="shared" si="0"/>
        <v>Aprovado</v>
      </c>
    </row>
    <row r="21" spans="2:8" x14ac:dyDescent="0.3">
      <c r="B21" s="35" t="s">
        <v>1827</v>
      </c>
      <c r="C21" s="36">
        <v>4</v>
      </c>
      <c r="D21" s="36">
        <v>9</v>
      </c>
      <c r="E21" s="36">
        <v>9</v>
      </c>
      <c r="F21" s="37">
        <v>7.5</v>
      </c>
      <c r="G21" s="38" t="str">
        <f t="shared" si="0"/>
        <v>Aprovado</v>
      </c>
    </row>
    <row r="22" spans="2:8" x14ac:dyDescent="0.3">
      <c r="B22" s="35" t="s">
        <v>445</v>
      </c>
      <c r="C22" s="36">
        <v>9</v>
      </c>
      <c r="D22" s="36">
        <v>6</v>
      </c>
      <c r="E22" s="36">
        <v>9</v>
      </c>
      <c r="F22" s="37">
        <v>8</v>
      </c>
      <c r="G22" s="38" t="str">
        <f t="shared" si="0"/>
        <v>Aprovado</v>
      </c>
    </row>
    <row r="23" spans="2:8" x14ac:dyDescent="0.3">
      <c r="B23" s="35" t="s">
        <v>1828</v>
      </c>
      <c r="C23" s="36">
        <v>9</v>
      </c>
      <c r="D23" s="36">
        <v>7</v>
      </c>
      <c r="E23" s="36">
        <v>4</v>
      </c>
      <c r="F23" s="37">
        <v>6.5</v>
      </c>
      <c r="G23" s="38" t="str">
        <f t="shared" si="0"/>
        <v>Aprovado</v>
      </c>
    </row>
    <row r="25" spans="2:8" x14ac:dyDescent="0.3">
      <c r="H25" s="31" t="s">
        <v>1856</v>
      </c>
    </row>
    <row r="26" spans="2:8" ht="28.8" x14ac:dyDescent="0.3">
      <c r="B26" s="40" t="s">
        <v>1831</v>
      </c>
      <c r="C26" s="40" t="s">
        <v>1832</v>
      </c>
      <c r="D26" s="41" t="s">
        <v>1833</v>
      </c>
      <c r="E26" s="41" t="s">
        <v>1834</v>
      </c>
      <c r="F26" s="41" t="s">
        <v>1833</v>
      </c>
      <c r="G26" s="40" t="s">
        <v>1835</v>
      </c>
      <c r="H26" s="59" t="s">
        <v>1857</v>
      </c>
    </row>
    <row r="27" spans="2:8" x14ac:dyDescent="0.3">
      <c r="B27" s="42" t="s">
        <v>1836</v>
      </c>
      <c r="C27" s="43">
        <v>40691</v>
      </c>
      <c r="D27" s="44">
        <v>12.252054794520548</v>
      </c>
      <c r="E27" s="45">
        <v>45163</v>
      </c>
      <c r="F27" s="46">
        <v>0</v>
      </c>
      <c r="G27" s="47" t="str">
        <f>IF(AND(D27&gt;6, F27&gt;3), "Reunião", "X")</f>
        <v>X</v>
      </c>
    </row>
    <row r="28" spans="2:8" x14ac:dyDescent="0.3">
      <c r="B28" s="42" t="s">
        <v>1837</v>
      </c>
      <c r="C28" s="43">
        <v>44979</v>
      </c>
      <c r="D28" s="44">
        <v>0.50410958904109593</v>
      </c>
      <c r="E28" s="45">
        <v>44896</v>
      </c>
      <c r="F28" s="46">
        <v>0.73150684931506849</v>
      </c>
      <c r="G28" s="47" t="str">
        <f t="shared" ref="G28:G47" si="1">IF(AND(D28&gt;6, F28&gt;3), "Reunião", "X")</f>
        <v>X</v>
      </c>
    </row>
    <row r="29" spans="2:8" x14ac:dyDescent="0.3">
      <c r="B29" s="42" t="s">
        <v>1838</v>
      </c>
      <c r="C29" s="43">
        <v>38969</v>
      </c>
      <c r="D29" s="44">
        <v>16.969863013698632</v>
      </c>
      <c r="E29" s="45">
        <v>43702</v>
      </c>
      <c r="F29" s="46">
        <v>4</v>
      </c>
      <c r="G29" s="47" t="str">
        <f t="shared" si="1"/>
        <v>Reunião</v>
      </c>
    </row>
    <row r="30" spans="2:8" x14ac:dyDescent="0.3">
      <c r="B30" s="42" t="s">
        <v>1839</v>
      </c>
      <c r="C30" s="43">
        <v>44472</v>
      </c>
      <c r="D30" s="44">
        <v>1.893150684931507</v>
      </c>
      <c r="E30" s="45">
        <v>43989</v>
      </c>
      <c r="F30" s="46">
        <v>3.2164383561643834</v>
      </c>
      <c r="G30" s="47" t="str">
        <f t="shared" si="1"/>
        <v>X</v>
      </c>
    </row>
    <row r="31" spans="2:8" x14ac:dyDescent="0.3">
      <c r="B31" s="42" t="s">
        <v>1840</v>
      </c>
      <c r="C31" s="43">
        <v>44967</v>
      </c>
      <c r="D31" s="44">
        <v>0.53698630136986303</v>
      </c>
      <c r="E31" s="45">
        <v>43477</v>
      </c>
      <c r="F31" s="46">
        <v>4.6191780821917812</v>
      </c>
      <c r="G31" s="47" t="str">
        <f t="shared" si="1"/>
        <v>X</v>
      </c>
    </row>
    <row r="32" spans="2:8" x14ac:dyDescent="0.3">
      <c r="B32" s="42" t="s">
        <v>1837</v>
      </c>
      <c r="C32" s="43">
        <v>40782</v>
      </c>
      <c r="D32" s="44">
        <v>12.002739726027396</v>
      </c>
      <c r="E32" s="45">
        <v>44094</v>
      </c>
      <c r="F32" s="46">
        <v>2.9287671232876713</v>
      </c>
      <c r="G32" s="47" t="str">
        <f t="shared" si="1"/>
        <v>X</v>
      </c>
    </row>
    <row r="33" spans="2:7" x14ac:dyDescent="0.3">
      <c r="B33" s="42" t="s">
        <v>1841</v>
      </c>
      <c r="C33" s="43">
        <v>37839</v>
      </c>
      <c r="D33" s="44">
        <v>20.065753424657533</v>
      </c>
      <c r="E33" s="45">
        <v>42271</v>
      </c>
      <c r="F33" s="46">
        <v>7.9232876712328766</v>
      </c>
      <c r="G33" s="47" t="str">
        <f t="shared" si="1"/>
        <v>Reunião</v>
      </c>
    </row>
    <row r="34" spans="2:7" x14ac:dyDescent="0.3">
      <c r="B34" s="42" t="s">
        <v>1842</v>
      </c>
      <c r="C34" s="43">
        <v>38871</v>
      </c>
      <c r="D34" s="44">
        <v>17.238356164383561</v>
      </c>
      <c r="E34" s="45">
        <v>43373</v>
      </c>
      <c r="F34" s="46">
        <v>4.904109589041096</v>
      </c>
      <c r="G34" s="47" t="str">
        <f t="shared" si="1"/>
        <v>Reunião</v>
      </c>
    </row>
    <row r="35" spans="2:7" x14ac:dyDescent="0.3">
      <c r="B35" s="42" t="s">
        <v>1843</v>
      </c>
      <c r="C35" s="43">
        <v>40368</v>
      </c>
      <c r="D35" s="44">
        <v>13.136986301369863</v>
      </c>
      <c r="E35" s="45">
        <v>42818</v>
      </c>
      <c r="F35" s="46">
        <v>6.4246575342465757</v>
      </c>
      <c r="G35" s="47" t="str">
        <f t="shared" si="1"/>
        <v>Reunião</v>
      </c>
    </row>
    <row r="36" spans="2:7" x14ac:dyDescent="0.3">
      <c r="B36" s="42" t="s">
        <v>1844</v>
      </c>
      <c r="C36" s="43">
        <v>42040</v>
      </c>
      <c r="D36" s="44">
        <v>8.5561643835616437</v>
      </c>
      <c r="E36" s="45">
        <v>43903</v>
      </c>
      <c r="F36" s="46">
        <v>3.452054794520548</v>
      </c>
      <c r="G36" s="47" t="str">
        <f t="shared" si="1"/>
        <v>Reunião</v>
      </c>
    </row>
    <row r="37" spans="2:7" x14ac:dyDescent="0.3">
      <c r="B37" s="42" t="s">
        <v>1845</v>
      </c>
      <c r="C37" s="43">
        <v>39354</v>
      </c>
      <c r="D37" s="44">
        <v>15.915068493150685</v>
      </c>
      <c r="E37" s="45">
        <v>42728</v>
      </c>
      <c r="F37" s="46">
        <v>6.6712328767123283</v>
      </c>
      <c r="G37" s="47" t="str">
        <f t="shared" si="1"/>
        <v>Reunião</v>
      </c>
    </row>
    <row r="38" spans="2:7" x14ac:dyDescent="0.3">
      <c r="B38" s="42" t="s">
        <v>1846</v>
      </c>
      <c r="C38" s="43">
        <v>37070</v>
      </c>
      <c r="D38" s="44">
        <v>22.172602739726027</v>
      </c>
      <c r="E38" s="45">
        <v>43632</v>
      </c>
      <c r="F38" s="46">
        <v>4.1945205479452055</v>
      </c>
      <c r="G38" s="47" t="str">
        <f t="shared" si="1"/>
        <v>Reunião</v>
      </c>
    </row>
    <row r="39" spans="2:7" x14ac:dyDescent="0.3">
      <c r="B39" s="42" t="s">
        <v>1847</v>
      </c>
      <c r="C39" s="43">
        <v>40700</v>
      </c>
      <c r="D39" s="44">
        <v>12.227397260273973</v>
      </c>
      <c r="E39" s="45">
        <v>42431</v>
      </c>
      <c r="F39" s="46">
        <v>7.484931506849315</v>
      </c>
      <c r="G39" s="47" t="str">
        <f t="shared" si="1"/>
        <v>Reunião</v>
      </c>
    </row>
    <row r="40" spans="2:7" x14ac:dyDescent="0.3">
      <c r="B40" s="42" t="s">
        <v>1848</v>
      </c>
      <c r="C40" s="43">
        <v>37786</v>
      </c>
      <c r="D40" s="44">
        <v>20.210958904109589</v>
      </c>
      <c r="E40" s="45">
        <v>42234</v>
      </c>
      <c r="F40" s="46">
        <v>8.0246575342465754</v>
      </c>
      <c r="G40" s="47" t="str">
        <f t="shared" si="1"/>
        <v>Reunião</v>
      </c>
    </row>
    <row r="41" spans="2:7" x14ac:dyDescent="0.3">
      <c r="B41" s="42" t="s">
        <v>1849</v>
      </c>
      <c r="C41" s="43">
        <v>38526</v>
      </c>
      <c r="D41" s="44">
        <v>18.183561643835617</v>
      </c>
      <c r="E41" s="45">
        <v>42431</v>
      </c>
      <c r="F41" s="46">
        <v>7.484931506849315</v>
      </c>
      <c r="G41" s="47" t="str">
        <f t="shared" si="1"/>
        <v>Reunião</v>
      </c>
    </row>
    <row r="42" spans="2:7" x14ac:dyDescent="0.3">
      <c r="B42" s="42" t="s">
        <v>1850</v>
      </c>
      <c r="C42" s="43">
        <v>43626</v>
      </c>
      <c r="D42" s="44">
        <v>4.2109589041095887</v>
      </c>
      <c r="E42" s="45">
        <v>42136</v>
      </c>
      <c r="F42" s="46">
        <v>8.293150684931506</v>
      </c>
      <c r="G42" s="47" t="str">
        <f t="shared" si="1"/>
        <v>X</v>
      </c>
    </row>
    <row r="43" spans="2:7" x14ac:dyDescent="0.3">
      <c r="B43" s="42" t="s">
        <v>1851</v>
      </c>
      <c r="C43" s="43">
        <v>36397</v>
      </c>
      <c r="D43" s="44">
        <v>24.016438356164382</v>
      </c>
      <c r="E43" s="45">
        <v>44394</v>
      </c>
      <c r="F43" s="46">
        <v>2.106849315068493</v>
      </c>
      <c r="G43" s="47" t="str">
        <f t="shared" si="1"/>
        <v>X</v>
      </c>
    </row>
    <row r="44" spans="2:7" x14ac:dyDescent="0.3">
      <c r="B44" s="42" t="s">
        <v>1852</v>
      </c>
      <c r="C44" s="43">
        <v>36213</v>
      </c>
      <c r="D44" s="44">
        <v>24.520547945205479</v>
      </c>
      <c r="E44" s="45">
        <v>44809</v>
      </c>
      <c r="F44" s="46">
        <v>0.96986301369863015</v>
      </c>
      <c r="G44" s="47" t="str">
        <f t="shared" si="1"/>
        <v>X</v>
      </c>
    </row>
    <row r="45" spans="2:7" x14ac:dyDescent="0.3">
      <c r="B45" s="42" t="s">
        <v>1853</v>
      </c>
      <c r="C45" s="43">
        <v>40481</v>
      </c>
      <c r="D45" s="44">
        <v>12.827397260273973</v>
      </c>
      <c r="E45" s="45">
        <v>44050</v>
      </c>
      <c r="F45" s="46">
        <v>3.0493150684931507</v>
      </c>
      <c r="G45" s="47" t="str">
        <f t="shared" si="1"/>
        <v>Reunião</v>
      </c>
    </row>
    <row r="46" spans="2:7" x14ac:dyDescent="0.3">
      <c r="B46" s="42" t="s">
        <v>1854</v>
      </c>
      <c r="C46" s="43">
        <v>40885</v>
      </c>
      <c r="D46" s="44">
        <v>11.72054794520548</v>
      </c>
      <c r="E46" s="45">
        <v>44829</v>
      </c>
      <c r="F46" s="46">
        <v>0.91506849315068495</v>
      </c>
      <c r="G46" s="47" t="str">
        <f t="shared" si="1"/>
        <v>X</v>
      </c>
    </row>
    <row r="47" spans="2:7" x14ac:dyDescent="0.3">
      <c r="B47" s="42" t="s">
        <v>1855</v>
      </c>
      <c r="C47" s="43">
        <v>37695</v>
      </c>
      <c r="D47" s="44">
        <v>20.460273972602739</v>
      </c>
      <c r="E47" s="45">
        <v>44126</v>
      </c>
      <c r="F47" s="46">
        <v>2.8410958904109589</v>
      </c>
      <c r="G47" s="47" t="str">
        <f t="shared" si="1"/>
        <v>X</v>
      </c>
    </row>
    <row r="49" spans="2:8" x14ac:dyDescent="0.3">
      <c r="H49" s="12" t="s">
        <v>1883</v>
      </c>
    </row>
    <row r="50" spans="2:8" x14ac:dyDescent="0.3">
      <c r="B50" s="48" t="s">
        <v>334</v>
      </c>
      <c r="C50" s="48" t="s">
        <v>336</v>
      </c>
      <c r="D50" s="48" t="s">
        <v>1858</v>
      </c>
      <c r="E50" s="48" t="s">
        <v>339</v>
      </c>
      <c r="F50" s="48" t="s">
        <v>1859</v>
      </c>
      <c r="G50" s="48" t="s">
        <v>1818</v>
      </c>
      <c r="H50" s="12" t="s">
        <v>1884</v>
      </c>
    </row>
    <row r="51" spans="2:8" x14ac:dyDescent="0.3">
      <c r="B51" s="49">
        <v>45163</v>
      </c>
      <c r="C51" s="50" t="s">
        <v>1860</v>
      </c>
      <c r="D51" s="51">
        <v>10</v>
      </c>
      <c r="E51" s="52">
        <v>1099</v>
      </c>
      <c r="F51" s="53"/>
      <c r="G51" s="54" t="str">
        <f>IF(OR(F51="Comprar!", D51 &lt; 10), "Encomendar", "Suficiente")</f>
        <v>Suficiente</v>
      </c>
    </row>
    <row r="52" spans="2:8" x14ac:dyDescent="0.3">
      <c r="B52" s="49">
        <v>45164</v>
      </c>
      <c r="C52" s="50" t="s">
        <v>1861</v>
      </c>
      <c r="D52" s="51">
        <v>6</v>
      </c>
      <c r="E52" s="52">
        <v>778.44</v>
      </c>
      <c r="F52" s="53"/>
      <c r="G52" s="54" t="str">
        <f t="shared" ref="G52:G73" si="2">IF(OR(F52="Comprar!", D52 &lt; 10), "Encomendar", "Suficiente")</f>
        <v>Encomendar</v>
      </c>
    </row>
    <row r="53" spans="2:8" x14ac:dyDescent="0.3">
      <c r="B53" s="49">
        <v>45165</v>
      </c>
      <c r="C53" s="50" t="s">
        <v>1862</v>
      </c>
      <c r="D53" s="51">
        <v>15</v>
      </c>
      <c r="E53" s="52">
        <v>1348.5</v>
      </c>
      <c r="F53" s="53" t="s">
        <v>1863</v>
      </c>
      <c r="G53" s="54" t="str">
        <f t="shared" si="2"/>
        <v>Encomendar</v>
      </c>
    </row>
    <row r="54" spans="2:8" x14ac:dyDescent="0.3">
      <c r="B54" s="49">
        <v>45166</v>
      </c>
      <c r="C54" s="50" t="s">
        <v>1864</v>
      </c>
      <c r="D54" s="51">
        <v>44</v>
      </c>
      <c r="E54" s="52">
        <v>13156</v>
      </c>
      <c r="F54" s="53" t="s">
        <v>1863</v>
      </c>
      <c r="G54" s="54" t="str">
        <f t="shared" si="2"/>
        <v>Encomendar</v>
      </c>
    </row>
    <row r="55" spans="2:8" x14ac:dyDescent="0.3">
      <c r="B55" s="49">
        <v>45167</v>
      </c>
      <c r="C55" s="50" t="s">
        <v>1865</v>
      </c>
      <c r="D55" s="51">
        <v>4</v>
      </c>
      <c r="E55" s="52">
        <v>229.28</v>
      </c>
      <c r="F55" s="53"/>
      <c r="G55" s="54" t="str">
        <f t="shared" si="2"/>
        <v>Encomendar</v>
      </c>
    </row>
    <row r="56" spans="2:8" x14ac:dyDescent="0.3">
      <c r="B56" s="49">
        <v>45168</v>
      </c>
      <c r="C56" s="50" t="s">
        <v>1866</v>
      </c>
      <c r="D56" s="51">
        <v>19</v>
      </c>
      <c r="E56" s="52">
        <v>1960.42</v>
      </c>
      <c r="F56" s="53"/>
      <c r="G56" s="54" t="str">
        <f t="shared" si="2"/>
        <v>Suficiente</v>
      </c>
    </row>
    <row r="57" spans="2:8" x14ac:dyDescent="0.3">
      <c r="B57" s="49">
        <v>45169</v>
      </c>
      <c r="C57" s="50" t="s">
        <v>1867</v>
      </c>
      <c r="D57" s="51">
        <v>27</v>
      </c>
      <c r="E57" s="52">
        <v>4744.17</v>
      </c>
      <c r="F57" s="53"/>
      <c r="G57" s="54" t="str">
        <f t="shared" si="2"/>
        <v>Suficiente</v>
      </c>
    </row>
    <row r="58" spans="2:8" x14ac:dyDescent="0.3">
      <c r="B58" s="49">
        <v>45170</v>
      </c>
      <c r="C58" s="50" t="s">
        <v>1868</v>
      </c>
      <c r="D58" s="51">
        <v>1</v>
      </c>
      <c r="E58" s="52">
        <v>115.56</v>
      </c>
      <c r="F58" s="53"/>
      <c r="G58" s="54" t="str">
        <f t="shared" si="2"/>
        <v>Encomendar</v>
      </c>
    </row>
    <row r="59" spans="2:8" x14ac:dyDescent="0.3">
      <c r="B59" s="49">
        <v>45171</v>
      </c>
      <c r="C59" s="50" t="s">
        <v>1869</v>
      </c>
      <c r="D59" s="51">
        <v>40</v>
      </c>
      <c r="E59" s="52">
        <v>2773.44</v>
      </c>
      <c r="F59" s="53"/>
      <c r="G59" s="54" t="str">
        <f t="shared" si="2"/>
        <v>Suficiente</v>
      </c>
    </row>
    <row r="60" spans="2:8" x14ac:dyDescent="0.3">
      <c r="B60" s="49">
        <v>45172</v>
      </c>
      <c r="C60" s="50" t="s">
        <v>1870</v>
      </c>
      <c r="D60" s="51">
        <v>3</v>
      </c>
      <c r="E60" s="52">
        <v>582.42239999999993</v>
      </c>
      <c r="F60" s="53"/>
      <c r="G60" s="54" t="str">
        <f t="shared" si="2"/>
        <v>Encomendar</v>
      </c>
    </row>
    <row r="61" spans="2:8" x14ac:dyDescent="0.3">
      <c r="B61" s="49">
        <v>45173</v>
      </c>
      <c r="C61" s="50" t="s">
        <v>1871</v>
      </c>
      <c r="D61" s="51">
        <v>29</v>
      </c>
      <c r="E61" s="52">
        <v>6032.232</v>
      </c>
      <c r="F61" s="53" t="s">
        <v>1863</v>
      </c>
      <c r="G61" s="54" t="str">
        <f t="shared" si="2"/>
        <v>Encomendar</v>
      </c>
    </row>
    <row r="62" spans="2:8" x14ac:dyDescent="0.3">
      <c r="B62" s="49">
        <v>45174</v>
      </c>
      <c r="C62" s="50" t="s">
        <v>1872</v>
      </c>
      <c r="D62" s="51">
        <v>39</v>
      </c>
      <c r="E62" s="52">
        <v>4011.9300000000003</v>
      </c>
      <c r="F62" s="53"/>
      <c r="G62" s="54" t="str">
        <f t="shared" si="2"/>
        <v>Suficiente</v>
      </c>
    </row>
    <row r="63" spans="2:8" x14ac:dyDescent="0.3">
      <c r="B63" s="49">
        <v>45175</v>
      </c>
      <c r="C63" s="50" t="s">
        <v>1873</v>
      </c>
      <c r="D63" s="51">
        <v>33</v>
      </c>
      <c r="E63" s="52">
        <v>3786.4199999999996</v>
      </c>
      <c r="F63" s="53"/>
      <c r="G63" s="54" t="str">
        <f t="shared" si="2"/>
        <v>Suficiente</v>
      </c>
    </row>
    <row r="64" spans="2:8" x14ac:dyDescent="0.3">
      <c r="B64" s="49">
        <v>45176</v>
      </c>
      <c r="C64" s="50" t="s">
        <v>1874</v>
      </c>
      <c r="D64" s="51">
        <v>27</v>
      </c>
      <c r="E64" s="52">
        <v>2373.3000000000002</v>
      </c>
      <c r="F64" s="53"/>
      <c r="G64" s="54" t="str">
        <f t="shared" si="2"/>
        <v>Suficiente</v>
      </c>
    </row>
    <row r="65" spans="2:8" x14ac:dyDescent="0.3">
      <c r="B65" s="49">
        <v>45177</v>
      </c>
      <c r="C65" s="50" t="s">
        <v>68</v>
      </c>
      <c r="D65" s="51">
        <v>11</v>
      </c>
      <c r="E65" s="52">
        <v>102.19</v>
      </c>
      <c r="F65" s="53"/>
      <c r="G65" s="54" t="str">
        <f t="shared" si="2"/>
        <v>Suficiente</v>
      </c>
    </row>
    <row r="66" spans="2:8" x14ac:dyDescent="0.3">
      <c r="B66" s="49">
        <v>45178</v>
      </c>
      <c r="C66" s="50" t="s">
        <v>1875</v>
      </c>
      <c r="D66" s="51">
        <v>8</v>
      </c>
      <c r="E66" s="52">
        <v>167.2</v>
      </c>
      <c r="F66" s="53"/>
      <c r="G66" s="54" t="str">
        <f t="shared" si="2"/>
        <v>Encomendar</v>
      </c>
    </row>
    <row r="67" spans="2:8" x14ac:dyDescent="0.3">
      <c r="B67" s="49">
        <v>45179</v>
      </c>
      <c r="C67" s="50" t="s">
        <v>1876</v>
      </c>
      <c r="D67" s="51">
        <v>42</v>
      </c>
      <c r="E67" s="52">
        <v>3179.4</v>
      </c>
      <c r="F67" s="53" t="s">
        <v>1863</v>
      </c>
      <c r="G67" s="54" t="str">
        <f t="shared" si="2"/>
        <v>Encomendar</v>
      </c>
    </row>
    <row r="68" spans="2:8" x14ac:dyDescent="0.3">
      <c r="B68" s="49">
        <v>45180</v>
      </c>
      <c r="C68" s="50" t="s">
        <v>1877</v>
      </c>
      <c r="D68" s="51">
        <v>13</v>
      </c>
      <c r="E68" s="52">
        <v>328.77</v>
      </c>
      <c r="F68" s="53"/>
      <c r="G68" s="54" t="str">
        <f t="shared" si="2"/>
        <v>Suficiente</v>
      </c>
    </row>
    <row r="69" spans="2:8" x14ac:dyDescent="0.3">
      <c r="B69" s="49">
        <v>45181</v>
      </c>
      <c r="C69" s="50" t="s">
        <v>1878</v>
      </c>
      <c r="D69" s="51">
        <v>37</v>
      </c>
      <c r="E69" s="52">
        <v>565.73</v>
      </c>
      <c r="F69" s="53"/>
      <c r="G69" s="54" t="str">
        <f t="shared" si="2"/>
        <v>Suficiente</v>
      </c>
    </row>
    <row r="70" spans="2:8" x14ac:dyDescent="0.3">
      <c r="B70" s="49">
        <v>45182</v>
      </c>
      <c r="C70" s="50" t="s">
        <v>1879</v>
      </c>
      <c r="D70" s="51">
        <v>4</v>
      </c>
      <c r="E70" s="52">
        <v>9.16</v>
      </c>
      <c r="F70" s="53"/>
      <c r="G70" s="54" t="str">
        <f t="shared" si="2"/>
        <v>Encomendar</v>
      </c>
    </row>
    <row r="71" spans="2:8" x14ac:dyDescent="0.3">
      <c r="B71" s="49">
        <v>45183</v>
      </c>
      <c r="C71" s="50" t="s">
        <v>1880</v>
      </c>
      <c r="D71" s="51">
        <v>24</v>
      </c>
      <c r="E71" s="52">
        <v>474.96</v>
      </c>
      <c r="F71" s="53"/>
      <c r="G71" s="54" t="str">
        <f t="shared" si="2"/>
        <v>Suficiente</v>
      </c>
    </row>
    <row r="72" spans="2:8" x14ac:dyDescent="0.3">
      <c r="B72" s="49">
        <v>45184</v>
      </c>
      <c r="C72" s="50" t="s">
        <v>1881</v>
      </c>
      <c r="D72" s="51">
        <v>26</v>
      </c>
      <c r="E72" s="52">
        <v>376.74</v>
      </c>
      <c r="F72" s="53"/>
      <c r="G72" s="54" t="str">
        <f t="shared" si="2"/>
        <v>Suficiente</v>
      </c>
    </row>
    <row r="73" spans="2:8" x14ac:dyDescent="0.3">
      <c r="B73" s="49">
        <v>45185</v>
      </c>
      <c r="C73" s="50" t="s">
        <v>1882</v>
      </c>
      <c r="D73" s="51">
        <v>50</v>
      </c>
      <c r="E73" s="52">
        <v>1399.5</v>
      </c>
      <c r="F73" s="53"/>
      <c r="G73" s="54" t="str">
        <f t="shared" si="2"/>
        <v>Suficiente</v>
      </c>
    </row>
    <row r="76" spans="2:8" x14ac:dyDescent="0.3">
      <c r="B76" s="55" t="s">
        <v>1885</v>
      </c>
      <c r="C76" s="55" t="s">
        <v>1886</v>
      </c>
      <c r="D76" s="55" t="s">
        <v>1887</v>
      </c>
      <c r="E76" s="55" t="s">
        <v>1888</v>
      </c>
      <c r="F76" s="55" t="s">
        <v>1889</v>
      </c>
      <c r="G76" s="55" t="s">
        <v>1890</v>
      </c>
      <c r="H76" s="55" t="s">
        <v>1891</v>
      </c>
    </row>
    <row r="77" spans="2:8" x14ac:dyDescent="0.3">
      <c r="B77" s="42" t="s">
        <v>44</v>
      </c>
      <c r="C77" s="56">
        <v>41054</v>
      </c>
      <c r="D77" s="56">
        <v>49457</v>
      </c>
      <c r="E77" s="56">
        <v>53885</v>
      </c>
      <c r="F77" s="56">
        <v>14801</v>
      </c>
      <c r="G77" s="57">
        <f>SUM(C77:F77)</f>
        <v>159197</v>
      </c>
      <c r="H77" s="58">
        <f>IFERROR(AVERAGE(C77:F77),"Verificar")</f>
        <v>39799.25</v>
      </c>
    </row>
    <row r="78" spans="2:8" x14ac:dyDescent="0.3">
      <c r="B78" s="42" t="s">
        <v>251</v>
      </c>
      <c r="C78" s="56">
        <v>39557</v>
      </c>
      <c r="D78" s="56">
        <v>48290</v>
      </c>
      <c r="E78" s="56">
        <v>53402</v>
      </c>
      <c r="F78" s="56">
        <v>50301</v>
      </c>
      <c r="G78" s="57">
        <f t="shared" ref="G78:G96" si="3">SUM(C78:F78)</f>
        <v>191550</v>
      </c>
      <c r="H78" s="58">
        <f t="shared" ref="H78:H96" si="4">IFERROR(AVERAGE(C78:F78),"Verificar")</f>
        <v>47887.5</v>
      </c>
    </row>
    <row r="79" spans="2:8" x14ac:dyDescent="0.3">
      <c r="B79" s="42" t="s">
        <v>253</v>
      </c>
      <c r="C79" s="56">
        <v>24166</v>
      </c>
      <c r="D79" s="56">
        <v>54997</v>
      </c>
      <c r="E79" s="56">
        <v>21401</v>
      </c>
      <c r="F79" s="56">
        <v>35436</v>
      </c>
      <c r="G79" s="57">
        <f t="shared" si="3"/>
        <v>136000</v>
      </c>
      <c r="H79" s="58">
        <f t="shared" si="4"/>
        <v>34000</v>
      </c>
    </row>
    <row r="80" spans="2:8" x14ac:dyDescent="0.3">
      <c r="B80" s="42" t="s">
        <v>38</v>
      </c>
      <c r="C80" s="56">
        <v>46841</v>
      </c>
      <c r="D80" s="56">
        <v>28300</v>
      </c>
      <c r="E80" s="56">
        <v>37789</v>
      </c>
      <c r="F80" s="56">
        <v>58275</v>
      </c>
      <c r="G80" s="57">
        <f t="shared" si="3"/>
        <v>171205</v>
      </c>
      <c r="H80" s="58">
        <f t="shared" si="4"/>
        <v>42801.25</v>
      </c>
    </row>
    <row r="81" spans="2:8" x14ac:dyDescent="0.3">
      <c r="B81" s="42" t="s">
        <v>285</v>
      </c>
      <c r="C81" s="56">
        <v>55279</v>
      </c>
      <c r="D81" s="56">
        <v>27526</v>
      </c>
      <c r="E81" s="56">
        <v>59697</v>
      </c>
      <c r="F81" s="56">
        <v>26833</v>
      </c>
      <c r="G81" s="57">
        <f t="shared" si="3"/>
        <v>169335</v>
      </c>
      <c r="H81" s="58">
        <f t="shared" si="4"/>
        <v>42333.75</v>
      </c>
    </row>
    <row r="82" spans="2:8" x14ac:dyDescent="0.3">
      <c r="B82" s="42" t="s">
        <v>259</v>
      </c>
      <c r="C82" s="56"/>
      <c r="D82" s="56"/>
      <c r="E82" s="56"/>
      <c r="F82" s="56"/>
      <c r="G82" s="57">
        <f t="shared" si="3"/>
        <v>0</v>
      </c>
      <c r="H82" s="58" t="str">
        <f t="shared" si="4"/>
        <v>Verificar</v>
      </c>
    </row>
    <row r="83" spans="2:8" x14ac:dyDescent="0.3">
      <c r="B83" s="42" t="s">
        <v>249</v>
      </c>
      <c r="C83" s="56"/>
      <c r="D83" s="56"/>
      <c r="E83" s="56"/>
      <c r="F83" s="56"/>
      <c r="G83" s="57">
        <f t="shared" si="3"/>
        <v>0</v>
      </c>
      <c r="H83" s="58" t="str">
        <f t="shared" si="4"/>
        <v>Verificar</v>
      </c>
    </row>
    <row r="84" spans="2:8" x14ac:dyDescent="0.3">
      <c r="B84" s="42" t="s">
        <v>255</v>
      </c>
      <c r="C84" s="56">
        <v>43104</v>
      </c>
      <c r="D84" s="56">
        <v>24263</v>
      </c>
      <c r="E84" s="56">
        <v>37759</v>
      </c>
      <c r="F84" s="56">
        <v>19013</v>
      </c>
      <c r="G84" s="57">
        <f t="shared" si="3"/>
        <v>124139</v>
      </c>
      <c r="H84" s="58">
        <f t="shared" si="4"/>
        <v>31034.75</v>
      </c>
    </row>
    <row r="85" spans="2:8" x14ac:dyDescent="0.3">
      <c r="B85" s="42" t="s">
        <v>269</v>
      </c>
      <c r="C85" s="56">
        <v>53306</v>
      </c>
      <c r="D85" s="56">
        <v>34828</v>
      </c>
      <c r="E85" s="56"/>
      <c r="F85" s="56"/>
      <c r="G85" s="57">
        <f t="shared" si="3"/>
        <v>88134</v>
      </c>
      <c r="H85" s="58">
        <f t="shared" si="4"/>
        <v>44067</v>
      </c>
    </row>
    <row r="86" spans="2:8" x14ac:dyDescent="0.3">
      <c r="B86" s="42" t="s">
        <v>1844</v>
      </c>
      <c r="C86" s="56">
        <v>59762</v>
      </c>
      <c r="D86" s="56">
        <v>41321</v>
      </c>
      <c r="E86" s="56"/>
      <c r="F86" s="56"/>
      <c r="G86" s="57">
        <f t="shared" si="3"/>
        <v>101083</v>
      </c>
      <c r="H86" s="58">
        <f t="shared" si="4"/>
        <v>50541.5</v>
      </c>
    </row>
    <row r="87" spans="2:8" x14ac:dyDescent="0.3">
      <c r="B87" s="42" t="s">
        <v>273</v>
      </c>
      <c r="C87" s="56"/>
      <c r="D87" s="56"/>
      <c r="E87" s="56"/>
      <c r="F87" s="56"/>
      <c r="G87" s="57">
        <f t="shared" si="3"/>
        <v>0</v>
      </c>
      <c r="H87" s="58" t="str">
        <f t="shared" si="4"/>
        <v>Verificar</v>
      </c>
    </row>
    <row r="88" spans="2:8" x14ac:dyDescent="0.3">
      <c r="B88" s="42" t="s">
        <v>1892</v>
      </c>
      <c r="C88" s="56"/>
      <c r="D88" s="56"/>
      <c r="E88" s="56"/>
      <c r="F88" s="56"/>
      <c r="G88" s="57">
        <f t="shared" si="3"/>
        <v>0</v>
      </c>
      <c r="H88" s="58" t="str">
        <f t="shared" si="4"/>
        <v>Verificar</v>
      </c>
    </row>
    <row r="89" spans="2:8" x14ac:dyDescent="0.3">
      <c r="B89" s="42" t="s">
        <v>1893</v>
      </c>
      <c r="C89" s="56"/>
      <c r="D89" s="56"/>
      <c r="E89" s="56"/>
      <c r="F89" s="56"/>
      <c r="G89" s="57">
        <f t="shared" si="3"/>
        <v>0</v>
      </c>
      <c r="H89" s="58" t="str">
        <f t="shared" si="4"/>
        <v>Verificar</v>
      </c>
    </row>
    <row r="90" spans="2:8" x14ac:dyDescent="0.3">
      <c r="B90" s="42" t="s">
        <v>1894</v>
      </c>
      <c r="C90" s="56">
        <v>52869</v>
      </c>
      <c r="D90" s="56">
        <v>20552</v>
      </c>
      <c r="E90" s="56"/>
      <c r="F90" s="56"/>
      <c r="G90" s="57">
        <f t="shared" si="3"/>
        <v>73421</v>
      </c>
      <c r="H90" s="58">
        <f t="shared" si="4"/>
        <v>36710.5</v>
      </c>
    </row>
    <row r="91" spans="2:8" x14ac:dyDescent="0.3">
      <c r="B91" s="42" t="s">
        <v>1895</v>
      </c>
      <c r="C91" s="56"/>
      <c r="D91" s="56"/>
      <c r="E91" s="56"/>
      <c r="F91" s="56"/>
      <c r="G91" s="57">
        <f t="shared" si="3"/>
        <v>0</v>
      </c>
      <c r="H91" s="58" t="str">
        <f t="shared" si="4"/>
        <v>Verificar</v>
      </c>
    </row>
    <row r="92" spans="2:8" x14ac:dyDescent="0.3">
      <c r="B92" s="42" t="s">
        <v>1896</v>
      </c>
      <c r="C92" s="56">
        <v>57905</v>
      </c>
      <c r="D92" s="56">
        <v>59459</v>
      </c>
      <c r="E92" s="56">
        <v>30372</v>
      </c>
      <c r="F92" s="56">
        <v>33494</v>
      </c>
      <c r="G92" s="57">
        <f t="shared" si="3"/>
        <v>181230</v>
      </c>
      <c r="H92" s="58">
        <f t="shared" si="4"/>
        <v>45307.5</v>
      </c>
    </row>
    <row r="93" spans="2:8" x14ac:dyDescent="0.3">
      <c r="B93" s="42" t="s">
        <v>1897</v>
      </c>
      <c r="C93" s="56"/>
      <c r="D93" s="56"/>
      <c r="E93" s="56"/>
      <c r="F93" s="56"/>
      <c r="G93" s="57">
        <f t="shared" si="3"/>
        <v>0</v>
      </c>
      <c r="H93" s="58" t="str">
        <f t="shared" si="4"/>
        <v>Verificar</v>
      </c>
    </row>
    <row r="94" spans="2:8" x14ac:dyDescent="0.3">
      <c r="B94" s="42" t="s">
        <v>1898</v>
      </c>
      <c r="C94" s="56"/>
      <c r="D94" s="56"/>
      <c r="E94" s="56"/>
      <c r="F94" s="56"/>
      <c r="G94" s="57">
        <f t="shared" si="3"/>
        <v>0</v>
      </c>
      <c r="H94" s="58" t="str">
        <f t="shared" si="4"/>
        <v>Verificar</v>
      </c>
    </row>
    <row r="95" spans="2:8" x14ac:dyDescent="0.3">
      <c r="B95" s="42" t="s">
        <v>1899</v>
      </c>
      <c r="C95" s="56"/>
      <c r="D95" s="56"/>
      <c r="E95" s="56"/>
      <c r="F95" s="56"/>
      <c r="G95" s="57">
        <f t="shared" si="3"/>
        <v>0</v>
      </c>
      <c r="H95" s="58" t="str">
        <f t="shared" si="4"/>
        <v>Verificar</v>
      </c>
    </row>
    <row r="96" spans="2:8" x14ac:dyDescent="0.3">
      <c r="B96" s="42" t="s">
        <v>1900</v>
      </c>
      <c r="C96" s="56"/>
      <c r="D96" s="56"/>
      <c r="E96" s="56"/>
      <c r="F96" s="56"/>
      <c r="G96" s="57">
        <f t="shared" si="3"/>
        <v>0</v>
      </c>
      <c r="H96" s="58" t="str">
        <f t="shared" si="4"/>
        <v>Verificar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C9D0-DD0E-48EA-B7DD-C8A835DA0D94}">
  <dimension ref="A1:S41"/>
  <sheetViews>
    <sheetView tabSelected="1" topLeftCell="E1" workbookViewId="0">
      <selection activeCell="N27" sqref="N26:N27"/>
    </sheetView>
  </sheetViews>
  <sheetFormatPr defaultRowHeight="14.4" x14ac:dyDescent="0.3"/>
  <cols>
    <col min="1" max="1" width="2.6640625" customWidth="1"/>
    <col min="2" max="2" width="32.109375" bestFit="1" customWidth="1"/>
    <col min="3" max="3" width="9.5546875" bestFit="1" customWidth="1"/>
    <col min="4" max="4" width="20.33203125" bestFit="1" customWidth="1"/>
    <col min="5" max="5" width="36" customWidth="1"/>
    <col min="8" max="11" width="13.6640625" customWidth="1"/>
    <col min="14" max="14" width="19" customWidth="1"/>
    <col min="15" max="15" width="11.44140625" bestFit="1" customWidth="1"/>
    <col min="17" max="19" width="17.88671875" customWidth="1"/>
  </cols>
  <sheetData>
    <row r="1" spans="1:19" x14ac:dyDescent="0.3">
      <c r="A1" s="10" t="s">
        <v>197</v>
      </c>
    </row>
    <row r="3" spans="1:19" x14ac:dyDescent="0.3">
      <c r="B3" s="5" t="s">
        <v>245</v>
      </c>
      <c r="C3" s="5" t="s">
        <v>1901</v>
      </c>
      <c r="D3" s="5" t="s">
        <v>1902</v>
      </c>
      <c r="E3" s="5" t="s">
        <v>1903</v>
      </c>
      <c r="H3" s="60" t="s">
        <v>334</v>
      </c>
      <c r="I3" s="60" t="s">
        <v>5</v>
      </c>
      <c r="J3" s="60" t="s">
        <v>6</v>
      </c>
      <c r="K3" s="60" t="s">
        <v>1929</v>
      </c>
      <c r="N3" s="72" t="s">
        <v>2027</v>
      </c>
      <c r="O3" s="72" t="s">
        <v>164</v>
      </c>
      <c r="Q3" s="72" t="s">
        <v>23</v>
      </c>
      <c r="R3" s="72" t="s">
        <v>22</v>
      </c>
      <c r="S3" s="72" t="s">
        <v>27</v>
      </c>
    </row>
    <row r="4" spans="1:19" x14ac:dyDescent="0.3">
      <c r="B4" s="7" t="s">
        <v>2035</v>
      </c>
      <c r="C4" s="4" t="s">
        <v>1904</v>
      </c>
      <c r="D4" s="7" t="s">
        <v>1905</v>
      </c>
      <c r="E4" s="7" t="str">
        <f>PROPER(B4)</f>
        <v>Ana Silva Santos</v>
      </c>
      <c r="H4" s="3">
        <v>45294</v>
      </c>
      <c r="I4" s="4" t="str">
        <f>TEXT(H4, "mmm")</f>
        <v>jan</v>
      </c>
      <c r="J4" s="4">
        <f>YEAR(H4)</f>
        <v>2024</v>
      </c>
      <c r="K4" s="4" t="str">
        <f>TEXT(H4,"dddd")</f>
        <v>quarta-feira</v>
      </c>
      <c r="N4" s="27" t="s">
        <v>2029</v>
      </c>
      <c r="O4" s="2" t="s">
        <v>165</v>
      </c>
      <c r="Q4" s="27" t="str">
        <f>RIGHT(N4,8)</f>
        <v>15m-Azul</v>
      </c>
      <c r="R4" s="27" t="str">
        <f>LEFT(N4,S4-1)</f>
        <v>ITEM AA</v>
      </c>
      <c r="S4" s="27">
        <f>FIND("-",N4)</f>
        <v>8</v>
      </c>
    </row>
    <row r="5" spans="1:19" x14ac:dyDescent="0.3">
      <c r="B5" s="7" t="s">
        <v>2036</v>
      </c>
      <c r="C5" s="4" t="s">
        <v>1906</v>
      </c>
      <c r="D5" s="7" t="s">
        <v>1907</v>
      </c>
      <c r="E5" s="7" t="str">
        <f t="shared" ref="E5:E22" si="0">PROPER(B5)</f>
        <v>João Santos Matos</v>
      </c>
      <c r="H5" s="3">
        <v>45340</v>
      </c>
      <c r="I5" s="4" t="str">
        <f t="shared" ref="I5:I41" si="1">TEXT(H5, "mmm")</f>
        <v>fev</v>
      </c>
      <c r="J5" s="4">
        <f t="shared" ref="J5:J41" si="2">YEAR(H5)</f>
        <v>2024</v>
      </c>
      <c r="K5" s="4" t="str">
        <f t="shared" ref="K5:K41" si="3">TEXT(H5,"dddd")</f>
        <v>domingo</v>
      </c>
      <c r="N5" s="27" t="s">
        <v>2009</v>
      </c>
      <c r="O5" s="2" t="s">
        <v>165</v>
      </c>
      <c r="Q5" s="27" t="str">
        <f t="shared" ref="Q5:Q27" si="4">RIGHT(N5,8)</f>
        <v>5m-Cinza</v>
      </c>
      <c r="R5" s="27" t="str">
        <f t="shared" ref="R5:R27" si="5">LEFT(N5,S5-1)</f>
        <v>ITEM A</v>
      </c>
      <c r="S5" s="27">
        <f t="shared" ref="S5:S27" si="6">FIND("-",N5)</f>
        <v>7</v>
      </c>
    </row>
    <row r="6" spans="1:19" x14ac:dyDescent="0.3">
      <c r="B6" s="7" t="s">
        <v>2037</v>
      </c>
      <c r="C6" s="4" t="s">
        <v>1908</v>
      </c>
      <c r="D6" s="7" t="s">
        <v>1905</v>
      </c>
      <c r="E6" s="7" t="str">
        <f t="shared" si="0"/>
        <v>Laura Fernandes Rodrigues</v>
      </c>
      <c r="H6" s="3">
        <v>45295</v>
      </c>
      <c r="I6" s="4" t="str">
        <f t="shared" si="1"/>
        <v>jan</v>
      </c>
      <c r="J6" s="4">
        <f t="shared" si="2"/>
        <v>2024</v>
      </c>
      <c r="K6" s="4" t="str">
        <f t="shared" si="3"/>
        <v>quinta-feira</v>
      </c>
      <c r="N6" s="27" t="s">
        <v>2030</v>
      </c>
      <c r="O6" s="2" t="s">
        <v>167</v>
      </c>
      <c r="Q6" s="27" t="str">
        <f t="shared" si="4"/>
        <v>30m-Azul</v>
      </c>
      <c r="R6" s="27" t="str">
        <f t="shared" si="5"/>
        <v>ITEM AB</v>
      </c>
      <c r="S6" s="27">
        <f t="shared" si="6"/>
        <v>8</v>
      </c>
    </row>
    <row r="7" spans="1:19" x14ac:dyDescent="0.3">
      <c r="B7" s="7" t="s">
        <v>2038</v>
      </c>
      <c r="C7" s="4" t="s">
        <v>1909</v>
      </c>
      <c r="D7" s="7" t="s">
        <v>1910</v>
      </c>
      <c r="E7" s="7" t="str">
        <f t="shared" si="0"/>
        <v>Tiago Ramos Silva</v>
      </c>
      <c r="H7" s="3">
        <v>45311</v>
      </c>
      <c r="I7" s="4" t="str">
        <f t="shared" si="1"/>
        <v>jan</v>
      </c>
      <c r="J7" s="4">
        <f t="shared" si="2"/>
        <v>2024</v>
      </c>
      <c r="K7" s="4" t="str">
        <f t="shared" si="3"/>
        <v>sábado</v>
      </c>
      <c r="N7" s="27" t="s">
        <v>2010</v>
      </c>
      <c r="O7" s="2" t="s">
        <v>166</v>
      </c>
      <c r="Q7" s="27" t="str">
        <f t="shared" si="4"/>
        <v>0m-Cinza</v>
      </c>
      <c r="R7" s="27" t="str">
        <f t="shared" si="5"/>
        <v>ITEM A</v>
      </c>
      <c r="S7" s="27">
        <f t="shared" si="6"/>
        <v>7</v>
      </c>
    </row>
    <row r="8" spans="1:19" x14ac:dyDescent="0.3">
      <c r="B8" s="7" t="s">
        <v>2039</v>
      </c>
      <c r="C8" s="4" t="s">
        <v>1911</v>
      </c>
      <c r="D8" s="7" t="s">
        <v>1912</v>
      </c>
      <c r="E8" s="7" t="str">
        <f t="shared" si="0"/>
        <v>Maria Costa Pereira</v>
      </c>
      <c r="H8" s="3">
        <v>45312</v>
      </c>
      <c r="I8" s="4" t="str">
        <f t="shared" si="1"/>
        <v>jan</v>
      </c>
      <c r="J8" s="4">
        <f t="shared" si="2"/>
        <v>2024</v>
      </c>
      <c r="K8" s="4" t="str">
        <f t="shared" si="3"/>
        <v>domingo</v>
      </c>
      <c r="N8" s="27" t="s">
        <v>2019</v>
      </c>
      <c r="O8" s="2" t="s">
        <v>2028</v>
      </c>
      <c r="Q8" s="27" t="str">
        <f t="shared" si="4"/>
        <v>45m-Azul</v>
      </c>
      <c r="R8" s="27" t="str">
        <f t="shared" si="5"/>
        <v>ITEM A</v>
      </c>
      <c r="S8" s="27">
        <f t="shared" si="6"/>
        <v>7</v>
      </c>
    </row>
    <row r="9" spans="1:19" x14ac:dyDescent="0.3">
      <c r="B9" s="7" t="s">
        <v>2040</v>
      </c>
      <c r="C9" s="4" t="s">
        <v>1913</v>
      </c>
      <c r="D9" s="7" t="s">
        <v>1907</v>
      </c>
      <c r="E9" s="7" t="str">
        <f t="shared" si="0"/>
        <v>Guilherme Cardoso Gonçalves</v>
      </c>
      <c r="H9" s="3">
        <v>45328</v>
      </c>
      <c r="I9" s="4" t="str">
        <f t="shared" si="1"/>
        <v>fev</v>
      </c>
      <c r="J9" s="4">
        <f t="shared" si="2"/>
        <v>2024</v>
      </c>
      <c r="K9" s="4" t="str">
        <f t="shared" si="3"/>
        <v>terça-feira</v>
      </c>
      <c r="N9" s="27" t="s">
        <v>2011</v>
      </c>
      <c r="O9" s="2" t="s">
        <v>165</v>
      </c>
      <c r="Q9" s="27" t="str">
        <f t="shared" si="4"/>
        <v>5m-Cinza</v>
      </c>
      <c r="R9" s="27" t="str">
        <f t="shared" si="5"/>
        <v>ITEM A</v>
      </c>
      <c r="S9" s="27">
        <f t="shared" si="6"/>
        <v>7</v>
      </c>
    </row>
    <row r="10" spans="1:19" x14ac:dyDescent="0.3">
      <c r="B10" s="7" t="s">
        <v>2041</v>
      </c>
      <c r="C10" s="4" t="s">
        <v>1914</v>
      </c>
      <c r="D10" s="7" t="s">
        <v>1907</v>
      </c>
      <c r="E10" s="7" t="str">
        <f t="shared" si="0"/>
        <v>André Martins Oliveira</v>
      </c>
      <c r="H10" s="3">
        <v>45298</v>
      </c>
      <c r="I10" s="4" t="str">
        <f t="shared" si="1"/>
        <v>jan</v>
      </c>
      <c r="J10" s="4">
        <f t="shared" si="2"/>
        <v>2024</v>
      </c>
      <c r="K10" s="4" t="str">
        <f t="shared" si="3"/>
        <v>domingo</v>
      </c>
      <c r="N10" s="27" t="s">
        <v>2031</v>
      </c>
      <c r="O10" s="2" t="s">
        <v>165</v>
      </c>
      <c r="Q10" s="27" t="str">
        <f t="shared" si="4"/>
        <v>15m-Azul</v>
      </c>
      <c r="R10" s="27" t="str">
        <f t="shared" si="5"/>
        <v>ITEM BC</v>
      </c>
      <c r="S10" s="27">
        <f t="shared" si="6"/>
        <v>8</v>
      </c>
    </row>
    <row r="11" spans="1:19" x14ac:dyDescent="0.3">
      <c r="B11" s="7" t="s">
        <v>2042</v>
      </c>
      <c r="C11" s="4" t="s">
        <v>1915</v>
      </c>
      <c r="D11" s="7" t="s">
        <v>1916</v>
      </c>
      <c r="E11" s="7" t="str">
        <f t="shared" si="0"/>
        <v>Diogo Gomes Barbosa</v>
      </c>
      <c r="H11" s="3">
        <v>45293</v>
      </c>
      <c r="I11" s="4" t="str">
        <f t="shared" si="1"/>
        <v>jan</v>
      </c>
      <c r="J11" s="4">
        <f t="shared" si="2"/>
        <v>2024</v>
      </c>
      <c r="K11" s="4" t="str">
        <f t="shared" si="3"/>
        <v>terça-feira</v>
      </c>
      <c r="N11" s="27" t="s">
        <v>2012</v>
      </c>
      <c r="O11" s="2" t="s">
        <v>167</v>
      </c>
      <c r="Q11" s="27" t="str">
        <f t="shared" si="4"/>
        <v>5m-Cinza</v>
      </c>
      <c r="R11" s="27" t="str">
        <f t="shared" si="5"/>
        <v>ITEM B</v>
      </c>
      <c r="S11" s="27">
        <f t="shared" si="6"/>
        <v>7</v>
      </c>
    </row>
    <row r="12" spans="1:19" x14ac:dyDescent="0.3">
      <c r="B12" s="7" t="s">
        <v>2043</v>
      </c>
      <c r="C12" s="4" t="s">
        <v>1917</v>
      </c>
      <c r="D12" s="7" t="s">
        <v>1916</v>
      </c>
      <c r="E12" s="7" t="str">
        <f t="shared" si="0"/>
        <v>Francisco Almeida Ramos</v>
      </c>
      <c r="H12" s="3">
        <v>45332</v>
      </c>
      <c r="I12" s="4" t="str">
        <f t="shared" si="1"/>
        <v>fev</v>
      </c>
      <c r="J12" s="4">
        <f t="shared" si="2"/>
        <v>2024</v>
      </c>
      <c r="K12" s="4" t="str">
        <f t="shared" si="3"/>
        <v>sábado</v>
      </c>
      <c r="N12" s="27" t="s">
        <v>2020</v>
      </c>
      <c r="O12" s="2" t="s">
        <v>166</v>
      </c>
      <c r="Q12" s="27" t="str">
        <f t="shared" si="4"/>
        <v>30m-Azul</v>
      </c>
      <c r="R12" s="27" t="str">
        <f t="shared" si="5"/>
        <v>ITEM B</v>
      </c>
      <c r="S12" s="27">
        <f t="shared" si="6"/>
        <v>7</v>
      </c>
    </row>
    <row r="13" spans="1:19" x14ac:dyDescent="0.3">
      <c r="B13" s="7" t="s">
        <v>2044</v>
      </c>
      <c r="C13" s="4" t="s">
        <v>1918</v>
      </c>
      <c r="D13" s="7" t="s">
        <v>1919</v>
      </c>
      <c r="E13" s="7" t="str">
        <f t="shared" si="0"/>
        <v>Sofia Pereira Oliveira</v>
      </c>
      <c r="H13" s="3">
        <v>45326</v>
      </c>
      <c r="I13" s="4" t="str">
        <f t="shared" si="1"/>
        <v>fev</v>
      </c>
      <c r="J13" s="4">
        <f t="shared" si="2"/>
        <v>2024</v>
      </c>
      <c r="K13" s="4" t="str">
        <f t="shared" si="3"/>
        <v>domingo</v>
      </c>
      <c r="N13" s="27" t="s">
        <v>2013</v>
      </c>
      <c r="O13" s="2" t="s">
        <v>2028</v>
      </c>
      <c r="Q13" s="27" t="str">
        <f t="shared" si="4"/>
        <v>0m-Cinza</v>
      </c>
      <c r="R13" s="27" t="str">
        <f t="shared" si="5"/>
        <v>ITEM B</v>
      </c>
      <c r="S13" s="27">
        <f t="shared" si="6"/>
        <v>7</v>
      </c>
    </row>
    <row r="14" spans="1:19" x14ac:dyDescent="0.3">
      <c r="B14" s="7" t="s">
        <v>2045</v>
      </c>
      <c r="C14" s="4" t="s">
        <v>1920</v>
      </c>
      <c r="D14" s="7" t="s">
        <v>1919</v>
      </c>
      <c r="E14" s="7" t="str">
        <f t="shared" si="0"/>
        <v>Beatriz Gonçalves Fernandes</v>
      </c>
      <c r="H14" s="3">
        <v>45336</v>
      </c>
      <c r="I14" s="4" t="str">
        <f t="shared" si="1"/>
        <v>fev</v>
      </c>
      <c r="J14" s="4">
        <f t="shared" si="2"/>
        <v>2024</v>
      </c>
      <c r="K14" s="4" t="str">
        <f t="shared" si="3"/>
        <v>quarta-feira</v>
      </c>
      <c r="N14" s="27" t="s">
        <v>2032</v>
      </c>
      <c r="O14" s="2" t="s">
        <v>165</v>
      </c>
      <c r="Q14" s="27" t="str">
        <f t="shared" si="4"/>
        <v>45m-Azul</v>
      </c>
      <c r="R14" s="27" t="str">
        <f t="shared" si="5"/>
        <v>ITEM BX</v>
      </c>
      <c r="S14" s="27">
        <f t="shared" si="6"/>
        <v>8</v>
      </c>
    </row>
    <row r="15" spans="1:19" x14ac:dyDescent="0.3">
      <c r="B15" s="7" t="s">
        <v>2046</v>
      </c>
      <c r="C15" s="4" t="s">
        <v>1921</v>
      </c>
      <c r="D15" s="7" t="s">
        <v>1910</v>
      </c>
      <c r="E15" s="7" t="str">
        <f t="shared" si="0"/>
        <v>Miguel Ribeiro Sousa</v>
      </c>
      <c r="H15" s="3">
        <v>45349</v>
      </c>
      <c r="I15" s="4" t="str">
        <f t="shared" si="1"/>
        <v>fev</v>
      </c>
      <c r="J15" s="4">
        <f t="shared" si="2"/>
        <v>2024</v>
      </c>
      <c r="K15" s="4" t="str">
        <f t="shared" si="3"/>
        <v>terça-feira</v>
      </c>
      <c r="N15" s="27" t="s">
        <v>2014</v>
      </c>
      <c r="O15" s="2" t="s">
        <v>165</v>
      </c>
      <c r="Q15" s="27" t="str">
        <f t="shared" si="4"/>
        <v>5m-Cinza</v>
      </c>
      <c r="R15" s="27" t="str">
        <f t="shared" si="5"/>
        <v>ITEM B</v>
      </c>
      <c r="S15" s="27">
        <f t="shared" si="6"/>
        <v>7</v>
      </c>
    </row>
    <row r="16" spans="1:19" x14ac:dyDescent="0.3">
      <c r="B16" s="7" t="s">
        <v>2047</v>
      </c>
      <c r="C16" s="4" t="s">
        <v>1922</v>
      </c>
      <c r="D16" s="7" t="s">
        <v>1910</v>
      </c>
      <c r="E16" s="7" t="str">
        <f t="shared" si="0"/>
        <v>Rafael Correia Ferreira</v>
      </c>
      <c r="H16" s="3">
        <v>45294</v>
      </c>
      <c r="I16" s="4" t="str">
        <f t="shared" si="1"/>
        <v>jan</v>
      </c>
      <c r="J16" s="4">
        <f t="shared" si="2"/>
        <v>2024</v>
      </c>
      <c r="K16" s="4" t="str">
        <f t="shared" si="3"/>
        <v>quarta-feira</v>
      </c>
      <c r="N16" s="27" t="s">
        <v>2021</v>
      </c>
      <c r="O16" s="2" t="s">
        <v>167</v>
      </c>
      <c r="Q16" s="27" t="str">
        <f t="shared" si="4"/>
        <v>15m-Azul</v>
      </c>
      <c r="R16" s="27" t="str">
        <f t="shared" si="5"/>
        <v>ITEM C</v>
      </c>
      <c r="S16" s="27">
        <f t="shared" si="6"/>
        <v>7</v>
      </c>
    </row>
    <row r="17" spans="2:19" x14ac:dyDescent="0.3">
      <c r="B17" s="7" t="s">
        <v>2048</v>
      </c>
      <c r="C17" s="4" t="s">
        <v>1923</v>
      </c>
      <c r="D17" s="7" t="s">
        <v>1905</v>
      </c>
      <c r="E17" s="7" t="str">
        <f t="shared" si="0"/>
        <v>Inês Barbosa Almeida</v>
      </c>
      <c r="H17" s="3">
        <v>45325</v>
      </c>
      <c r="I17" s="4" t="str">
        <f t="shared" si="1"/>
        <v>fev</v>
      </c>
      <c r="J17" s="4">
        <f t="shared" si="2"/>
        <v>2024</v>
      </c>
      <c r="K17" s="4" t="str">
        <f t="shared" si="3"/>
        <v>sábado</v>
      </c>
      <c r="N17" s="27" t="s">
        <v>2015</v>
      </c>
      <c r="O17" s="2" t="s">
        <v>166</v>
      </c>
      <c r="Q17" s="27" t="str">
        <f t="shared" si="4"/>
        <v>5m-Cinza</v>
      </c>
      <c r="R17" s="27" t="str">
        <f t="shared" si="5"/>
        <v>ITEM C</v>
      </c>
      <c r="S17" s="27">
        <f t="shared" si="6"/>
        <v>7</v>
      </c>
    </row>
    <row r="18" spans="2:19" x14ac:dyDescent="0.3">
      <c r="B18" s="7" t="s">
        <v>2049</v>
      </c>
      <c r="C18" s="4" t="s">
        <v>1924</v>
      </c>
      <c r="D18" s="7" t="s">
        <v>1912</v>
      </c>
      <c r="E18" s="7" t="str">
        <f t="shared" si="0"/>
        <v>Marta Ferreira Ribeiro</v>
      </c>
      <c r="H18" s="3">
        <v>45327</v>
      </c>
      <c r="I18" s="4" t="str">
        <f t="shared" si="1"/>
        <v>fev</v>
      </c>
      <c r="J18" s="4">
        <f t="shared" si="2"/>
        <v>2024</v>
      </c>
      <c r="K18" s="4" t="str">
        <f t="shared" si="3"/>
        <v>segunda-feira</v>
      </c>
      <c r="N18" s="27" t="s">
        <v>2022</v>
      </c>
      <c r="O18" s="2" t="s">
        <v>2028</v>
      </c>
      <c r="Q18" s="27" t="str">
        <f t="shared" si="4"/>
        <v>30m-Azul</v>
      </c>
      <c r="R18" s="27" t="str">
        <f t="shared" si="5"/>
        <v>ITEM C</v>
      </c>
      <c r="S18" s="27">
        <f t="shared" si="6"/>
        <v>7</v>
      </c>
    </row>
    <row r="19" spans="2:19" x14ac:dyDescent="0.3">
      <c r="B19" s="7" t="s">
        <v>2050</v>
      </c>
      <c r="C19" s="4" t="s">
        <v>1925</v>
      </c>
      <c r="D19" s="7" t="s">
        <v>1912</v>
      </c>
      <c r="E19" s="7" t="str">
        <f t="shared" si="0"/>
        <v>Carolina Sousa Costa</v>
      </c>
      <c r="H19" s="3">
        <v>45322</v>
      </c>
      <c r="I19" s="4" t="str">
        <f t="shared" si="1"/>
        <v>jan</v>
      </c>
      <c r="J19" s="4">
        <f t="shared" si="2"/>
        <v>2024</v>
      </c>
      <c r="K19" s="4" t="str">
        <f t="shared" si="3"/>
        <v>quarta-feira</v>
      </c>
      <c r="N19" s="27" t="s">
        <v>2033</v>
      </c>
      <c r="O19" s="2" t="s">
        <v>165</v>
      </c>
      <c r="Q19" s="27" t="str">
        <f t="shared" si="4"/>
        <v>0m-Cinza</v>
      </c>
      <c r="R19" s="27" t="str">
        <f t="shared" si="5"/>
        <v>ITEM C4</v>
      </c>
      <c r="S19" s="27">
        <f t="shared" si="6"/>
        <v>8</v>
      </c>
    </row>
    <row r="20" spans="2:19" x14ac:dyDescent="0.3">
      <c r="B20" s="7" t="s">
        <v>2051</v>
      </c>
      <c r="C20" s="4" t="s">
        <v>1926</v>
      </c>
      <c r="D20" s="7" t="s">
        <v>1916</v>
      </c>
      <c r="E20" s="7" t="str">
        <f t="shared" si="0"/>
        <v>Mariana Lopes Gomes</v>
      </c>
      <c r="H20" s="3">
        <v>45322</v>
      </c>
      <c r="I20" s="4" t="str">
        <f t="shared" si="1"/>
        <v>jan</v>
      </c>
      <c r="J20" s="4">
        <f t="shared" si="2"/>
        <v>2024</v>
      </c>
      <c r="K20" s="4" t="str">
        <f t="shared" si="3"/>
        <v>quarta-feira</v>
      </c>
      <c r="N20" s="27" t="s">
        <v>2023</v>
      </c>
      <c r="O20" s="2" t="s">
        <v>165</v>
      </c>
      <c r="Q20" s="27" t="str">
        <f t="shared" si="4"/>
        <v>45m-Azul</v>
      </c>
      <c r="R20" s="27" t="str">
        <f t="shared" si="5"/>
        <v>ITEM C</v>
      </c>
      <c r="S20" s="27">
        <f t="shared" si="6"/>
        <v>7</v>
      </c>
    </row>
    <row r="21" spans="2:19" x14ac:dyDescent="0.3">
      <c r="B21" s="7" t="s">
        <v>2052</v>
      </c>
      <c r="C21" s="4" t="s">
        <v>1927</v>
      </c>
      <c r="D21" s="7" t="s">
        <v>1916</v>
      </c>
      <c r="E21" s="7" t="str">
        <f t="shared" si="0"/>
        <v>Pedro Oliveira Ferreira</v>
      </c>
      <c r="H21" s="3">
        <v>45339</v>
      </c>
      <c r="I21" s="4" t="str">
        <f t="shared" si="1"/>
        <v>fev</v>
      </c>
      <c r="J21" s="4">
        <f t="shared" si="2"/>
        <v>2024</v>
      </c>
      <c r="K21" s="4" t="str">
        <f t="shared" si="3"/>
        <v>sábado</v>
      </c>
      <c r="N21" s="27" t="s">
        <v>2016</v>
      </c>
      <c r="O21" s="2" t="s">
        <v>167</v>
      </c>
      <c r="Q21" s="27" t="str">
        <f t="shared" si="4"/>
        <v>5m-Cinza</v>
      </c>
      <c r="R21" s="27" t="str">
        <f t="shared" si="5"/>
        <v>ITEM C</v>
      </c>
      <c r="S21" s="27">
        <f t="shared" si="6"/>
        <v>7</v>
      </c>
    </row>
    <row r="22" spans="2:19" x14ac:dyDescent="0.3">
      <c r="B22" s="7" t="s">
        <v>2053</v>
      </c>
      <c r="C22" s="4" t="s">
        <v>1928</v>
      </c>
      <c r="D22" s="7" t="s">
        <v>1919</v>
      </c>
      <c r="E22" s="7" t="str">
        <f t="shared" si="0"/>
        <v>Luana Pinto Cardoso</v>
      </c>
      <c r="H22" s="3">
        <v>45333</v>
      </c>
      <c r="I22" s="4" t="str">
        <f t="shared" si="1"/>
        <v>fev</v>
      </c>
      <c r="J22" s="4">
        <f t="shared" si="2"/>
        <v>2024</v>
      </c>
      <c r="K22" s="4" t="str">
        <f t="shared" si="3"/>
        <v>domingo</v>
      </c>
      <c r="N22" s="27" t="s">
        <v>2024</v>
      </c>
      <c r="O22" s="2" t="s">
        <v>166</v>
      </c>
      <c r="Q22" s="27" t="str">
        <f t="shared" si="4"/>
        <v>15m-Azul</v>
      </c>
      <c r="R22" s="27" t="str">
        <f t="shared" si="5"/>
        <v>ITEM D</v>
      </c>
      <c r="S22" s="27">
        <f t="shared" si="6"/>
        <v>7</v>
      </c>
    </row>
    <row r="23" spans="2:19" x14ac:dyDescent="0.3">
      <c r="H23" s="3">
        <v>45294</v>
      </c>
      <c r="I23" s="4" t="str">
        <f t="shared" si="1"/>
        <v>jan</v>
      </c>
      <c r="J23" s="4">
        <f t="shared" si="2"/>
        <v>2024</v>
      </c>
      <c r="K23" s="4" t="str">
        <f t="shared" si="3"/>
        <v>quarta-feira</v>
      </c>
      <c r="N23" s="27" t="s">
        <v>2034</v>
      </c>
      <c r="O23" s="2" t="s">
        <v>2028</v>
      </c>
      <c r="Q23" s="27" t="str">
        <f t="shared" si="4"/>
        <v>5m-Cinza</v>
      </c>
      <c r="R23" s="27" t="str">
        <f t="shared" si="5"/>
        <v>ITEM D2</v>
      </c>
      <c r="S23" s="27">
        <f t="shared" si="6"/>
        <v>8</v>
      </c>
    </row>
    <row r="24" spans="2:19" x14ac:dyDescent="0.3">
      <c r="H24" s="3">
        <v>45340</v>
      </c>
      <c r="I24" s="4" t="str">
        <f t="shared" si="1"/>
        <v>fev</v>
      </c>
      <c r="J24" s="4">
        <f t="shared" si="2"/>
        <v>2024</v>
      </c>
      <c r="K24" s="4" t="str">
        <f t="shared" si="3"/>
        <v>domingo</v>
      </c>
      <c r="N24" s="27" t="s">
        <v>2025</v>
      </c>
      <c r="O24" s="2" t="s">
        <v>165</v>
      </c>
      <c r="Q24" s="27" t="str">
        <f t="shared" si="4"/>
        <v>30m-Azul</v>
      </c>
      <c r="R24" s="27" t="str">
        <f t="shared" si="5"/>
        <v>ITEM D</v>
      </c>
      <c r="S24" s="27">
        <f t="shared" si="6"/>
        <v>7</v>
      </c>
    </row>
    <row r="25" spans="2:19" x14ac:dyDescent="0.3">
      <c r="B25" s="27"/>
      <c r="H25" s="3">
        <v>45295</v>
      </c>
      <c r="I25" s="4" t="str">
        <f t="shared" si="1"/>
        <v>jan</v>
      </c>
      <c r="J25" s="4">
        <f t="shared" si="2"/>
        <v>2024</v>
      </c>
      <c r="K25" s="4" t="str">
        <f t="shared" si="3"/>
        <v>quinta-feira</v>
      </c>
      <c r="N25" s="27" t="s">
        <v>2017</v>
      </c>
      <c r="O25" s="2" t="s">
        <v>165</v>
      </c>
      <c r="Q25" s="27" t="str">
        <f t="shared" si="4"/>
        <v>0m-Cinza</v>
      </c>
      <c r="R25" s="27" t="str">
        <f t="shared" si="5"/>
        <v>ITEM D</v>
      </c>
      <c r="S25" s="27">
        <f t="shared" si="6"/>
        <v>7</v>
      </c>
    </row>
    <row r="26" spans="2:19" x14ac:dyDescent="0.3">
      <c r="B26" s="27"/>
      <c r="H26" s="3">
        <v>45311</v>
      </c>
      <c r="I26" s="4" t="str">
        <f t="shared" si="1"/>
        <v>jan</v>
      </c>
      <c r="J26" s="4">
        <f t="shared" si="2"/>
        <v>2024</v>
      </c>
      <c r="K26" s="4" t="str">
        <f t="shared" si="3"/>
        <v>sábado</v>
      </c>
      <c r="N26" s="27" t="s">
        <v>2026</v>
      </c>
      <c r="O26" s="2" t="s">
        <v>167</v>
      </c>
      <c r="Q26" s="27" t="str">
        <f t="shared" si="4"/>
        <v>45m-Azul</v>
      </c>
      <c r="R26" s="27" t="str">
        <f t="shared" si="5"/>
        <v>ITEM D</v>
      </c>
      <c r="S26" s="27">
        <f t="shared" si="6"/>
        <v>7</v>
      </c>
    </row>
    <row r="27" spans="2:19" x14ac:dyDescent="0.3">
      <c r="B27" s="27"/>
      <c r="H27" s="3">
        <v>45312</v>
      </c>
      <c r="I27" s="4" t="str">
        <f t="shared" si="1"/>
        <v>jan</v>
      </c>
      <c r="J27" s="4">
        <f t="shared" si="2"/>
        <v>2024</v>
      </c>
      <c r="K27" s="4" t="str">
        <f t="shared" si="3"/>
        <v>domingo</v>
      </c>
      <c r="N27" s="27" t="s">
        <v>2018</v>
      </c>
      <c r="O27" s="2" t="s">
        <v>166</v>
      </c>
      <c r="Q27" s="27" t="str">
        <f t="shared" si="4"/>
        <v>5m-Cinza</v>
      </c>
      <c r="R27" s="27" t="str">
        <f t="shared" si="5"/>
        <v>ITEM D</v>
      </c>
      <c r="S27" s="27">
        <f t="shared" si="6"/>
        <v>7</v>
      </c>
    </row>
    <row r="28" spans="2:19" x14ac:dyDescent="0.3">
      <c r="H28" s="3">
        <v>45328</v>
      </c>
      <c r="I28" s="4" t="str">
        <f t="shared" si="1"/>
        <v>fev</v>
      </c>
      <c r="J28" s="4">
        <f t="shared" si="2"/>
        <v>2024</v>
      </c>
      <c r="K28" s="4" t="str">
        <f t="shared" si="3"/>
        <v>terça-feira</v>
      </c>
    </row>
    <row r="29" spans="2:19" x14ac:dyDescent="0.3">
      <c r="B29" s="27"/>
      <c r="H29" s="3">
        <v>45298</v>
      </c>
      <c r="I29" s="4" t="str">
        <f t="shared" si="1"/>
        <v>jan</v>
      </c>
      <c r="J29" s="4">
        <f t="shared" si="2"/>
        <v>2024</v>
      </c>
      <c r="K29" s="4" t="str">
        <f t="shared" si="3"/>
        <v>domingo</v>
      </c>
    </row>
    <row r="30" spans="2:19" x14ac:dyDescent="0.3">
      <c r="H30" s="3">
        <v>45293</v>
      </c>
      <c r="I30" s="4" t="str">
        <f t="shared" si="1"/>
        <v>jan</v>
      </c>
      <c r="J30" s="4">
        <f t="shared" si="2"/>
        <v>2024</v>
      </c>
      <c r="K30" s="4" t="str">
        <f t="shared" si="3"/>
        <v>terça-feira</v>
      </c>
    </row>
    <row r="31" spans="2:19" x14ac:dyDescent="0.3">
      <c r="H31" s="3">
        <v>45332</v>
      </c>
      <c r="I31" s="4" t="str">
        <f t="shared" si="1"/>
        <v>fev</v>
      </c>
      <c r="J31" s="4">
        <f t="shared" si="2"/>
        <v>2024</v>
      </c>
      <c r="K31" s="4" t="str">
        <f t="shared" si="3"/>
        <v>sábado</v>
      </c>
    </row>
    <row r="32" spans="2:19" x14ac:dyDescent="0.3">
      <c r="H32" s="3">
        <v>45326</v>
      </c>
      <c r="I32" s="4" t="str">
        <f t="shared" si="1"/>
        <v>fev</v>
      </c>
      <c r="J32" s="4">
        <f t="shared" si="2"/>
        <v>2024</v>
      </c>
      <c r="K32" s="4" t="str">
        <f t="shared" si="3"/>
        <v>domingo</v>
      </c>
    </row>
    <row r="33" spans="8:11" x14ac:dyDescent="0.3">
      <c r="H33" s="3">
        <v>45336</v>
      </c>
      <c r="I33" s="4" t="str">
        <f t="shared" si="1"/>
        <v>fev</v>
      </c>
      <c r="J33" s="4">
        <f t="shared" si="2"/>
        <v>2024</v>
      </c>
      <c r="K33" s="4" t="str">
        <f t="shared" si="3"/>
        <v>quarta-feira</v>
      </c>
    </row>
    <row r="34" spans="8:11" x14ac:dyDescent="0.3">
      <c r="H34" s="3">
        <v>45349</v>
      </c>
      <c r="I34" s="4" t="str">
        <f t="shared" si="1"/>
        <v>fev</v>
      </c>
      <c r="J34" s="4">
        <f t="shared" si="2"/>
        <v>2024</v>
      </c>
      <c r="K34" s="4" t="str">
        <f t="shared" si="3"/>
        <v>terça-feira</v>
      </c>
    </row>
    <row r="35" spans="8:11" x14ac:dyDescent="0.3">
      <c r="H35" s="3">
        <v>45294</v>
      </c>
      <c r="I35" s="4" t="str">
        <f t="shared" si="1"/>
        <v>jan</v>
      </c>
      <c r="J35" s="4">
        <f t="shared" si="2"/>
        <v>2024</v>
      </c>
      <c r="K35" s="4" t="str">
        <f t="shared" si="3"/>
        <v>quarta-feira</v>
      </c>
    </row>
    <row r="36" spans="8:11" x14ac:dyDescent="0.3">
      <c r="H36" s="3">
        <v>45325</v>
      </c>
      <c r="I36" s="4" t="str">
        <f t="shared" si="1"/>
        <v>fev</v>
      </c>
      <c r="J36" s="4">
        <f t="shared" si="2"/>
        <v>2024</v>
      </c>
      <c r="K36" s="4" t="str">
        <f t="shared" si="3"/>
        <v>sábado</v>
      </c>
    </row>
    <row r="37" spans="8:11" x14ac:dyDescent="0.3">
      <c r="H37" s="3">
        <v>45327</v>
      </c>
      <c r="I37" s="4" t="str">
        <f t="shared" si="1"/>
        <v>fev</v>
      </c>
      <c r="J37" s="4">
        <f t="shared" si="2"/>
        <v>2024</v>
      </c>
      <c r="K37" s="4" t="str">
        <f t="shared" si="3"/>
        <v>segunda-feira</v>
      </c>
    </row>
    <row r="38" spans="8:11" x14ac:dyDescent="0.3">
      <c r="H38" s="3">
        <v>45322</v>
      </c>
      <c r="I38" s="4" t="str">
        <f t="shared" si="1"/>
        <v>jan</v>
      </c>
      <c r="J38" s="4">
        <f t="shared" si="2"/>
        <v>2024</v>
      </c>
      <c r="K38" s="4" t="str">
        <f t="shared" si="3"/>
        <v>quarta-feira</v>
      </c>
    </row>
    <row r="39" spans="8:11" x14ac:dyDescent="0.3">
      <c r="H39" s="3">
        <v>45322</v>
      </c>
      <c r="I39" s="4" t="str">
        <f t="shared" si="1"/>
        <v>jan</v>
      </c>
      <c r="J39" s="4">
        <f t="shared" si="2"/>
        <v>2024</v>
      </c>
      <c r="K39" s="4" t="str">
        <f t="shared" si="3"/>
        <v>quarta-feira</v>
      </c>
    </row>
    <row r="40" spans="8:11" x14ac:dyDescent="0.3">
      <c r="H40" s="3">
        <v>45339</v>
      </c>
      <c r="I40" s="4" t="str">
        <f t="shared" si="1"/>
        <v>fev</v>
      </c>
      <c r="J40" s="4">
        <f t="shared" si="2"/>
        <v>2024</v>
      </c>
      <c r="K40" s="4" t="str">
        <f t="shared" si="3"/>
        <v>sábado</v>
      </c>
    </row>
    <row r="41" spans="8:11" x14ac:dyDescent="0.3">
      <c r="H41" s="3">
        <v>45333</v>
      </c>
      <c r="I41" s="4" t="str">
        <f t="shared" si="1"/>
        <v>fev</v>
      </c>
      <c r="J41" s="4">
        <f t="shared" si="2"/>
        <v>2024</v>
      </c>
      <c r="K41" s="4" t="str">
        <f t="shared" si="3"/>
        <v>domingo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9EDD-6EF2-459C-82DC-15C5D3E5BA49}">
  <dimension ref="A1:J37"/>
  <sheetViews>
    <sheetView workbookViewId="0">
      <selection activeCell="J9" sqref="J9"/>
    </sheetView>
  </sheetViews>
  <sheetFormatPr defaultRowHeight="14.4" x14ac:dyDescent="0.3"/>
  <cols>
    <col min="1" max="1" width="2.6640625" customWidth="1"/>
    <col min="2" max="3" width="15.6640625" style="2" customWidth="1"/>
    <col min="5" max="6" width="15.6640625" style="2" customWidth="1"/>
  </cols>
  <sheetData>
    <row r="1" spans="1:10" x14ac:dyDescent="0.3">
      <c r="A1" s="10" t="s">
        <v>24</v>
      </c>
    </row>
    <row r="3" spans="1:10" x14ac:dyDescent="0.3">
      <c r="B3" s="2" t="s">
        <v>2003</v>
      </c>
      <c r="C3" s="2" t="s">
        <v>2004</v>
      </c>
      <c r="E3" s="2" t="s">
        <v>2005</v>
      </c>
      <c r="F3" s="2" t="s">
        <v>2004</v>
      </c>
    </row>
    <row r="4" spans="1:10" x14ac:dyDescent="0.3">
      <c r="B4" s="2" t="s">
        <v>2006</v>
      </c>
      <c r="C4" s="2">
        <v>1.49</v>
      </c>
      <c r="E4" s="2" t="s">
        <v>2006</v>
      </c>
      <c r="F4" s="2">
        <v>1.07</v>
      </c>
    </row>
    <row r="5" spans="1:10" x14ac:dyDescent="0.3">
      <c r="B5" s="2" t="s">
        <v>2006</v>
      </c>
      <c r="C5" s="2">
        <v>1.33</v>
      </c>
      <c r="E5" s="2" t="s">
        <v>2006</v>
      </c>
      <c r="F5" s="2">
        <v>2.2799999999999998</v>
      </c>
      <c r="I5" t="s">
        <v>2070</v>
      </c>
      <c r="J5">
        <f>_xlfn.STDEV.S(C4:C37)</f>
        <v>0.26036122582757609</v>
      </c>
    </row>
    <row r="6" spans="1:10" x14ac:dyDescent="0.3">
      <c r="B6" s="2" t="s">
        <v>2006</v>
      </c>
      <c r="C6" s="2">
        <v>1.76</v>
      </c>
      <c r="E6" s="2" t="s">
        <v>2006</v>
      </c>
      <c r="F6" s="2">
        <v>1.1599999999999999</v>
      </c>
    </row>
    <row r="7" spans="1:10" x14ac:dyDescent="0.3">
      <c r="B7" s="2" t="s">
        <v>2006</v>
      </c>
      <c r="C7" s="2">
        <v>1.41</v>
      </c>
      <c r="E7" s="2" t="s">
        <v>2006</v>
      </c>
      <c r="F7" s="2">
        <v>1.99</v>
      </c>
    </row>
    <row r="8" spans="1:10" x14ac:dyDescent="0.3">
      <c r="B8" s="2" t="s">
        <v>2006</v>
      </c>
      <c r="C8" s="2">
        <v>1.55</v>
      </c>
      <c r="E8" s="2" t="s">
        <v>2006</v>
      </c>
      <c r="F8" s="2">
        <v>2.13</v>
      </c>
      <c r="I8" t="s">
        <v>2071</v>
      </c>
      <c r="J8">
        <f>_xlfn.STDEV.S(F4:F37)</f>
        <v>0.42268937786562477</v>
      </c>
    </row>
    <row r="9" spans="1:10" x14ac:dyDescent="0.3">
      <c r="B9" s="2" t="s">
        <v>2006</v>
      </c>
      <c r="C9" s="2">
        <v>1.64</v>
      </c>
      <c r="E9" s="2" t="s">
        <v>2006</v>
      </c>
      <c r="F9" s="2">
        <v>1.2</v>
      </c>
    </row>
    <row r="10" spans="1:10" x14ac:dyDescent="0.3">
      <c r="B10" s="2" t="s">
        <v>2006</v>
      </c>
      <c r="C10" s="2">
        <v>1.1299999999999999</v>
      </c>
      <c r="E10" s="2" t="s">
        <v>2006</v>
      </c>
      <c r="F10" s="2">
        <v>1.79</v>
      </c>
    </row>
    <row r="11" spans="1:10" x14ac:dyDescent="0.3">
      <c r="B11" s="2" t="s">
        <v>2006</v>
      </c>
      <c r="C11" s="2">
        <v>1.91</v>
      </c>
      <c r="E11" s="2" t="s">
        <v>2006</v>
      </c>
      <c r="F11" s="2">
        <v>2.0499999999999998</v>
      </c>
    </row>
    <row r="12" spans="1:10" x14ac:dyDescent="0.3">
      <c r="B12" s="2" t="s">
        <v>2006</v>
      </c>
      <c r="C12" s="2">
        <v>1.45</v>
      </c>
      <c r="E12" s="2" t="s">
        <v>2006</v>
      </c>
      <c r="F12" s="2">
        <v>1.67</v>
      </c>
    </row>
    <row r="13" spans="1:10" x14ac:dyDescent="0.3">
      <c r="B13" s="2" t="s">
        <v>2006</v>
      </c>
      <c r="C13" s="2">
        <v>1.0900000000000001</v>
      </c>
      <c r="E13" s="2" t="s">
        <v>2006</v>
      </c>
      <c r="F13" s="2">
        <v>2.41</v>
      </c>
    </row>
    <row r="14" spans="1:10" x14ac:dyDescent="0.3">
      <c r="B14" s="2" t="s">
        <v>2006</v>
      </c>
      <c r="C14" s="2">
        <v>1.01</v>
      </c>
      <c r="E14" s="2" t="s">
        <v>2006</v>
      </c>
      <c r="F14" s="2">
        <v>1.71</v>
      </c>
    </row>
    <row r="15" spans="1:10" x14ac:dyDescent="0.3">
      <c r="B15" s="2" t="s">
        <v>2006</v>
      </c>
      <c r="C15" s="2">
        <v>1.68</v>
      </c>
      <c r="E15" s="2" t="s">
        <v>2006</v>
      </c>
      <c r="F15" s="2">
        <v>1.59</v>
      </c>
    </row>
    <row r="16" spans="1:10" x14ac:dyDescent="0.3">
      <c r="B16" s="2" t="s">
        <v>2006</v>
      </c>
      <c r="C16" s="2">
        <v>1.28</v>
      </c>
      <c r="E16" s="2" t="s">
        <v>2006</v>
      </c>
      <c r="F16" s="2">
        <v>1.1100000000000001</v>
      </c>
    </row>
    <row r="17" spans="2:6" x14ac:dyDescent="0.3">
      <c r="B17" s="2" t="s">
        <v>2006</v>
      </c>
      <c r="C17" s="2">
        <v>1.04</v>
      </c>
      <c r="E17" s="2" t="s">
        <v>2006</v>
      </c>
      <c r="F17" s="2">
        <v>1.2</v>
      </c>
    </row>
    <row r="18" spans="2:6" x14ac:dyDescent="0.3">
      <c r="B18" s="2" t="s">
        <v>2006</v>
      </c>
      <c r="C18" s="2">
        <v>1.26</v>
      </c>
      <c r="E18" s="2" t="s">
        <v>2006</v>
      </c>
      <c r="F18" s="2">
        <v>1.29</v>
      </c>
    </row>
    <row r="19" spans="2:6" x14ac:dyDescent="0.3">
      <c r="B19" s="2" t="s">
        <v>2006</v>
      </c>
      <c r="C19" s="2">
        <v>1.23</v>
      </c>
      <c r="E19" s="2" t="s">
        <v>2006</v>
      </c>
      <c r="F19" s="2">
        <v>1.19</v>
      </c>
    </row>
    <row r="20" spans="2:6" x14ac:dyDescent="0.3">
      <c r="B20" s="2" t="s">
        <v>2006</v>
      </c>
      <c r="C20" s="2">
        <v>1.49</v>
      </c>
      <c r="E20" s="2" t="s">
        <v>2006</v>
      </c>
      <c r="F20" s="2">
        <v>2.04</v>
      </c>
    </row>
    <row r="21" spans="2:6" x14ac:dyDescent="0.3">
      <c r="B21" s="2" t="s">
        <v>2006</v>
      </c>
      <c r="C21" s="2">
        <v>1.61</v>
      </c>
      <c r="E21" s="2" t="s">
        <v>2006</v>
      </c>
      <c r="F21" s="2">
        <v>2.34</v>
      </c>
    </row>
    <row r="22" spans="2:6" x14ac:dyDescent="0.3">
      <c r="B22" s="2" t="s">
        <v>2006</v>
      </c>
      <c r="C22" s="2">
        <v>1.5</v>
      </c>
      <c r="E22" s="2" t="s">
        <v>2006</v>
      </c>
      <c r="F22" s="2">
        <v>1.58</v>
      </c>
    </row>
    <row r="23" spans="2:6" x14ac:dyDescent="0.3">
      <c r="B23" s="2" t="s">
        <v>2006</v>
      </c>
      <c r="C23" s="2">
        <v>1.8</v>
      </c>
      <c r="E23" s="2" t="s">
        <v>2006</v>
      </c>
      <c r="F23" s="2">
        <v>1.45</v>
      </c>
    </row>
    <row r="24" spans="2:6" x14ac:dyDescent="0.3">
      <c r="B24" s="2" t="s">
        <v>2006</v>
      </c>
      <c r="C24" s="2">
        <v>1.25</v>
      </c>
      <c r="E24" s="2" t="s">
        <v>2006</v>
      </c>
      <c r="F24" s="2">
        <v>2.0699999999999998</v>
      </c>
    </row>
    <row r="25" spans="2:6" x14ac:dyDescent="0.3">
      <c r="B25" s="2" t="s">
        <v>2006</v>
      </c>
      <c r="C25" s="2">
        <v>1.46</v>
      </c>
      <c r="E25" s="2" t="s">
        <v>2006</v>
      </c>
      <c r="F25" s="2">
        <v>1.52</v>
      </c>
    </row>
    <row r="26" spans="2:6" x14ac:dyDescent="0.3">
      <c r="B26" s="2" t="s">
        <v>2006</v>
      </c>
      <c r="C26" s="2">
        <v>1.3</v>
      </c>
      <c r="E26" s="2" t="s">
        <v>2006</v>
      </c>
      <c r="F26" s="2">
        <v>2.35</v>
      </c>
    </row>
    <row r="27" spans="2:6" x14ac:dyDescent="0.3">
      <c r="B27" s="2" t="s">
        <v>2006</v>
      </c>
      <c r="C27" s="2">
        <v>1.79</v>
      </c>
      <c r="E27" s="2" t="s">
        <v>2006</v>
      </c>
      <c r="F27" s="2">
        <v>1.95</v>
      </c>
    </row>
    <row r="28" spans="2:6" x14ac:dyDescent="0.3">
      <c r="B28" s="2" t="s">
        <v>2006</v>
      </c>
      <c r="C28" s="2">
        <v>1.89</v>
      </c>
      <c r="E28" s="2" t="s">
        <v>2006</v>
      </c>
      <c r="F28" s="2">
        <v>1.76</v>
      </c>
    </row>
    <row r="29" spans="2:6" x14ac:dyDescent="0.3">
      <c r="B29" s="2" t="s">
        <v>2006</v>
      </c>
      <c r="C29" s="2">
        <v>1.32</v>
      </c>
      <c r="E29" s="2" t="s">
        <v>2006</v>
      </c>
      <c r="F29" s="2">
        <v>1.05</v>
      </c>
    </row>
    <row r="30" spans="2:6" x14ac:dyDescent="0.3">
      <c r="B30" s="2" t="s">
        <v>2006</v>
      </c>
      <c r="C30" s="2">
        <v>1.53</v>
      </c>
      <c r="E30" s="2" t="s">
        <v>2006</v>
      </c>
      <c r="F30" s="2">
        <v>1.93</v>
      </c>
    </row>
    <row r="31" spans="2:6" x14ac:dyDescent="0.3">
      <c r="B31" s="2" t="s">
        <v>2006</v>
      </c>
      <c r="C31" s="2">
        <v>1.03</v>
      </c>
      <c r="E31" s="2" t="s">
        <v>2006</v>
      </c>
      <c r="F31" s="2">
        <v>1.1299999999999999</v>
      </c>
    </row>
    <row r="32" spans="2:6" x14ac:dyDescent="0.3">
      <c r="B32" s="2" t="s">
        <v>2006</v>
      </c>
      <c r="C32" s="2">
        <v>1.68</v>
      </c>
      <c r="E32" s="2" t="s">
        <v>2006</v>
      </c>
      <c r="F32" s="2">
        <v>1.19</v>
      </c>
    </row>
    <row r="33" spans="2:6" x14ac:dyDescent="0.3">
      <c r="B33" s="2" t="s">
        <v>2006</v>
      </c>
      <c r="C33" s="2">
        <v>1.1399999999999999</v>
      </c>
      <c r="E33" s="2" t="s">
        <v>2006</v>
      </c>
      <c r="F33" s="2">
        <v>1.91</v>
      </c>
    </row>
    <row r="34" spans="2:6" x14ac:dyDescent="0.3">
      <c r="B34" s="2" t="s">
        <v>2006</v>
      </c>
      <c r="C34" s="2">
        <v>1.32</v>
      </c>
      <c r="E34" s="2" t="s">
        <v>2006</v>
      </c>
      <c r="F34" s="2">
        <v>1.44</v>
      </c>
    </row>
    <row r="35" spans="2:6" x14ac:dyDescent="0.3">
      <c r="B35" s="2" t="s">
        <v>2006</v>
      </c>
      <c r="C35" s="2">
        <v>1.69</v>
      </c>
      <c r="E35" s="2" t="s">
        <v>2006</v>
      </c>
      <c r="F35" s="2">
        <v>1.83</v>
      </c>
    </row>
    <row r="36" spans="2:6" x14ac:dyDescent="0.3">
      <c r="B36" s="2" t="s">
        <v>2006</v>
      </c>
      <c r="C36" s="2">
        <v>1.24</v>
      </c>
      <c r="E36" s="2" t="s">
        <v>2006</v>
      </c>
      <c r="F36" s="2">
        <v>2.17</v>
      </c>
    </row>
    <row r="37" spans="2:6" x14ac:dyDescent="0.3">
      <c r="B37" s="2" t="s">
        <v>2006</v>
      </c>
      <c r="C37" s="2">
        <v>1.79</v>
      </c>
      <c r="E37" s="2" t="s">
        <v>2006</v>
      </c>
      <c r="F37" s="2">
        <v>1.55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4004-0DA0-4A10-A496-1EC06A309F6F}">
  <dimension ref="A1:E17"/>
  <sheetViews>
    <sheetView workbookViewId="0">
      <selection activeCell="B9" sqref="B9"/>
    </sheetView>
  </sheetViews>
  <sheetFormatPr defaultRowHeight="14.4" x14ac:dyDescent="0.3"/>
  <cols>
    <col min="1" max="1" width="2.6640625" customWidth="1"/>
    <col min="2" max="5" width="18.5546875" customWidth="1"/>
  </cols>
  <sheetData>
    <row r="1" spans="1:5" x14ac:dyDescent="0.3">
      <c r="A1" s="10" t="s">
        <v>7</v>
      </c>
    </row>
    <row r="3" spans="1:5" x14ac:dyDescent="0.3">
      <c r="B3" s="73">
        <f ca="1">TODAY()</f>
        <v>45700</v>
      </c>
    </row>
    <row r="5" spans="1:5" x14ac:dyDescent="0.3">
      <c r="B5" s="5" t="s">
        <v>334</v>
      </c>
      <c r="C5" s="5" t="s">
        <v>1778</v>
      </c>
      <c r="D5" s="5" t="s">
        <v>2007</v>
      </c>
      <c r="E5" s="5" t="s">
        <v>2008</v>
      </c>
    </row>
    <row r="6" spans="1:5" x14ac:dyDescent="0.3">
      <c r="B6" s="3">
        <v>45996</v>
      </c>
      <c r="C6" s="71">
        <v>199.24</v>
      </c>
      <c r="D6" s="4">
        <v>15</v>
      </c>
      <c r="E6" s="90">
        <f ca="1">IF(B6-$B$3 &lt; 0, "Venceu", B6-$B$3)</f>
        <v>296</v>
      </c>
    </row>
    <row r="7" spans="1:5" x14ac:dyDescent="0.3">
      <c r="B7" s="3">
        <v>45700</v>
      </c>
      <c r="C7" s="71">
        <v>956.87</v>
      </c>
      <c r="D7" s="4">
        <v>10</v>
      </c>
      <c r="E7" s="90">
        <f t="shared" ref="E7:E17" ca="1" si="0">IF(B7-$B$3 &lt; 0, "Venceu", B7-$B$3)</f>
        <v>0</v>
      </c>
    </row>
    <row r="8" spans="1:5" x14ac:dyDescent="0.3">
      <c r="B8" s="3">
        <v>45699</v>
      </c>
      <c r="C8" s="71">
        <v>866.45</v>
      </c>
      <c r="D8" s="4">
        <v>10</v>
      </c>
      <c r="E8" s="90" t="str">
        <f t="shared" ca="1" si="0"/>
        <v>Venceu</v>
      </c>
    </row>
    <row r="9" spans="1:5" x14ac:dyDescent="0.3">
      <c r="B9" s="3">
        <v>46006</v>
      </c>
      <c r="C9" s="71">
        <v>641.69000000000005</v>
      </c>
      <c r="D9" s="4">
        <v>45</v>
      </c>
      <c r="E9" s="90">
        <f t="shared" ca="1" si="0"/>
        <v>306</v>
      </c>
    </row>
    <row r="10" spans="1:5" x14ac:dyDescent="0.3">
      <c r="B10" s="3">
        <v>46007</v>
      </c>
      <c r="C10" s="71">
        <v>319.27999999999997</v>
      </c>
      <c r="D10" s="4">
        <v>7</v>
      </c>
      <c r="E10" s="90">
        <f t="shared" ca="1" si="0"/>
        <v>307</v>
      </c>
    </row>
    <row r="11" spans="1:5" x14ac:dyDescent="0.3">
      <c r="B11" s="3">
        <v>46008</v>
      </c>
      <c r="C11" s="71">
        <v>559.28</v>
      </c>
      <c r="D11" s="4">
        <v>5</v>
      </c>
      <c r="E11" s="90">
        <f t="shared" ca="1" si="0"/>
        <v>308</v>
      </c>
    </row>
    <row r="12" spans="1:5" x14ac:dyDescent="0.3">
      <c r="B12" s="3">
        <v>46009</v>
      </c>
      <c r="C12" s="71">
        <v>755.71</v>
      </c>
      <c r="D12" s="4">
        <v>90</v>
      </c>
      <c r="E12" s="90">
        <f t="shared" ca="1" si="0"/>
        <v>309</v>
      </c>
    </row>
    <row r="13" spans="1:5" x14ac:dyDescent="0.3">
      <c r="B13" s="3">
        <v>46010</v>
      </c>
      <c r="C13" s="71">
        <v>474.67</v>
      </c>
      <c r="D13" s="4">
        <v>60</v>
      </c>
      <c r="E13" s="90">
        <f t="shared" ca="1" si="0"/>
        <v>310</v>
      </c>
    </row>
    <row r="14" spans="1:5" x14ac:dyDescent="0.3">
      <c r="B14" s="3">
        <v>46011</v>
      </c>
      <c r="C14" s="71">
        <v>521.14</v>
      </c>
      <c r="D14" s="4">
        <v>120</v>
      </c>
      <c r="E14" s="90">
        <f t="shared" ca="1" si="0"/>
        <v>311</v>
      </c>
    </row>
    <row r="15" spans="1:5" x14ac:dyDescent="0.3">
      <c r="B15" s="3">
        <v>46012</v>
      </c>
      <c r="C15" s="71">
        <v>872.06</v>
      </c>
      <c r="D15" s="4">
        <v>10</v>
      </c>
      <c r="E15" s="90">
        <f t="shared" ca="1" si="0"/>
        <v>312</v>
      </c>
    </row>
    <row r="16" spans="1:5" x14ac:dyDescent="0.3">
      <c r="B16" s="3">
        <v>46013</v>
      </c>
      <c r="C16" s="71">
        <v>988</v>
      </c>
      <c r="D16" s="4">
        <v>30</v>
      </c>
      <c r="E16" s="90">
        <f t="shared" ca="1" si="0"/>
        <v>313</v>
      </c>
    </row>
    <row r="17" spans="2:5" x14ac:dyDescent="0.3">
      <c r="B17" s="3">
        <v>46014</v>
      </c>
      <c r="C17" s="71">
        <v>523.73</v>
      </c>
      <c r="D17" s="4">
        <v>20</v>
      </c>
      <c r="E17" s="90">
        <f t="shared" ca="1" si="0"/>
        <v>314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CDAE-D604-4006-A941-EACC618D644D}">
  <dimension ref="A1:J53"/>
  <sheetViews>
    <sheetView workbookViewId="0">
      <selection activeCell="I13" sqref="I13:I17"/>
    </sheetView>
  </sheetViews>
  <sheetFormatPr defaultRowHeight="14.4" x14ac:dyDescent="0.3"/>
  <cols>
    <col min="1" max="1" width="2.6640625" customWidth="1"/>
    <col min="2" max="2" width="20.88671875" customWidth="1"/>
    <col min="3" max="3" width="12" customWidth="1"/>
    <col min="4" max="4" width="17.77734375" customWidth="1"/>
    <col min="8" max="8" width="9.21875" customWidth="1"/>
    <col min="10" max="10" width="15.5546875" bestFit="1" customWidth="1"/>
  </cols>
  <sheetData>
    <row r="1" spans="1:10" x14ac:dyDescent="0.3">
      <c r="A1" s="10" t="s">
        <v>198</v>
      </c>
    </row>
    <row r="3" spans="1:10" x14ac:dyDescent="0.3">
      <c r="B3" s="26" t="s">
        <v>1930</v>
      </c>
      <c r="C3" s="26" t="s">
        <v>1931</v>
      </c>
      <c r="D3" s="26" t="s">
        <v>1932</v>
      </c>
      <c r="H3" s="97" t="s">
        <v>2054</v>
      </c>
      <c r="I3" s="97"/>
      <c r="J3" s="97"/>
    </row>
    <row r="4" spans="1:10" x14ac:dyDescent="0.3">
      <c r="B4" s="27" t="s">
        <v>1933</v>
      </c>
      <c r="C4" s="27" t="s">
        <v>1934</v>
      </c>
      <c r="D4" s="61">
        <v>85</v>
      </c>
      <c r="H4" s="96" t="s">
        <v>2074</v>
      </c>
      <c r="I4" s="96" t="s">
        <v>2075</v>
      </c>
      <c r="J4" s="96" t="s">
        <v>1903</v>
      </c>
    </row>
    <row r="5" spans="1:10" x14ac:dyDescent="0.3">
      <c r="B5" s="27" t="s">
        <v>611</v>
      </c>
      <c r="C5" s="27" t="s">
        <v>1935</v>
      </c>
      <c r="D5" s="61">
        <v>55</v>
      </c>
      <c r="H5" s="2">
        <v>1</v>
      </c>
      <c r="I5" s="2">
        <f>SMALL(Tabela3[TEMPO (minutos)],H5)</f>
        <v>55</v>
      </c>
      <c r="J5" s="2" t="str">
        <f>_xlfn.XLOOKUP(I5,Tabela3[TEMPO (minutos)],Tabela3[COMPETIDOR])</f>
        <v>Ana Silva</v>
      </c>
    </row>
    <row r="6" spans="1:10" x14ac:dyDescent="0.3">
      <c r="B6" s="27" t="s">
        <v>1284</v>
      </c>
      <c r="C6" s="27" t="s">
        <v>1936</v>
      </c>
      <c r="D6" s="61">
        <v>61.2</v>
      </c>
      <c r="H6" s="2">
        <v>2</v>
      </c>
      <c r="I6" s="2">
        <f>SMALL(Tabela3[TEMPO (minutos)],H6)</f>
        <v>55.4</v>
      </c>
      <c r="J6" s="2" t="str">
        <f>_xlfn.XLOOKUP(I6,Tabela3[TEMPO (minutos)],Tabela3[COMPETIDOR])</f>
        <v>Leonor Silva</v>
      </c>
    </row>
    <row r="7" spans="1:10" x14ac:dyDescent="0.3">
      <c r="B7" s="27" t="s">
        <v>566</v>
      </c>
      <c r="C7" s="27" t="s">
        <v>1936</v>
      </c>
      <c r="D7" s="61">
        <v>81.099999999999994</v>
      </c>
      <c r="H7" s="2">
        <v>3</v>
      </c>
      <c r="I7" s="2">
        <f>SMALL(Tabela3[TEMPO (minutos)],H7)</f>
        <v>55.7</v>
      </c>
      <c r="J7" s="2" t="str">
        <f>_xlfn.XLOOKUP(I7,Tabela3[TEMPO (minutos)],Tabela3[COMPETIDOR])</f>
        <v>Tiago Rodrigues</v>
      </c>
    </row>
    <row r="8" spans="1:10" x14ac:dyDescent="0.3">
      <c r="B8" s="27" t="s">
        <v>866</v>
      </c>
      <c r="C8" s="27" t="s">
        <v>1934</v>
      </c>
      <c r="D8" s="61">
        <v>82.5</v>
      </c>
      <c r="H8" s="2">
        <v>4</v>
      </c>
      <c r="I8" s="2">
        <f>SMALL(Tabela3[TEMPO (minutos)],H8)</f>
        <v>56</v>
      </c>
      <c r="J8" s="2" t="str">
        <f>_xlfn.XLOOKUP(I8,Tabela3[TEMPO (minutos)],Tabela3[COMPETIDOR])</f>
        <v>Bruna Ferreira</v>
      </c>
    </row>
    <row r="9" spans="1:10" x14ac:dyDescent="0.3">
      <c r="B9" s="27" t="s">
        <v>1937</v>
      </c>
      <c r="C9" s="27" t="s">
        <v>1935</v>
      </c>
      <c r="D9" s="61">
        <v>56</v>
      </c>
      <c r="H9" s="2">
        <v>5</v>
      </c>
      <c r="I9" s="2">
        <f>SMALL(Tabela3[TEMPO (minutos)],H9)</f>
        <v>57</v>
      </c>
      <c r="J9" s="2" t="str">
        <f>_xlfn.XLOOKUP(I9,Tabela3[TEMPO (minutos)],Tabela3[COMPETIDOR])</f>
        <v>Daniel Oliveira</v>
      </c>
    </row>
    <row r="10" spans="1:10" x14ac:dyDescent="0.3">
      <c r="B10" s="27" t="s">
        <v>1938</v>
      </c>
      <c r="C10" s="27" t="s">
        <v>1934</v>
      </c>
      <c r="D10" s="61">
        <v>66.7</v>
      </c>
    </row>
    <row r="11" spans="1:10" x14ac:dyDescent="0.3">
      <c r="B11" s="27" t="s">
        <v>1939</v>
      </c>
      <c r="C11" s="27" t="s">
        <v>1936</v>
      </c>
      <c r="D11" s="61">
        <v>76</v>
      </c>
      <c r="H11" s="97" t="s">
        <v>2055</v>
      </c>
      <c r="I11" s="97"/>
      <c r="J11" s="97"/>
    </row>
    <row r="12" spans="1:10" x14ac:dyDescent="0.3">
      <c r="B12" s="27" t="s">
        <v>985</v>
      </c>
      <c r="C12" s="27" t="s">
        <v>1935</v>
      </c>
      <c r="D12" s="61">
        <v>65.400000000000006</v>
      </c>
      <c r="H12" s="98" t="s">
        <v>2074</v>
      </c>
      <c r="I12" s="98" t="s">
        <v>2075</v>
      </c>
      <c r="J12" s="98" t="s">
        <v>1903</v>
      </c>
    </row>
    <row r="13" spans="1:10" x14ac:dyDescent="0.3">
      <c r="B13" s="27" t="s">
        <v>1940</v>
      </c>
      <c r="C13" s="27" t="s">
        <v>1935</v>
      </c>
      <c r="D13" s="61">
        <v>79.7</v>
      </c>
      <c r="H13" s="2">
        <v>1</v>
      </c>
      <c r="I13" s="2">
        <f>LARGE(Tabela3[TEMPO (minutos)],H13)</f>
        <v>85</v>
      </c>
      <c r="J13" s="2" t="str">
        <f>_xlfn.XLOOKUP(Tabela4[[#This Row],[Tempo]],Tabela3[TEMPO (minutos)],Tabela3[COMPETIDOR])</f>
        <v>Ana Clara Martins</v>
      </c>
    </row>
    <row r="14" spans="1:10" x14ac:dyDescent="0.3">
      <c r="B14" s="27" t="s">
        <v>1941</v>
      </c>
      <c r="C14" s="27" t="s">
        <v>1934</v>
      </c>
      <c r="D14" s="61">
        <v>73.099999999999994</v>
      </c>
      <c r="H14" s="2">
        <v>2</v>
      </c>
      <c r="I14" s="2">
        <f>LARGE(Tabela3[TEMPO (minutos)],H14)</f>
        <v>84.8</v>
      </c>
      <c r="J14" s="2" t="str">
        <f>_xlfn.XLOOKUP(Tabela4[[#This Row],[Tempo]],Tabela3[TEMPO (minutos)],Tabela3[COMPETIDOR])</f>
        <v>Mariana Lopes</v>
      </c>
    </row>
    <row r="15" spans="1:10" x14ac:dyDescent="0.3">
      <c r="B15" s="27" t="s">
        <v>970</v>
      </c>
      <c r="C15" s="27" t="s">
        <v>1936</v>
      </c>
      <c r="D15" s="61">
        <v>57</v>
      </c>
      <c r="H15" s="2">
        <v>3</v>
      </c>
      <c r="I15" s="2">
        <f>LARGE(Tabela3[TEMPO (minutos)],H15)</f>
        <v>83.3</v>
      </c>
      <c r="J15" s="2" t="str">
        <f>_xlfn.XLOOKUP(Tabela4[[#This Row],[Tempo]],Tabela3[TEMPO (minutos)],Tabela3[COMPETIDOR])</f>
        <v>Ricardo Correia</v>
      </c>
    </row>
    <row r="16" spans="1:10" x14ac:dyDescent="0.3">
      <c r="B16" s="27" t="s">
        <v>1942</v>
      </c>
      <c r="C16" s="27" t="s">
        <v>1936</v>
      </c>
      <c r="D16" s="61">
        <v>74.2</v>
      </c>
      <c r="H16" s="2">
        <v>4</v>
      </c>
      <c r="I16" s="2">
        <f>LARGE(Tabela3[TEMPO (minutos)],H16)</f>
        <v>82.5</v>
      </c>
      <c r="J16" s="2" t="str">
        <f>_xlfn.XLOOKUP(Tabela4[[#This Row],[Tempo]],Tabela3[TEMPO (minutos)],Tabela3[COMPETIDOR])</f>
        <v>Beatriz Gonçalves</v>
      </c>
    </row>
    <row r="17" spans="2:10" x14ac:dyDescent="0.3">
      <c r="B17" s="27" t="s">
        <v>1943</v>
      </c>
      <c r="C17" s="27" t="s">
        <v>1936</v>
      </c>
      <c r="D17" s="61">
        <v>68.900000000000006</v>
      </c>
      <c r="H17" s="2">
        <v>5</v>
      </c>
      <c r="I17" s="2">
        <f>LARGE(Tabela3[TEMPO (minutos)],H17)</f>
        <v>81.7</v>
      </c>
      <c r="J17" s="2" t="str">
        <f>_xlfn.XLOOKUP(Tabela4[[#This Row],[Tempo]],Tabela3[TEMPO (minutos)],Tabela3[COMPETIDOR])</f>
        <v>Sofia Matos</v>
      </c>
    </row>
    <row r="18" spans="2:10" x14ac:dyDescent="0.3">
      <c r="B18" s="27" t="s">
        <v>1944</v>
      </c>
      <c r="C18" s="27" t="s">
        <v>1945</v>
      </c>
      <c r="D18" s="61">
        <v>81.3</v>
      </c>
    </row>
    <row r="19" spans="2:10" x14ac:dyDescent="0.3">
      <c r="B19" s="27" t="s">
        <v>1946</v>
      </c>
      <c r="C19" s="27" t="s">
        <v>1945</v>
      </c>
      <c r="D19" s="61">
        <v>74</v>
      </c>
    </row>
    <row r="20" spans="2:10" x14ac:dyDescent="0.3">
      <c r="B20" s="27" t="s">
        <v>1947</v>
      </c>
      <c r="C20" s="27" t="s">
        <v>1936</v>
      </c>
      <c r="D20" s="61">
        <v>70.599999999999994</v>
      </c>
    </row>
    <row r="21" spans="2:10" x14ac:dyDescent="0.3">
      <c r="B21" s="27" t="s">
        <v>1766</v>
      </c>
      <c r="C21" s="27" t="s">
        <v>1945</v>
      </c>
      <c r="D21" s="61">
        <v>64.5</v>
      </c>
    </row>
    <row r="22" spans="2:10" x14ac:dyDescent="0.3">
      <c r="B22" s="27" t="s">
        <v>1948</v>
      </c>
      <c r="C22" s="27" t="s">
        <v>1945</v>
      </c>
      <c r="D22" s="61">
        <v>63.3</v>
      </c>
    </row>
    <row r="23" spans="2:10" x14ac:dyDescent="0.3">
      <c r="B23" s="27" t="s">
        <v>1949</v>
      </c>
      <c r="C23" s="27" t="s">
        <v>1935</v>
      </c>
      <c r="D23" s="61">
        <v>66.3</v>
      </c>
    </row>
    <row r="24" spans="2:10" x14ac:dyDescent="0.3">
      <c r="B24" s="27" t="s">
        <v>1950</v>
      </c>
      <c r="C24" s="27" t="s">
        <v>1945</v>
      </c>
      <c r="D24" s="61">
        <v>59.7</v>
      </c>
    </row>
    <row r="25" spans="2:10" x14ac:dyDescent="0.3">
      <c r="B25" s="27" t="s">
        <v>1951</v>
      </c>
      <c r="C25" s="27" t="s">
        <v>1935</v>
      </c>
      <c r="D25" s="61">
        <v>69.3</v>
      </c>
    </row>
    <row r="26" spans="2:10" x14ac:dyDescent="0.3">
      <c r="B26" s="27" t="s">
        <v>957</v>
      </c>
      <c r="C26" s="27" t="s">
        <v>1935</v>
      </c>
      <c r="D26" s="61">
        <v>80.150000000000006</v>
      </c>
    </row>
    <row r="27" spans="2:10" x14ac:dyDescent="0.3">
      <c r="B27" s="27" t="s">
        <v>1952</v>
      </c>
      <c r="C27" s="27" t="s">
        <v>1934</v>
      </c>
      <c r="D27" s="61">
        <v>60.1</v>
      </c>
    </row>
    <row r="28" spans="2:10" x14ac:dyDescent="0.3">
      <c r="B28" s="27" t="s">
        <v>1685</v>
      </c>
      <c r="C28" s="27" t="s">
        <v>1945</v>
      </c>
      <c r="D28" s="61">
        <v>62.7</v>
      </c>
    </row>
    <row r="29" spans="2:10" x14ac:dyDescent="0.3">
      <c r="B29" s="27" t="s">
        <v>404</v>
      </c>
      <c r="C29" s="27" t="s">
        <v>1935</v>
      </c>
      <c r="D29" s="61">
        <v>67.900000000000006</v>
      </c>
    </row>
    <row r="30" spans="2:10" x14ac:dyDescent="0.3">
      <c r="B30" s="27" t="s">
        <v>1953</v>
      </c>
      <c r="C30" s="27" t="s">
        <v>1934</v>
      </c>
      <c r="D30" s="61">
        <v>68.599999999999994</v>
      </c>
    </row>
    <row r="31" spans="2:10" x14ac:dyDescent="0.3">
      <c r="B31" s="27" t="s">
        <v>1954</v>
      </c>
      <c r="C31" s="27" t="s">
        <v>1935</v>
      </c>
      <c r="D31" s="61">
        <v>55.4</v>
      </c>
    </row>
    <row r="32" spans="2:10" x14ac:dyDescent="0.3">
      <c r="B32" s="27" t="s">
        <v>1955</v>
      </c>
      <c r="C32" s="27" t="s">
        <v>1935</v>
      </c>
      <c r="D32" s="61">
        <v>78.400000000000006</v>
      </c>
    </row>
    <row r="33" spans="2:4" x14ac:dyDescent="0.3">
      <c r="B33" s="27" t="s">
        <v>1956</v>
      </c>
      <c r="C33" s="27" t="s">
        <v>1945</v>
      </c>
      <c r="D33" s="61">
        <v>67.400000000000006</v>
      </c>
    </row>
    <row r="34" spans="2:4" x14ac:dyDescent="0.3">
      <c r="B34" s="27" t="s">
        <v>888</v>
      </c>
      <c r="C34" s="27" t="s">
        <v>1936</v>
      </c>
      <c r="D34" s="61">
        <v>67.599999999999994</v>
      </c>
    </row>
    <row r="35" spans="2:4" x14ac:dyDescent="0.3">
      <c r="B35" s="27" t="s">
        <v>1957</v>
      </c>
      <c r="C35" s="27" t="s">
        <v>1934</v>
      </c>
      <c r="D35" s="61">
        <v>78.2</v>
      </c>
    </row>
    <row r="36" spans="2:4" x14ac:dyDescent="0.3">
      <c r="B36" s="27" t="s">
        <v>734</v>
      </c>
      <c r="C36" s="27" t="s">
        <v>1934</v>
      </c>
      <c r="D36" s="61">
        <v>62.6</v>
      </c>
    </row>
    <row r="37" spans="2:4" x14ac:dyDescent="0.3">
      <c r="B37" s="27" t="s">
        <v>1958</v>
      </c>
      <c r="C37" s="27" t="s">
        <v>1934</v>
      </c>
      <c r="D37" s="61">
        <v>84.8</v>
      </c>
    </row>
    <row r="38" spans="2:4" x14ac:dyDescent="0.3">
      <c r="B38" s="27" t="s">
        <v>1959</v>
      </c>
      <c r="C38" s="27" t="s">
        <v>1934</v>
      </c>
      <c r="D38" s="61">
        <v>69.599999999999994</v>
      </c>
    </row>
    <row r="39" spans="2:4" x14ac:dyDescent="0.3">
      <c r="B39" s="27" t="s">
        <v>1960</v>
      </c>
      <c r="C39" s="27" t="s">
        <v>1936</v>
      </c>
      <c r="D39" s="61">
        <v>58.8</v>
      </c>
    </row>
    <row r="40" spans="2:4" x14ac:dyDescent="0.3">
      <c r="B40" s="27" t="s">
        <v>596</v>
      </c>
      <c r="C40" s="27" t="s">
        <v>1945</v>
      </c>
      <c r="D40" s="61">
        <v>71.8</v>
      </c>
    </row>
    <row r="41" spans="2:4" x14ac:dyDescent="0.3">
      <c r="B41" s="27" t="s">
        <v>711</v>
      </c>
      <c r="C41" s="27" t="s">
        <v>1936</v>
      </c>
      <c r="D41" s="61">
        <v>71.7</v>
      </c>
    </row>
    <row r="42" spans="2:4" x14ac:dyDescent="0.3">
      <c r="B42" s="27" t="s">
        <v>1961</v>
      </c>
      <c r="C42" s="27" t="s">
        <v>1945</v>
      </c>
      <c r="D42" s="61">
        <v>69.7</v>
      </c>
    </row>
    <row r="43" spans="2:4" x14ac:dyDescent="0.3">
      <c r="B43" s="27" t="s">
        <v>1962</v>
      </c>
      <c r="C43" s="27" t="s">
        <v>1945</v>
      </c>
      <c r="D43" s="61">
        <v>80.900000000000006</v>
      </c>
    </row>
    <row r="44" spans="2:4" x14ac:dyDescent="0.3">
      <c r="B44" s="27" t="s">
        <v>1963</v>
      </c>
      <c r="C44" s="27" t="s">
        <v>1936</v>
      </c>
      <c r="D44" s="61">
        <v>83.3</v>
      </c>
    </row>
    <row r="45" spans="2:4" x14ac:dyDescent="0.3">
      <c r="B45" s="27" t="s">
        <v>1964</v>
      </c>
      <c r="C45" s="27" t="s">
        <v>1936</v>
      </c>
      <c r="D45" s="61">
        <v>77.400000000000006</v>
      </c>
    </row>
    <row r="46" spans="2:4" x14ac:dyDescent="0.3">
      <c r="B46" s="27" t="s">
        <v>1965</v>
      </c>
      <c r="C46" s="27" t="s">
        <v>1945</v>
      </c>
      <c r="D46" s="61">
        <v>62.2</v>
      </c>
    </row>
    <row r="47" spans="2:4" x14ac:dyDescent="0.3">
      <c r="B47" s="27" t="s">
        <v>1966</v>
      </c>
      <c r="C47" s="27" t="s">
        <v>1934</v>
      </c>
      <c r="D47" s="61">
        <v>70.3</v>
      </c>
    </row>
    <row r="48" spans="2:4" x14ac:dyDescent="0.3">
      <c r="B48" s="27" t="s">
        <v>1967</v>
      </c>
      <c r="C48" s="27" t="s">
        <v>1935</v>
      </c>
      <c r="D48" s="61">
        <v>81.7</v>
      </c>
    </row>
    <row r="49" spans="2:4" x14ac:dyDescent="0.3">
      <c r="B49" s="27" t="s">
        <v>484</v>
      </c>
      <c r="C49" s="27" t="s">
        <v>1935</v>
      </c>
      <c r="D49" s="61">
        <v>76.5</v>
      </c>
    </row>
    <row r="50" spans="2:4" x14ac:dyDescent="0.3">
      <c r="B50" s="27" t="s">
        <v>557</v>
      </c>
      <c r="C50" s="27" t="s">
        <v>1935</v>
      </c>
      <c r="D50" s="61">
        <v>79.2</v>
      </c>
    </row>
    <row r="51" spans="2:4" x14ac:dyDescent="0.3">
      <c r="B51" s="27" t="s">
        <v>1354</v>
      </c>
      <c r="C51" s="27" t="s">
        <v>1945</v>
      </c>
      <c r="D51" s="61">
        <v>55.7</v>
      </c>
    </row>
    <row r="52" spans="2:4" x14ac:dyDescent="0.3">
      <c r="B52" s="27" t="s">
        <v>1968</v>
      </c>
      <c r="C52" s="27" t="s">
        <v>1945</v>
      </c>
      <c r="D52" s="61">
        <v>80.099999999999994</v>
      </c>
    </row>
    <row r="53" spans="2:4" x14ac:dyDescent="0.3">
      <c r="B53" s="27" t="s">
        <v>1969</v>
      </c>
      <c r="C53" s="27" t="s">
        <v>1934</v>
      </c>
      <c r="D53" s="61">
        <v>80.8</v>
      </c>
    </row>
  </sheetData>
  <mergeCells count="2">
    <mergeCell ref="H3:J3"/>
    <mergeCell ref="H11:J1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7918-78DA-462C-A13D-042CA13A43B6}">
  <dimension ref="A1:I51"/>
  <sheetViews>
    <sheetView workbookViewId="0">
      <selection activeCell="I12" sqref="I12:I23"/>
    </sheetView>
  </sheetViews>
  <sheetFormatPr defaultRowHeight="14.4" x14ac:dyDescent="0.3"/>
  <cols>
    <col min="1" max="1" width="2.6640625" customWidth="1"/>
    <col min="2" max="4" width="12.88671875" customWidth="1"/>
    <col min="5" max="5" width="14.88671875" customWidth="1"/>
    <col min="8" max="8" width="14.5546875" customWidth="1"/>
    <col min="9" max="9" width="20" customWidth="1"/>
  </cols>
  <sheetData>
    <row r="1" spans="1:9" x14ac:dyDescent="0.3">
      <c r="A1" s="10" t="s">
        <v>199</v>
      </c>
    </row>
    <row r="3" spans="1:9" x14ac:dyDescent="0.3">
      <c r="B3" s="62" t="s">
        <v>5</v>
      </c>
      <c r="C3" s="62" t="s">
        <v>337</v>
      </c>
      <c r="D3" s="62" t="s">
        <v>1970</v>
      </c>
      <c r="E3" s="62" t="s">
        <v>339</v>
      </c>
      <c r="H3" s="12" t="s">
        <v>2000</v>
      </c>
      <c r="I3" s="12"/>
    </row>
    <row r="4" spans="1:9" x14ac:dyDescent="0.3">
      <c r="B4" s="63" t="s">
        <v>1971</v>
      </c>
      <c r="C4" s="64">
        <v>5</v>
      </c>
      <c r="D4" s="65" t="s">
        <v>1972</v>
      </c>
      <c r="E4" s="65">
        <v>448680</v>
      </c>
      <c r="H4" s="68">
        <f>AVERAGE(E4:E51)</f>
        <v>432106.04166666669</v>
      </c>
      <c r="I4" s="12"/>
    </row>
    <row r="5" spans="1:9" x14ac:dyDescent="0.3">
      <c r="B5" s="63" t="s">
        <v>1971</v>
      </c>
      <c r="C5" s="64">
        <v>1</v>
      </c>
      <c r="D5" s="65" t="s">
        <v>1973</v>
      </c>
      <c r="E5" s="65">
        <v>173181</v>
      </c>
    </row>
    <row r="6" spans="1:9" x14ac:dyDescent="0.3">
      <c r="B6" s="63" t="s">
        <v>1971</v>
      </c>
      <c r="C6" s="64">
        <v>2</v>
      </c>
      <c r="D6" s="65" t="s">
        <v>1974</v>
      </c>
      <c r="E6" s="65">
        <v>295002</v>
      </c>
    </row>
    <row r="7" spans="1:9" x14ac:dyDescent="0.3">
      <c r="B7" s="63" t="s">
        <v>1971</v>
      </c>
      <c r="C7" s="64">
        <v>5</v>
      </c>
      <c r="D7" s="65" t="s">
        <v>1975</v>
      </c>
      <c r="E7" s="65">
        <v>643655</v>
      </c>
    </row>
    <row r="8" spans="1:9" x14ac:dyDescent="0.3">
      <c r="B8" s="63" t="s">
        <v>1976</v>
      </c>
      <c r="C8" s="64">
        <v>3</v>
      </c>
      <c r="D8" s="65" t="s">
        <v>1974</v>
      </c>
      <c r="E8" s="65">
        <v>241473</v>
      </c>
    </row>
    <row r="9" spans="1:9" x14ac:dyDescent="0.3">
      <c r="B9" s="63" t="s">
        <v>1976</v>
      </c>
      <c r="C9" s="64">
        <v>5</v>
      </c>
      <c r="D9" s="65" t="s">
        <v>1975</v>
      </c>
      <c r="E9" s="65">
        <v>948535</v>
      </c>
    </row>
    <row r="10" spans="1:9" x14ac:dyDescent="0.3">
      <c r="B10" s="63" t="s">
        <v>1976</v>
      </c>
      <c r="C10" s="64">
        <v>5</v>
      </c>
      <c r="D10" s="65" t="s">
        <v>1973</v>
      </c>
      <c r="E10" s="65">
        <v>464370</v>
      </c>
      <c r="H10" s="79" t="s">
        <v>1987</v>
      </c>
      <c r="I10" s="79"/>
    </row>
    <row r="11" spans="1:9" x14ac:dyDescent="0.3">
      <c r="B11" s="63" t="s">
        <v>1976</v>
      </c>
      <c r="C11" s="64">
        <v>5</v>
      </c>
      <c r="D11" s="65" t="s">
        <v>1972</v>
      </c>
      <c r="E11" s="65">
        <v>644810</v>
      </c>
      <c r="H11" s="66" t="s">
        <v>5</v>
      </c>
      <c r="I11" s="66" t="s">
        <v>8</v>
      </c>
    </row>
    <row r="12" spans="1:9" x14ac:dyDescent="0.3">
      <c r="B12" s="63" t="s">
        <v>1977</v>
      </c>
      <c r="C12" s="64">
        <v>4</v>
      </c>
      <c r="D12" s="65" t="s">
        <v>1972</v>
      </c>
      <c r="E12" s="65">
        <v>467364</v>
      </c>
      <c r="H12" s="67" t="s">
        <v>1988</v>
      </c>
      <c r="I12" s="68">
        <f>AVERAGEIF(B4:B51,H12,E4:E51)</f>
        <v>390129.5</v>
      </c>
    </row>
    <row r="13" spans="1:9" x14ac:dyDescent="0.3">
      <c r="B13" s="63" t="s">
        <v>1977</v>
      </c>
      <c r="C13" s="64">
        <v>4</v>
      </c>
      <c r="D13" s="65" t="s">
        <v>1974</v>
      </c>
      <c r="E13" s="65">
        <v>597932</v>
      </c>
      <c r="H13" s="67" t="s">
        <v>1989</v>
      </c>
      <c r="I13" s="68">
        <f t="shared" ref="I13:I23" si="0">AVERAGEIF(B5:B52,H13,E5:E52)</f>
        <v>574797</v>
      </c>
    </row>
    <row r="14" spans="1:9" x14ac:dyDescent="0.3">
      <c r="B14" s="63" t="s">
        <v>1977</v>
      </c>
      <c r="C14" s="64">
        <v>5</v>
      </c>
      <c r="D14" s="65" t="s">
        <v>1973</v>
      </c>
      <c r="E14" s="65">
        <v>986320</v>
      </c>
      <c r="H14" s="67" t="s">
        <v>1990</v>
      </c>
      <c r="I14" s="68">
        <f t="shared" si="0"/>
        <v>664817.75</v>
      </c>
    </row>
    <row r="15" spans="1:9" x14ac:dyDescent="0.3">
      <c r="B15" s="63" t="s">
        <v>1977</v>
      </c>
      <c r="C15" s="64">
        <v>5</v>
      </c>
      <c r="D15" s="65" t="s">
        <v>1975</v>
      </c>
      <c r="E15" s="65">
        <v>607655</v>
      </c>
      <c r="H15" s="67" t="s">
        <v>1991</v>
      </c>
      <c r="I15" s="68">
        <f t="shared" si="0"/>
        <v>639170.5</v>
      </c>
    </row>
    <row r="16" spans="1:9" x14ac:dyDescent="0.3">
      <c r="B16" s="63" t="s">
        <v>1978</v>
      </c>
      <c r="C16" s="64">
        <v>5</v>
      </c>
      <c r="D16" s="65" t="s">
        <v>1974</v>
      </c>
      <c r="E16" s="65">
        <v>941825</v>
      </c>
      <c r="H16" s="67" t="s">
        <v>1992</v>
      </c>
      <c r="I16" s="68">
        <f t="shared" si="0"/>
        <v>325372</v>
      </c>
    </row>
    <row r="17" spans="2:9" x14ac:dyDescent="0.3">
      <c r="B17" s="63" t="s">
        <v>1978</v>
      </c>
      <c r="C17" s="64">
        <v>4</v>
      </c>
      <c r="D17" s="65" t="s">
        <v>1972</v>
      </c>
      <c r="E17" s="65">
        <v>772136</v>
      </c>
      <c r="H17" s="67" t="s">
        <v>1993</v>
      </c>
      <c r="I17" s="68">
        <f t="shared" si="0"/>
        <v>381325</v>
      </c>
    </row>
    <row r="18" spans="2:9" x14ac:dyDescent="0.3">
      <c r="B18" s="63" t="s">
        <v>1978</v>
      </c>
      <c r="C18" s="64">
        <v>4</v>
      </c>
      <c r="D18" s="65" t="s">
        <v>1975</v>
      </c>
      <c r="E18" s="65">
        <v>248568</v>
      </c>
      <c r="H18" s="67" t="s">
        <v>1994</v>
      </c>
      <c r="I18" s="68">
        <f t="shared" si="0"/>
        <v>356276.5</v>
      </c>
    </row>
    <row r="19" spans="2:9" x14ac:dyDescent="0.3">
      <c r="B19" s="63" t="s">
        <v>1978</v>
      </c>
      <c r="C19" s="64">
        <v>3</v>
      </c>
      <c r="D19" s="65" t="s">
        <v>1973</v>
      </c>
      <c r="E19" s="65">
        <v>594153</v>
      </c>
      <c r="H19" s="67" t="s">
        <v>1995</v>
      </c>
      <c r="I19" s="68">
        <f t="shared" si="0"/>
        <v>389837.5</v>
      </c>
    </row>
    <row r="20" spans="2:9" x14ac:dyDescent="0.3">
      <c r="B20" s="63" t="s">
        <v>1979</v>
      </c>
      <c r="C20" s="64">
        <v>3</v>
      </c>
      <c r="D20" s="65" t="s">
        <v>1975</v>
      </c>
      <c r="E20" s="65">
        <v>492159</v>
      </c>
      <c r="H20" s="67" t="s">
        <v>1996</v>
      </c>
      <c r="I20" s="68">
        <f t="shared" si="0"/>
        <v>550070.5</v>
      </c>
    </row>
    <row r="21" spans="2:9" x14ac:dyDescent="0.3">
      <c r="B21" s="63" t="s">
        <v>1979</v>
      </c>
      <c r="C21" s="64">
        <v>3</v>
      </c>
      <c r="D21" s="65" t="s">
        <v>1972</v>
      </c>
      <c r="E21" s="65">
        <v>382869</v>
      </c>
      <c r="H21" s="67" t="s">
        <v>1997</v>
      </c>
      <c r="I21" s="68">
        <f t="shared" si="0"/>
        <v>220897</v>
      </c>
    </row>
    <row r="22" spans="2:9" x14ac:dyDescent="0.3">
      <c r="B22" s="63" t="s">
        <v>1979</v>
      </c>
      <c r="C22" s="64">
        <v>1</v>
      </c>
      <c r="D22" s="65" t="s">
        <v>1973</v>
      </c>
      <c r="E22" s="65">
        <v>88789</v>
      </c>
      <c r="H22" s="67" t="s">
        <v>1998</v>
      </c>
      <c r="I22" s="68">
        <f t="shared" si="0"/>
        <v>331090.5</v>
      </c>
    </row>
    <row r="23" spans="2:9" x14ac:dyDescent="0.3">
      <c r="B23" s="63" t="s">
        <v>1979</v>
      </c>
      <c r="C23" s="64">
        <v>3</v>
      </c>
      <c r="D23" s="65" t="s">
        <v>1974</v>
      </c>
      <c r="E23" s="65">
        <v>337671</v>
      </c>
      <c r="H23" s="67" t="s">
        <v>1999</v>
      </c>
      <c r="I23" s="68">
        <f t="shared" si="0"/>
        <v>361488.75</v>
      </c>
    </row>
    <row r="24" spans="2:9" x14ac:dyDescent="0.3">
      <c r="B24" s="63" t="s">
        <v>1980</v>
      </c>
      <c r="C24" s="64">
        <v>4</v>
      </c>
      <c r="D24" s="65" t="s">
        <v>1975</v>
      </c>
      <c r="E24" s="65">
        <v>515316</v>
      </c>
    </row>
    <row r="25" spans="2:9" x14ac:dyDescent="0.3">
      <c r="B25" s="63" t="s">
        <v>1980</v>
      </c>
      <c r="C25" s="64">
        <v>5</v>
      </c>
      <c r="D25" s="65" t="s">
        <v>1973</v>
      </c>
      <c r="E25" s="65">
        <v>493430</v>
      </c>
    </row>
    <row r="26" spans="2:9" x14ac:dyDescent="0.3">
      <c r="B26" s="63" t="s">
        <v>1980</v>
      </c>
      <c r="C26" s="64">
        <v>2</v>
      </c>
      <c r="D26" s="65" t="s">
        <v>1972</v>
      </c>
      <c r="E26" s="65">
        <v>313098</v>
      </c>
    </row>
    <row r="27" spans="2:9" x14ac:dyDescent="0.3">
      <c r="B27" s="63" t="s">
        <v>1980</v>
      </c>
      <c r="C27" s="64">
        <v>4</v>
      </c>
      <c r="D27" s="65" t="s">
        <v>1974</v>
      </c>
      <c r="E27" s="65">
        <v>203456</v>
      </c>
    </row>
    <row r="28" spans="2:9" x14ac:dyDescent="0.3">
      <c r="B28" s="63" t="s">
        <v>1981</v>
      </c>
      <c r="C28" s="64">
        <v>2</v>
      </c>
      <c r="D28" s="65" t="s">
        <v>1973</v>
      </c>
      <c r="E28" s="65">
        <v>389708</v>
      </c>
    </row>
    <row r="29" spans="2:9" x14ac:dyDescent="0.3">
      <c r="B29" s="63" t="s">
        <v>1981</v>
      </c>
      <c r="C29" s="64">
        <v>1</v>
      </c>
      <c r="D29" s="65" t="s">
        <v>1974</v>
      </c>
      <c r="E29" s="65">
        <v>166149</v>
      </c>
    </row>
    <row r="30" spans="2:9" x14ac:dyDescent="0.3">
      <c r="B30" s="63" t="s">
        <v>1981</v>
      </c>
      <c r="C30" s="64">
        <v>2</v>
      </c>
      <c r="D30" s="65" t="s">
        <v>1975</v>
      </c>
      <c r="E30" s="65">
        <v>343114</v>
      </c>
    </row>
    <row r="31" spans="2:9" x14ac:dyDescent="0.3">
      <c r="B31" s="63" t="s">
        <v>1981</v>
      </c>
      <c r="C31" s="64">
        <v>5</v>
      </c>
      <c r="D31" s="65" t="s">
        <v>1972</v>
      </c>
      <c r="E31" s="65">
        <v>526135</v>
      </c>
    </row>
    <row r="32" spans="2:9" x14ac:dyDescent="0.3">
      <c r="B32" s="63" t="s">
        <v>1982</v>
      </c>
      <c r="C32" s="64">
        <v>4</v>
      </c>
      <c r="D32" s="65" t="s">
        <v>1974</v>
      </c>
      <c r="E32" s="65">
        <v>648088</v>
      </c>
    </row>
    <row r="33" spans="2:5" x14ac:dyDescent="0.3">
      <c r="B33" s="63" t="s">
        <v>1982</v>
      </c>
      <c r="C33" s="64">
        <v>3</v>
      </c>
      <c r="D33" s="65" t="s">
        <v>1973</v>
      </c>
      <c r="E33" s="65">
        <v>289704</v>
      </c>
    </row>
    <row r="34" spans="2:5" x14ac:dyDescent="0.3">
      <c r="B34" s="63" t="s">
        <v>1982</v>
      </c>
      <c r="C34" s="64">
        <v>2</v>
      </c>
      <c r="D34" s="65" t="s">
        <v>1975</v>
      </c>
      <c r="E34" s="65">
        <v>129790</v>
      </c>
    </row>
    <row r="35" spans="2:5" x14ac:dyDescent="0.3">
      <c r="B35" s="63" t="s">
        <v>1982</v>
      </c>
      <c r="C35" s="64">
        <v>4</v>
      </c>
      <c r="D35" s="65" t="s">
        <v>1972</v>
      </c>
      <c r="E35" s="65">
        <v>491768</v>
      </c>
    </row>
    <row r="36" spans="2:5" x14ac:dyDescent="0.3">
      <c r="B36" s="63" t="s">
        <v>1983</v>
      </c>
      <c r="C36" s="64">
        <v>5</v>
      </c>
      <c r="D36" s="65" t="s">
        <v>1974</v>
      </c>
      <c r="E36" s="65">
        <v>680520</v>
      </c>
    </row>
    <row r="37" spans="2:5" x14ac:dyDescent="0.3">
      <c r="B37" s="63" t="s">
        <v>1983</v>
      </c>
      <c r="C37" s="64">
        <v>5</v>
      </c>
      <c r="D37" s="65" t="s">
        <v>1973</v>
      </c>
      <c r="E37" s="65">
        <v>700010</v>
      </c>
    </row>
    <row r="38" spans="2:5" x14ac:dyDescent="0.3">
      <c r="B38" s="63" t="s">
        <v>1983</v>
      </c>
      <c r="C38" s="64">
        <v>4</v>
      </c>
      <c r="D38" s="65" t="s">
        <v>1972</v>
      </c>
      <c r="E38" s="65">
        <v>679472</v>
      </c>
    </row>
    <row r="39" spans="2:5" x14ac:dyDescent="0.3">
      <c r="B39" s="63" t="s">
        <v>1983</v>
      </c>
      <c r="C39" s="64">
        <v>2</v>
      </c>
      <c r="D39" s="65" t="s">
        <v>1975</v>
      </c>
      <c r="E39" s="65">
        <v>140280</v>
      </c>
    </row>
    <row r="40" spans="2:5" x14ac:dyDescent="0.3">
      <c r="B40" s="63" t="s">
        <v>1984</v>
      </c>
      <c r="C40" s="64">
        <v>1</v>
      </c>
      <c r="D40" s="65" t="s">
        <v>1973</v>
      </c>
      <c r="E40" s="65">
        <v>185840</v>
      </c>
    </row>
    <row r="41" spans="2:5" x14ac:dyDescent="0.3">
      <c r="B41" s="63" t="s">
        <v>1984</v>
      </c>
      <c r="C41" s="64">
        <v>5</v>
      </c>
      <c r="D41" s="65" t="s">
        <v>1974</v>
      </c>
      <c r="E41" s="65">
        <v>459270</v>
      </c>
    </row>
    <row r="42" spans="2:5" x14ac:dyDescent="0.3">
      <c r="B42" s="63" t="s">
        <v>1984</v>
      </c>
      <c r="C42" s="64">
        <v>1</v>
      </c>
      <c r="D42" s="65" t="s">
        <v>1975</v>
      </c>
      <c r="E42" s="65">
        <v>172929</v>
      </c>
    </row>
    <row r="43" spans="2:5" x14ac:dyDescent="0.3">
      <c r="B43" s="63" t="s">
        <v>1984</v>
      </c>
      <c r="C43" s="64">
        <v>1</v>
      </c>
      <c r="D43" s="65" t="s">
        <v>1972</v>
      </c>
      <c r="E43" s="65">
        <v>65549</v>
      </c>
    </row>
    <row r="44" spans="2:5" x14ac:dyDescent="0.3">
      <c r="B44" s="63" t="s">
        <v>1985</v>
      </c>
      <c r="C44" s="64">
        <v>3</v>
      </c>
      <c r="D44" s="65" t="s">
        <v>1973</v>
      </c>
      <c r="E44" s="65">
        <v>515979</v>
      </c>
    </row>
    <row r="45" spans="2:5" x14ac:dyDescent="0.3">
      <c r="B45" s="63" t="s">
        <v>1985</v>
      </c>
      <c r="C45" s="64">
        <v>3</v>
      </c>
      <c r="D45" s="65" t="s">
        <v>1975</v>
      </c>
      <c r="E45" s="65">
        <v>186708</v>
      </c>
    </row>
    <row r="46" spans="2:5" x14ac:dyDescent="0.3">
      <c r="B46" s="63" t="s">
        <v>1985</v>
      </c>
      <c r="C46" s="64">
        <v>3</v>
      </c>
      <c r="D46" s="65" t="s">
        <v>1974</v>
      </c>
      <c r="E46" s="65">
        <v>327468</v>
      </c>
    </row>
    <row r="47" spans="2:5" x14ac:dyDescent="0.3">
      <c r="B47" s="63" t="s">
        <v>1985</v>
      </c>
      <c r="C47" s="64">
        <v>3</v>
      </c>
      <c r="D47" s="65" t="s">
        <v>1972</v>
      </c>
      <c r="E47" s="65">
        <v>294207</v>
      </c>
    </row>
    <row r="48" spans="2:5" x14ac:dyDescent="0.3">
      <c r="B48" s="63" t="s">
        <v>1986</v>
      </c>
      <c r="C48" s="64">
        <v>1</v>
      </c>
      <c r="D48" s="65" t="s">
        <v>1972</v>
      </c>
      <c r="E48" s="65">
        <v>149942</v>
      </c>
    </row>
    <row r="49" spans="2:5" x14ac:dyDescent="0.3">
      <c r="B49" s="63" t="s">
        <v>1986</v>
      </c>
      <c r="C49" s="64">
        <v>2</v>
      </c>
      <c r="D49" s="65" t="s">
        <v>1975</v>
      </c>
      <c r="E49" s="65">
        <v>200358</v>
      </c>
    </row>
    <row r="50" spans="2:5" x14ac:dyDescent="0.3">
      <c r="B50" s="63" t="s">
        <v>1986</v>
      </c>
      <c r="C50" s="64">
        <v>3</v>
      </c>
      <c r="D50" s="65" t="s">
        <v>1973</v>
      </c>
      <c r="E50" s="65">
        <v>485895</v>
      </c>
    </row>
    <row r="51" spans="2:5" x14ac:dyDescent="0.3">
      <c r="B51" s="63" t="s">
        <v>1986</v>
      </c>
      <c r="C51" s="64">
        <v>5</v>
      </c>
      <c r="D51" s="65" t="s">
        <v>1974</v>
      </c>
      <c r="E51" s="65">
        <v>609760</v>
      </c>
    </row>
  </sheetData>
  <mergeCells count="1">
    <mergeCell ref="H10:I10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C285-00E9-4CF5-B5F5-D8F8AE5D842D}">
  <dimension ref="A1:P77"/>
  <sheetViews>
    <sheetView workbookViewId="0">
      <selection activeCell="G5" sqref="G5"/>
    </sheetView>
  </sheetViews>
  <sheetFormatPr defaultRowHeight="14.4" x14ac:dyDescent="0.3"/>
  <cols>
    <col min="1" max="1" width="32" bestFit="1" customWidth="1"/>
    <col min="2" max="2" width="4.5546875" bestFit="1" customWidth="1"/>
    <col min="3" max="3" width="8.109375" bestFit="1" customWidth="1"/>
    <col min="4" max="4" width="11.44140625" bestFit="1" customWidth="1"/>
    <col min="5" max="5" width="6.109375" customWidth="1"/>
    <col min="6" max="6" width="6.77734375" bestFit="1" customWidth="1"/>
    <col min="7" max="7" width="17.21875" customWidth="1"/>
    <col min="8" max="8" width="8.77734375" customWidth="1"/>
    <col min="9" max="9" width="7.77734375" customWidth="1"/>
    <col min="10" max="10" width="10.5546875" bestFit="1" customWidth="1"/>
    <col min="11" max="11" width="4.88671875" bestFit="1" customWidth="1"/>
    <col min="12" max="12" width="12.44140625" bestFit="1" customWidth="1"/>
    <col min="13" max="13" width="9.33203125" bestFit="1" customWidth="1"/>
    <col min="14" max="14" width="10.109375" customWidth="1"/>
    <col min="15" max="15" width="12.88671875" bestFit="1" customWidth="1"/>
    <col min="16" max="17" width="13.6640625" customWidth="1"/>
    <col min="19" max="19" width="18.33203125" customWidth="1"/>
  </cols>
  <sheetData>
    <row r="1" spans="1:16" x14ac:dyDescent="0.3">
      <c r="A1" s="10" t="s">
        <v>200</v>
      </c>
    </row>
    <row r="3" spans="1:16" ht="28.8" x14ac:dyDescent="0.3">
      <c r="A3" s="69" t="s">
        <v>5</v>
      </c>
      <c r="B3" s="69" t="s">
        <v>337</v>
      </c>
      <c r="C3" s="69" t="s">
        <v>1970</v>
      </c>
      <c r="D3" s="69" t="s">
        <v>339</v>
      </c>
      <c r="F3" s="91" t="s">
        <v>2002</v>
      </c>
      <c r="G3" s="92"/>
      <c r="J3" s="74" t="s">
        <v>334</v>
      </c>
      <c r="K3" s="74" t="s">
        <v>5</v>
      </c>
      <c r="L3" s="74" t="s">
        <v>1781</v>
      </c>
      <c r="M3" s="74" t="s">
        <v>2056</v>
      </c>
      <c r="O3" s="70" t="s">
        <v>2073</v>
      </c>
      <c r="P3" s="93"/>
    </row>
    <row r="4" spans="1:16" x14ac:dyDescent="0.3">
      <c r="A4" s="63" t="s">
        <v>1971</v>
      </c>
      <c r="B4" s="64">
        <v>5</v>
      </c>
      <c r="C4" s="65" t="s">
        <v>1972</v>
      </c>
      <c r="D4" s="65">
        <v>448680</v>
      </c>
      <c r="F4" s="80">
        <f>SUM(D4:D51)</f>
        <v>20741090</v>
      </c>
      <c r="G4" s="80"/>
      <c r="J4" s="75">
        <v>45292</v>
      </c>
      <c r="K4" s="76" t="s">
        <v>2057</v>
      </c>
      <c r="L4" s="76">
        <v>10</v>
      </c>
      <c r="M4" s="77">
        <v>73.14</v>
      </c>
      <c r="O4" s="94">
        <f>SUMPRODUCT(M4:M77,L4:L77)</f>
        <v>88634.060000000012</v>
      </c>
      <c r="P4" s="95"/>
    </row>
    <row r="5" spans="1:16" x14ac:dyDescent="0.3">
      <c r="A5" s="63" t="s">
        <v>1971</v>
      </c>
      <c r="B5" s="64">
        <v>1</v>
      </c>
      <c r="C5" s="65" t="s">
        <v>1973</v>
      </c>
      <c r="D5" s="65">
        <v>173181</v>
      </c>
      <c r="J5" s="75">
        <v>45297</v>
      </c>
      <c r="K5" s="76" t="s">
        <v>2057</v>
      </c>
      <c r="L5" s="76">
        <v>12</v>
      </c>
      <c r="M5" s="77">
        <v>75.290000000000006</v>
      </c>
    </row>
    <row r="6" spans="1:16" x14ac:dyDescent="0.3">
      <c r="A6" s="63" t="s">
        <v>1971</v>
      </c>
      <c r="B6" s="64">
        <v>2</v>
      </c>
      <c r="C6" s="65" t="s">
        <v>1974</v>
      </c>
      <c r="D6" s="65">
        <v>295002</v>
      </c>
      <c r="J6" s="75">
        <v>45302</v>
      </c>
      <c r="K6" s="76" t="s">
        <v>2057</v>
      </c>
      <c r="L6" s="76">
        <v>23</v>
      </c>
      <c r="M6" s="77">
        <v>59.33</v>
      </c>
    </row>
    <row r="7" spans="1:16" x14ac:dyDescent="0.3">
      <c r="A7" s="63" t="s">
        <v>1971</v>
      </c>
      <c r="B7" s="64">
        <v>5</v>
      </c>
      <c r="C7" s="65" t="s">
        <v>1975</v>
      </c>
      <c r="D7" s="65">
        <v>643655</v>
      </c>
      <c r="J7" s="75">
        <v>45307</v>
      </c>
      <c r="K7" s="76" t="s">
        <v>2057</v>
      </c>
      <c r="L7" s="76">
        <v>4</v>
      </c>
      <c r="M7" s="77">
        <v>93.54</v>
      </c>
    </row>
    <row r="8" spans="1:16" x14ac:dyDescent="0.3">
      <c r="A8" s="63" t="s">
        <v>1976</v>
      </c>
      <c r="B8" s="64">
        <v>3</v>
      </c>
      <c r="C8" s="65" t="s">
        <v>1974</v>
      </c>
      <c r="D8" s="65">
        <v>241473</v>
      </c>
      <c r="F8" s="79" t="s">
        <v>2001</v>
      </c>
      <c r="G8" s="79"/>
      <c r="J8" s="75">
        <v>45312</v>
      </c>
      <c r="K8" s="76" t="s">
        <v>2057</v>
      </c>
      <c r="L8" s="76">
        <v>1</v>
      </c>
      <c r="M8" s="77">
        <v>81.64</v>
      </c>
    </row>
    <row r="9" spans="1:16" x14ac:dyDescent="0.3">
      <c r="A9" s="63" t="s">
        <v>1976</v>
      </c>
      <c r="B9" s="64">
        <v>5</v>
      </c>
      <c r="C9" s="65" t="s">
        <v>1975</v>
      </c>
      <c r="D9" s="65">
        <v>948535</v>
      </c>
      <c r="F9" s="70" t="s">
        <v>1970</v>
      </c>
      <c r="G9" s="70" t="s">
        <v>339</v>
      </c>
      <c r="J9" s="75">
        <v>45317</v>
      </c>
      <c r="K9" s="76" t="s">
        <v>2057</v>
      </c>
      <c r="L9" s="76">
        <v>1</v>
      </c>
      <c r="M9" s="77">
        <v>85.74</v>
      </c>
    </row>
    <row r="10" spans="1:16" x14ac:dyDescent="0.3">
      <c r="A10" s="63" t="s">
        <v>1976</v>
      </c>
      <c r="B10" s="64">
        <v>5</v>
      </c>
      <c r="C10" s="65" t="s">
        <v>1973</v>
      </c>
      <c r="D10" s="65">
        <v>464370</v>
      </c>
      <c r="F10" s="67" t="s">
        <v>1974</v>
      </c>
      <c r="G10" s="68">
        <f>SUMIF(C4:C51,F10,D4:D51)</f>
        <v>5508614</v>
      </c>
      <c r="J10" s="75">
        <v>45322</v>
      </c>
      <c r="K10" s="76" t="s">
        <v>2057</v>
      </c>
      <c r="L10" s="76">
        <v>13</v>
      </c>
      <c r="M10" s="77">
        <v>72.13000000000001</v>
      </c>
    </row>
    <row r="11" spans="1:16" x14ac:dyDescent="0.3">
      <c r="A11" s="63" t="s">
        <v>1976</v>
      </c>
      <c r="B11" s="64">
        <v>5</v>
      </c>
      <c r="C11" s="65" t="s">
        <v>1972</v>
      </c>
      <c r="D11" s="65">
        <v>644810</v>
      </c>
      <c r="F11" s="67" t="s">
        <v>1972</v>
      </c>
      <c r="G11" s="68">
        <f t="shared" ref="G11:G13" si="0">SUMIF(C5:C52,F11,D5:D52)</f>
        <v>4787350</v>
      </c>
      <c r="J11" s="75">
        <v>45327</v>
      </c>
      <c r="K11" s="76" t="s">
        <v>2058</v>
      </c>
      <c r="L11" s="76">
        <v>14</v>
      </c>
      <c r="M11" s="77">
        <v>54.26</v>
      </c>
    </row>
    <row r="12" spans="1:16" x14ac:dyDescent="0.3">
      <c r="A12" s="63" t="s">
        <v>1977</v>
      </c>
      <c r="B12" s="64">
        <v>4</v>
      </c>
      <c r="C12" s="65" t="s">
        <v>1972</v>
      </c>
      <c r="D12" s="65">
        <v>467364</v>
      </c>
      <c r="F12" s="67" t="s">
        <v>1975</v>
      </c>
      <c r="G12" s="68">
        <f t="shared" si="0"/>
        <v>4629067</v>
      </c>
      <c r="J12" s="75">
        <v>45332</v>
      </c>
      <c r="K12" s="76" t="s">
        <v>2058</v>
      </c>
      <c r="L12" s="76">
        <v>29</v>
      </c>
      <c r="M12" s="77">
        <v>60.43</v>
      </c>
    </row>
    <row r="13" spans="1:16" x14ac:dyDescent="0.3">
      <c r="A13" s="63" t="s">
        <v>1977</v>
      </c>
      <c r="B13" s="64">
        <v>4</v>
      </c>
      <c r="C13" s="65" t="s">
        <v>1974</v>
      </c>
      <c r="D13" s="65">
        <v>597932</v>
      </c>
      <c r="F13" s="67" t="s">
        <v>1973</v>
      </c>
      <c r="G13" s="68">
        <f t="shared" si="0"/>
        <v>5194198</v>
      </c>
      <c r="J13" s="75">
        <v>45337</v>
      </c>
      <c r="K13" s="76" t="s">
        <v>2058</v>
      </c>
      <c r="L13" s="76">
        <v>28</v>
      </c>
      <c r="M13" s="77">
        <v>94.59</v>
      </c>
    </row>
    <row r="14" spans="1:16" x14ac:dyDescent="0.3">
      <c r="A14" s="63" t="s">
        <v>1977</v>
      </c>
      <c r="B14" s="64">
        <v>5</v>
      </c>
      <c r="C14" s="65" t="s">
        <v>1973</v>
      </c>
      <c r="D14" s="65">
        <v>986320</v>
      </c>
      <c r="J14" s="75">
        <v>45342</v>
      </c>
      <c r="K14" s="76" t="s">
        <v>2058</v>
      </c>
      <c r="L14" s="76">
        <v>20</v>
      </c>
      <c r="M14" s="77">
        <v>50.29</v>
      </c>
    </row>
    <row r="15" spans="1:16" x14ac:dyDescent="0.3">
      <c r="A15" s="63" t="s">
        <v>1977</v>
      </c>
      <c r="B15" s="64">
        <v>5</v>
      </c>
      <c r="C15" s="65" t="s">
        <v>1975</v>
      </c>
      <c r="D15" s="65">
        <v>607655</v>
      </c>
      <c r="J15" s="75">
        <v>45347</v>
      </c>
      <c r="K15" s="76" t="s">
        <v>2058</v>
      </c>
      <c r="L15" s="76">
        <v>19</v>
      </c>
      <c r="M15" s="77">
        <v>70.5</v>
      </c>
    </row>
    <row r="16" spans="1:16" x14ac:dyDescent="0.3">
      <c r="A16" s="63" t="s">
        <v>1978</v>
      </c>
      <c r="B16" s="64">
        <v>5</v>
      </c>
      <c r="C16" s="65" t="s">
        <v>1974</v>
      </c>
      <c r="D16" s="65">
        <v>941825</v>
      </c>
      <c r="J16" s="75">
        <v>45352</v>
      </c>
      <c r="K16" s="76" t="s">
        <v>2059</v>
      </c>
      <c r="L16" s="76">
        <v>7</v>
      </c>
      <c r="M16" s="77">
        <v>92.25</v>
      </c>
    </row>
    <row r="17" spans="1:13" x14ac:dyDescent="0.3">
      <c r="A17" s="63" t="s">
        <v>1978</v>
      </c>
      <c r="B17" s="64">
        <v>4</v>
      </c>
      <c r="C17" s="65" t="s">
        <v>1972</v>
      </c>
      <c r="D17" s="65">
        <v>772136</v>
      </c>
      <c r="J17" s="75">
        <v>45357</v>
      </c>
      <c r="K17" s="76" t="s">
        <v>2059</v>
      </c>
      <c r="L17" s="76">
        <v>6</v>
      </c>
      <c r="M17" s="77">
        <v>70.959999999999994</v>
      </c>
    </row>
    <row r="18" spans="1:13" x14ac:dyDescent="0.3">
      <c r="A18" s="63" t="s">
        <v>1978</v>
      </c>
      <c r="B18" s="64">
        <v>4</v>
      </c>
      <c r="C18" s="65" t="s">
        <v>1975</v>
      </c>
      <c r="D18" s="65">
        <v>248568</v>
      </c>
      <c r="J18" s="75">
        <v>45362</v>
      </c>
      <c r="K18" s="76" t="s">
        <v>2059</v>
      </c>
      <c r="L18" s="76">
        <v>28</v>
      </c>
      <c r="M18" s="77">
        <v>58.839999999999996</v>
      </c>
    </row>
    <row r="19" spans="1:13" x14ac:dyDescent="0.3">
      <c r="A19" s="63" t="s">
        <v>1978</v>
      </c>
      <c r="B19" s="64">
        <v>3</v>
      </c>
      <c r="C19" s="65" t="s">
        <v>1973</v>
      </c>
      <c r="D19" s="65">
        <v>594153</v>
      </c>
      <c r="J19" s="75">
        <v>45367</v>
      </c>
      <c r="K19" s="76" t="s">
        <v>2059</v>
      </c>
      <c r="L19" s="76">
        <v>1</v>
      </c>
      <c r="M19" s="77">
        <v>70.430000000000007</v>
      </c>
    </row>
    <row r="20" spans="1:13" x14ac:dyDescent="0.3">
      <c r="A20" s="63" t="s">
        <v>1979</v>
      </c>
      <c r="B20" s="64">
        <v>3</v>
      </c>
      <c r="C20" s="65" t="s">
        <v>1975</v>
      </c>
      <c r="D20" s="65">
        <v>492159</v>
      </c>
      <c r="J20" s="75">
        <v>45372</v>
      </c>
      <c r="K20" s="76" t="s">
        <v>2059</v>
      </c>
      <c r="L20" s="76">
        <v>20</v>
      </c>
      <c r="M20" s="77">
        <v>83.05</v>
      </c>
    </row>
    <row r="21" spans="1:13" x14ac:dyDescent="0.3">
      <c r="A21" s="63" t="s">
        <v>1979</v>
      </c>
      <c r="B21" s="64">
        <v>3</v>
      </c>
      <c r="C21" s="65" t="s">
        <v>1972</v>
      </c>
      <c r="D21" s="65">
        <v>382869</v>
      </c>
      <c r="J21" s="75">
        <v>45377</v>
      </c>
      <c r="K21" s="76" t="s">
        <v>2059</v>
      </c>
      <c r="L21" s="76">
        <v>30</v>
      </c>
      <c r="M21" s="77">
        <v>59.4</v>
      </c>
    </row>
    <row r="22" spans="1:13" x14ac:dyDescent="0.3">
      <c r="A22" s="63" t="s">
        <v>1979</v>
      </c>
      <c r="B22" s="64">
        <v>1</v>
      </c>
      <c r="C22" s="65" t="s">
        <v>1973</v>
      </c>
      <c r="D22" s="65">
        <v>88789</v>
      </c>
      <c r="J22" s="75">
        <v>45382</v>
      </c>
      <c r="K22" s="76" t="s">
        <v>2059</v>
      </c>
      <c r="L22" s="76">
        <v>10</v>
      </c>
      <c r="M22" s="77">
        <v>54.27</v>
      </c>
    </row>
    <row r="23" spans="1:13" x14ac:dyDescent="0.3">
      <c r="A23" s="63" t="s">
        <v>1979</v>
      </c>
      <c r="B23" s="64">
        <v>3</v>
      </c>
      <c r="C23" s="65" t="s">
        <v>1974</v>
      </c>
      <c r="D23" s="65">
        <v>337671</v>
      </c>
      <c r="J23" s="75">
        <v>45387</v>
      </c>
      <c r="K23" s="76" t="s">
        <v>2060</v>
      </c>
      <c r="L23" s="76">
        <v>27</v>
      </c>
      <c r="M23" s="77">
        <v>84.11999999999999</v>
      </c>
    </row>
    <row r="24" spans="1:13" x14ac:dyDescent="0.3">
      <c r="A24" s="63" t="s">
        <v>1980</v>
      </c>
      <c r="B24" s="64">
        <v>4</v>
      </c>
      <c r="C24" s="65" t="s">
        <v>1975</v>
      </c>
      <c r="D24" s="65">
        <v>515316</v>
      </c>
      <c r="J24" s="75">
        <v>45392</v>
      </c>
      <c r="K24" s="76" t="s">
        <v>2060</v>
      </c>
      <c r="L24" s="76">
        <v>13</v>
      </c>
      <c r="M24" s="77">
        <v>93.67</v>
      </c>
    </row>
    <row r="25" spans="1:13" x14ac:dyDescent="0.3">
      <c r="A25" s="63" t="s">
        <v>1980</v>
      </c>
      <c r="B25" s="64">
        <v>5</v>
      </c>
      <c r="C25" s="65" t="s">
        <v>1973</v>
      </c>
      <c r="D25" s="65">
        <v>493430</v>
      </c>
      <c r="J25" s="75">
        <v>45397</v>
      </c>
      <c r="K25" s="76" t="s">
        <v>2060</v>
      </c>
      <c r="L25" s="76">
        <v>21</v>
      </c>
      <c r="M25" s="77">
        <v>81.53</v>
      </c>
    </row>
    <row r="26" spans="1:13" x14ac:dyDescent="0.3">
      <c r="A26" s="63" t="s">
        <v>1980</v>
      </c>
      <c r="B26" s="64">
        <v>2</v>
      </c>
      <c r="C26" s="65" t="s">
        <v>1972</v>
      </c>
      <c r="D26" s="65">
        <v>313098</v>
      </c>
      <c r="J26" s="75">
        <v>45402</v>
      </c>
      <c r="K26" s="76" t="s">
        <v>2060</v>
      </c>
      <c r="L26" s="76">
        <v>12</v>
      </c>
      <c r="M26" s="77">
        <v>92.79</v>
      </c>
    </row>
    <row r="27" spans="1:13" x14ac:dyDescent="0.3">
      <c r="A27" s="63" t="s">
        <v>1980</v>
      </c>
      <c r="B27" s="64">
        <v>4</v>
      </c>
      <c r="C27" s="65" t="s">
        <v>1974</v>
      </c>
      <c r="D27" s="65">
        <v>203456</v>
      </c>
      <c r="J27" s="75">
        <v>45407</v>
      </c>
      <c r="K27" s="76" t="s">
        <v>2060</v>
      </c>
      <c r="L27" s="76">
        <v>16</v>
      </c>
      <c r="M27" s="77">
        <v>99.58</v>
      </c>
    </row>
    <row r="28" spans="1:13" x14ac:dyDescent="0.3">
      <c r="A28" s="63" t="s">
        <v>1981</v>
      </c>
      <c r="B28" s="64">
        <v>2</v>
      </c>
      <c r="C28" s="65" t="s">
        <v>1973</v>
      </c>
      <c r="D28" s="65">
        <v>389708</v>
      </c>
      <c r="J28" s="75">
        <v>45412</v>
      </c>
      <c r="K28" s="76" t="s">
        <v>2060</v>
      </c>
      <c r="L28" s="76">
        <v>25</v>
      </c>
      <c r="M28" s="77">
        <v>82.41</v>
      </c>
    </row>
    <row r="29" spans="1:13" x14ac:dyDescent="0.3">
      <c r="A29" s="63" t="s">
        <v>1981</v>
      </c>
      <c r="B29" s="64">
        <v>1</v>
      </c>
      <c r="C29" s="65" t="s">
        <v>1974</v>
      </c>
      <c r="D29" s="65">
        <v>166149</v>
      </c>
      <c r="J29" s="75">
        <v>45417</v>
      </c>
      <c r="K29" s="76" t="s">
        <v>2061</v>
      </c>
      <c r="L29" s="76">
        <v>4</v>
      </c>
      <c r="M29" s="77">
        <v>80.09</v>
      </c>
    </row>
    <row r="30" spans="1:13" x14ac:dyDescent="0.3">
      <c r="A30" s="63" t="s">
        <v>1981</v>
      </c>
      <c r="B30" s="64">
        <v>2</v>
      </c>
      <c r="C30" s="65" t="s">
        <v>1975</v>
      </c>
      <c r="D30" s="65">
        <v>343114</v>
      </c>
      <c r="J30" s="75">
        <v>45422</v>
      </c>
      <c r="K30" s="76" t="s">
        <v>2061</v>
      </c>
      <c r="L30" s="76">
        <v>17</v>
      </c>
      <c r="M30" s="77">
        <v>85.51</v>
      </c>
    </row>
    <row r="31" spans="1:13" x14ac:dyDescent="0.3">
      <c r="A31" s="63" t="s">
        <v>1981</v>
      </c>
      <c r="B31" s="64">
        <v>5</v>
      </c>
      <c r="C31" s="65" t="s">
        <v>1972</v>
      </c>
      <c r="D31" s="65">
        <v>526135</v>
      </c>
      <c r="J31" s="75">
        <v>45427</v>
      </c>
      <c r="K31" s="76" t="s">
        <v>2061</v>
      </c>
      <c r="L31" s="76">
        <v>14</v>
      </c>
      <c r="M31" s="77">
        <v>66.599999999999994</v>
      </c>
    </row>
    <row r="32" spans="1:13" x14ac:dyDescent="0.3">
      <c r="A32" s="63" t="s">
        <v>1982</v>
      </c>
      <c r="B32" s="64">
        <v>4</v>
      </c>
      <c r="C32" s="65" t="s">
        <v>1974</v>
      </c>
      <c r="D32" s="65">
        <v>648088</v>
      </c>
      <c r="J32" s="75">
        <v>45432</v>
      </c>
      <c r="K32" s="76" t="s">
        <v>2061</v>
      </c>
      <c r="L32" s="76">
        <v>29</v>
      </c>
      <c r="M32" s="77">
        <v>50.970000000000006</v>
      </c>
    </row>
    <row r="33" spans="1:13" x14ac:dyDescent="0.3">
      <c r="A33" s="63" t="s">
        <v>1982</v>
      </c>
      <c r="B33" s="64">
        <v>3</v>
      </c>
      <c r="C33" s="65" t="s">
        <v>1973</v>
      </c>
      <c r="D33" s="65">
        <v>289704</v>
      </c>
      <c r="J33" s="75">
        <v>45437</v>
      </c>
      <c r="K33" s="76" t="s">
        <v>2061</v>
      </c>
      <c r="L33" s="76">
        <v>28</v>
      </c>
      <c r="M33" s="77">
        <v>83.789999999999992</v>
      </c>
    </row>
    <row r="34" spans="1:13" x14ac:dyDescent="0.3">
      <c r="A34" s="63" t="s">
        <v>1982</v>
      </c>
      <c r="B34" s="64">
        <v>2</v>
      </c>
      <c r="C34" s="65" t="s">
        <v>1975</v>
      </c>
      <c r="D34" s="65">
        <v>129790</v>
      </c>
      <c r="J34" s="75">
        <v>45442</v>
      </c>
      <c r="K34" s="76" t="s">
        <v>2061</v>
      </c>
      <c r="L34" s="76">
        <v>7</v>
      </c>
      <c r="M34" s="77">
        <v>87.09</v>
      </c>
    </row>
    <row r="35" spans="1:13" x14ac:dyDescent="0.3">
      <c r="A35" s="63" t="s">
        <v>1982</v>
      </c>
      <c r="B35" s="64">
        <v>4</v>
      </c>
      <c r="C35" s="65" t="s">
        <v>1972</v>
      </c>
      <c r="D35" s="65">
        <v>491768</v>
      </c>
      <c r="J35" s="75">
        <v>45447</v>
      </c>
      <c r="K35" s="76" t="s">
        <v>2062</v>
      </c>
      <c r="L35" s="76">
        <v>30</v>
      </c>
      <c r="M35" s="77">
        <v>97.89</v>
      </c>
    </row>
    <row r="36" spans="1:13" x14ac:dyDescent="0.3">
      <c r="A36" s="63" t="s">
        <v>1983</v>
      </c>
      <c r="B36" s="64">
        <v>5</v>
      </c>
      <c r="C36" s="65" t="s">
        <v>1974</v>
      </c>
      <c r="D36" s="65">
        <v>680520</v>
      </c>
      <c r="J36" s="75">
        <v>45452</v>
      </c>
      <c r="K36" s="76" t="s">
        <v>2062</v>
      </c>
      <c r="L36" s="76">
        <v>10</v>
      </c>
      <c r="M36" s="77">
        <v>58.67</v>
      </c>
    </row>
    <row r="37" spans="1:13" x14ac:dyDescent="0.3">
      <c r="A37" s="63" t="s">
        <v>1983</v>
      </c>
      <c r="B37" s="64">
        <v>5</v>
      </c>
      <c r="C37" s="65" t="s">
        <v>1973</v>
      </c>
      <c r="D37" s="65">
        <v>700010</v>
      </c>
      <c r="J37" s="75">
        <v>45457</v>
      </c>
      <c r="K37" s="76" t="s">
        <v>2062</v>
      </c>
      <c r="L37" s="76">
        <v>23</v>
      </c>
      <c r="M37" s="77">
        <v>73.790000000000006</v>
      </c>
    </row>
    <row r="38" spans="1:13" x14ac:dyDescent="0.3">
      <c r="A38" s="63" t="s">
        <v>1983</v>
      </c>
      <c r="B38" s="64">
        <v>4</v>
      </c>
      <c r="C38" s="65" t="s">
        <v>1972</v>
      </c>
      <c r="D38" s="65">
        <v>679472</v>
      </c>
      <c r="J38" s="75">
        <v>45462</v>
      </c>
      <c r="K38" s="76" t="s">
        <v>2062</v>
      </c>
      <c r="L38" s="76">
        <v>18</v>
      </c>
      <c r="M38" s="77">
        <v>83.54</v>
      </c>
    </row>
    <row r="39" spans="1:13" x14ac:dyDescent="0.3">
      <c r="A39" s="63" t="s">
        <v>1983</v>
      </c>
      <c r="B39" s="64">
        <v>2</v>
      </c>
      <c r="C39" s="65" t="s">
        <v>1975</v>
      </c>
      <c r="D39" s="65">
        <v>140280</v>
      </c>
      <c r="J39" s="75">
        <v>45467</v>
      </c>
      <c r="K39" s="76" t="s">
        <v>2062</v>
      </c>
      <c r="L39" s="76">
        <v>14</v>
      </c>
      <c r="M39" s="77">
        <v>63.38</v>
      </c>
    </row>
    <row r="40" spans="1:13" x14ac:dyDescent="0.3">
      <c r="A40" s="63" t="s">
        <v>1984</v>
      </c>
      <c r="B40" s="64">
        <v>1</v>
      </c>
      <c r="C40" s="65" t="s">
        <v>1973</v>
      </c>
      <c r="D40" s="65">
        <v>185840</v>
      </c>
      <c r="J40" s="75">
        <v>45472</v>
      </c>
      <c r="K40" s="76" t="s">
        <v>2062</v>
      </c>
      <c r="L40" s="76">
        <v>11</v>
      </c>
      <c r="M40" s="77">
        <v>92.07</v>
      </c>
    </row>
    <row r="41" spans="1:13" x14ac:dyDescent="0.3">
      <c r="A41" s="63" t="s">
        <v>1984</v>
      </c>
      <c r="B41" s="64">
        <v>5</v>
      </c>
      <c r="C41" s="65" t="s">
        <v>1974</v>
      </c>
      <c r="D41" s="65">
        <v>459270</v>
      </c>
      <c r="J41" s="75">
        <v>45477</v>
      </c>
      <c r="K41" s="76" t="s">
        <v>2063</v>
      </c>
      <c r="L41" s="76">
        <v>7</v>
      </c>
      <c r="M41" s="77">
        <v>61.36</v>
      </c>
    </row>
    <row r="42" spans="1:13" x14ac:dyDescent="0.3">
      <c r="A42" s="63" t="s">
        <v>1984</v>
      </c>
      <c r="B42" s="64">
        <v>1</v>
      </c>
      <c r="C42" s="65" t="s">
        <v>1975</v>
      </c>
      <c r="D42" s="65">
        <v>172929</v>
      </c>
      <c r="J42" s="75">
        <v>45482</v>
      </c>
      <c r="K42" s="76" t="s">
        <v>2063</v>
      </c>
      <c r="L42" s="76">
        <v>27</v>
      </c>
      <c r="M42" s="77">
        <v>87.83</v>
      </c>
    </row>
    <row r="43" spans="1:13" x14ac:dyDescent="0.3">
      <c r="A43" s="63" t="s">
        <v>1984</v>
      </c>
      <c r="B43" s="64">
        <v>1</v>
      </c>
      <c r="C43" s="65" t="s">
        <v>1972</v>
      </c>
      <c r="D43" s="65">
        <v>65549</v>
      </c>
      <c r="J43" s="75">
        <v>45487</v>
      </c>
      <c r="K43" s="76" t="s">
        <v>2063</v>
      </c>
      <c r="L43" s="76">
        <v>9</v>
      </c>
      <c r="M43" s="77">
        <v>82.589999999999989</v>
      </c>
    </row>
    <row r="44" spans="1:13" x14ac:dyDescent="0.3">
      <c r="A44" s="63" t="s">
        <v>1985</v>
      </c>
      <c r="B44" s="64">
        <v>3</v>
      </c>
      <c r="C44" s="65" t="s">
        <v>1973</v>
      </c>
      <c r="D44" s="65">
        <v>515979</v>
      </c>
      <c r="J44" s="75">
        <v>45492</v>
      </c>
      <c r="K44" s="76" t="s">
        <v>2063</v>
      </c>
      <c r="L44" s="76">
        <v>4</v>
      </c>
      <c r="M44" s="77">
        <v>67.349999999999994</v>
      </c>
    </row>
    <row r="45" spans="1:13" x14ac:dyDescent="0.3">
      <c r="A45" s="63" t="s">
        <v>1985</v>
      </c>
      <c r="B45" s="64">
        <v>3</v>
      </c>
      <c r="C45" s="65" t="s">
        <v>1975</v>
      </c>
      <c r="D45" s="65">
        <v>186708</v>
      </c>
      <c r="J45" s="75">
        <v>45497</v>
      </c>
      <c r="K45" s="76" t="s">
        <v>2063</v>
      </c>
      <c r="L45" s="76">
        <v>1</v>
      </c>
      <c r="M45" s="77">
        <v>92.45</v>
      </c>
    </row>
    <row r="46" spans="1:13" x14ac:dyDescent="0.3">
      <c r="A46" s="63" t="s">
        <v>1985</v>
      </c>
      <c r="B46" s="64">
        <v>3</v>
      </c>
      <c r="C46" s="65" t="s">
        <v>1974</v>
      </c>
      <c r="D46" s="65">
        <v>327468</v>
      </c>
      <c r="J46" s="75">
        <v>45502</v>
      </c>
      <c r="K46" s="76" t="s">
        <v>2063</v>
      </c>
      <c r="L46" s="76">
        <v>24</v>
      </c>
      <c r="M46" s="77">
        <v>74.709999999999994</v>
      </c>
    </row>
    <row r="47" spans="1:13" x14ac:dyDescent="0.3">
      <c r="A47" s="63" t="s">
        <v>1985</v>
      </c>
      <c r="B47" s="64">
        <v>3</v>
      </c>
      <c r="C47" s="65" t="s">
        <v>1972</v>
      </c>
      <c r="D47" s="65">
        <v>294207</v>
      </c>
      <c r="J47" s="75">
        <v>45507</v>
      </c>
      <c r="K47" s="76" t="s">
        <v>2064</v>
      </c>
      <c r="L47" s="76">
        <v>16</v>
      </c>
      <c r="M47" s="77">
        <v>60.22</v>
      </c>
    </row>
    <row r="48" spans="1:13" x14ac:dyDescent="0.3">
      <c r="A48" s="63" t="s">
        <v>1986</v>
      </c>
      <c r="B48" s="64">
        <v>1</v>
      </c>
      <c r="C48" s="65" t="s">
        <v>1972</v>
      </c>
      <c r="D48" s="65">
        <v>149942</v>
      </c>
      <c r="J48" s="75">
        <v>45512</v>
      </c>
      <c r="K48" s="76" t="s">
        <v>2064</v>
      </c>
      <c r="L48" s="76">
        <v>30</v>
      </c>
      <c r="M48" s="77">
        <v>51.71</v>
      </c>
    </row>
    <row r="49" spans="1:13" x14ac:dyDescent="0.3">
      <c r="A49" s="63" t="s">
        <v>1986</v>
      </c>
      <c r="B49" s="64">
        <v>2</v>
      </c>
      <c r="C49" s="65" t="s">
        <v>1975</v>
      </c>
      <c r="D49" s="65">
        <v>200358</v>
      </c>
      <c r="J49" s="75">
        <v>45517</v>
      </c>
      <c r="K49" s="76" t="s">
        <v>2064</v>
      </c>
      <c r="L49" s="76">
        <v>21</v>
      </c>
      <c r="M49" s="77">
        <v>60.39</v>
      </c>
    </row>
    <row r="50" spans="1:13" x14ac:dyDescent="0.3">
      <c r="A50" s="63" t="s">
        <v>1986</v>
      </c>
      <c r="B50" s="64">
        <v>3</v>
      </c>
      <c r="C50" s="65" t="s">
        <v>1973</v>
      </c>
      <c r="D50" s="65">
        <v>485895</v>
      </c>
      <c r="J50" s="75">
        <v>45522</v>
      </c>
      <c r="K50" s="76" t="s">
        <v>2064</v>
      </c>
      <c r="L50" s="76">
        <v>13</v>
      </c>
      <c r="M50" s="77">
        <v>85.14</v>
      </c>
    </row>
    <row r="51" spans="1:13" x14ac:dyDescent="0.3">
      <c r="A51" s="63" t="s">
        <v>1986</v>
      </c>
      <c r="B51" s="64">
        <v>5</v>
      </c>
      <c r="C51" s="65" t="s">
        <v>1974</v>
      </c>
      <c r="D51" s="65">
        <v>609760</v>
      </c>
      <c r="J51" s="75">
        <v>45527</v>
      </c>
      <c r="K51" s="76" t="s">
        <v>2064</v>
      </c>
      <c r="L51" s="76">
        <v>27</v>
      </c>
      <c r="M51" s="77">
        <v>92</v>
      </c>
    </row>
    <row r="52" spans="1:13" x14ac:dyDescent="0.3">
      <c r="J52" s="75">
        <v>45532</v>
      </c>
      <c r="K52" s="76" t="s">
        <v>2064</v>
      </c>
      <c r="L52" s="76">
        <v>14</v>
      </c>
      <c r="M52" s="77">
        <v>70.22</v>
      </c>
    </row>
    <row r="53" spans="1:13" x14ac:dyDescent="0.3">
      <c r="J53" s="75">
        <v>45537</v>
      </c>
      <c r="K53" s="76" t="s">
        <v>2065</v>
      </c>
      <c r="L53" s="76">
        <v>10</v>
      </c>
      <c r="M53" s="77">
        <v>66.83</v>
      </c>
    </row>
    <row r="54" spans="1:13" x14ac:dyDescent="0.3">
      <c r="J54" s="75">
        <v>45542</v>
      </c>
      <c r="K54" s="76" t="s">
        <v>2065</v>
      </c>
      <c r="L54" s="76">
        <v>25</v>
      </c>
      <c r="M54" s="77">
        <v>72.72</v>
      </c>
    </row>
    <row r="55" spans="1:13" x14ac:dyDescent="0.3">
      <c r="J55" s="75">
        <v>45547</v>
      </c>
      <c r="K55" s="76" t="s">
        <v>2065</v>
      </c>
      <c r="L55" s="76">
        <v>6</v>
      </c>
      <c r="M55" s="77">
        <v>92.45</v>
      </c>
    </row>
    <row r="56" spans="1:13" x14ac:dyDescent="0.3">
      <c r="J56" s="75">
        <v>45552</v>
      </c>
      <c r="K56" s="76" t="s">
        <v>2065</v>
      </c>
      <c r="L56" s="76">
        <v>20</v>
      </c>
      <c r="M56" s="77">
        <v>50.489999999999995</v>
      </c>
    </row>
    <row r="57" spans="1:13" x14ac:dyDescent="0.3">
      <c r="J57" s="75">
        <v>45557</v>
      </c>
      <c r="K57" s="76" t="s">
        <v>2065</v>
      </c>
      <c r="L57" s="76">
        <v>16</v>
      </c>
      <c r="M57" s="77">
        <v>96.16</v>
      </c>
    </row>
    <row r="58" spans="1:13" x14ac:dyDescent="0.3">
      <c r="J58" s="75">
        <v>45562</v>
      </c>
      <c r="K58" s="76" t="s">
        <v>2065</v>
      </c>
      <c r="L58" s="76">
        <v>28</v>
      </c>
      <c r="M58" s="77">
        <v>94.850000000000009</v>
      </c>
    </row>
    <row r="59" spans="1:13" x14ac:dyDescent="0.3">
      <c r="J59" s="75">
        <v>45567</v>
      </c>
      <c r="K59" s="76" t="s">
        <v>2066</v>
      </c>
      <c r="L59" s="76">
        <v>25</v>
      </c>
      <c r="M59" s="77">
        <v>89.83</v>
      </c>
    </row>
    <row r="60" spans="1:13" x14ac:dyDescent="0.3">
      <c r="J60" s="75">
        <v>45572</v>
      </c>
      <c r="K60" s="76" t="s">
        <v>2066</v>
      </c>
      <c r="L60" s="76">
        <v>4</v>
      </c>
      <c r="M60" s="77">
        <v>97.74</v>
      </c>
    </row>
    <row r="61" spans="1:13" x14ac:dyDescent="0.3">
      <c r="J61" s="75">
        <v>45577</v>
      </c>
      <c r="K61" s="76" t="s">
        <v>2066</v>
      </c>
      <c r="L61" s="76">
        <v>5</v>
      </c>
      <c r="M61" s="77">
        <v>92.570000000000007</v>
      </c>
    </row>
    <row r="62" spans="1:13" x14ac:dyDescent="0.3">
      <c r="J62" s="75">
        <v>45582</v>
      </c>
      <c r="K62" s="76" t="s">
        <v>2066</v>
      </c>
      <c r="L62" s="76">
        <v>6</v>
      </c>
      <c r="M62" s="77">
        <v>56.879999999999995</v>
      </c>
    </row>
    <row r="63" spans="1:13" x14ac:dyDescent="0.3">
      <c r="J63" s="75">
        <v>45587</v>
      </c>
      <c r="K63" s="76" t="s">
        <v>2066</v>
      </c>
      <c r="L63" s="76">
        <v>21</v>
      </c>
      <c r="M63" s="77">
        <v>88.570000000000007</v>
      </c>
    </row>
    <row r="64" spans="1:13" x14ac:dyDescent="0.3">
      <c r="J64" s="75">
        <v>45592</v>
      </c>
      <c r="K64" s="76" t="s">
        <v>2066</v>
      </c>
      <c r="L64" s="76">
        <v>29</v>
      </c>
      <c r="M64" s="77">
        <v>58.93</v>
      </c>
    </row>
    <row r="65" spans="10:13" x14ac:dyDescent="0.3">
      <c r="J65" s="75">
        <v>45597</v>
      </c>
      <c r="K65" s="76" t="s">
        <v>2067</v>
      </c>
      <c r="L65" s="76">
        <v>7</v>
      </c>
      <c r="M65" s="77">
        <v>96.16</v>
      </c>
    </row>
    <row r="66" spans="10:13" x14ac:dyDescent="0.3">
      <c r="J66" s="75">
        <v>45602</v>
      </c>
      <c r="K66" s="76" t="s">
        <v>2067</v>
      </c>
      <c r="L66" s="76">
        <v>13</v>
      </c>
      <c r="M66" s="77">
        <v>70.36999999999999</v>
      </c>
    </row>
    <row r="67" spans="10:13" x14ac:dyDescent="0.3">
      <c r="J67" s="75">
        <v>45607</v>
      </c>
      <c r="K67" s="76" t="s">
        <v>2067</v>
      </c>
      <c r="L67" s="76">
        <v>23</v>
      </c>
      <c r="M67" s="77">
        <v>55.65</v>
      </c>
    </row>
    <row r="68" spans="10:13" x14ac:dyDescent="0.3">
      <c r="J68" s="75">
        <v>45612</v>
      </c>
      <c r="K68" s="76" t="s">
        <v>2067</v>
      </c>
      <c r="L68" s="76">
        <v>25</v>
      </c>
      <c r="M68" s="77">
        <v>65.56</v>
      </c>
    </row>
    <row r="69" spans="10:13" x14ac:dyDescent="0.3">
      <c r="J69" s="75">
        <v>45617</v>
      </c>
      <c r="K69" s="76" t="s">
        <v>2067</v>
      </c>
      <c r="L69" s="76">
        <v>19</v>
      </c>
      <c r="M69" s="77">
        <v>67.53</v>
      </c>
    </row>
    <row r="70" spans="10:13" x14ac:dyDescent="0.3">
      <c r="J70" s="75">
        <v>45622</v>
      </c>
      <c r="K70" s="76" t="s">
        <v>2067</v>
      </c>
      <c r="L70" s="76">
        <v>9</v>
      </c>
      <c r="M70" s="77">
        <v>69.319999999999993</v>
      </c>
    </row>
    <row r="71" spans="10:13" x14ac:dyDescent="0.3">
      <c r="J71" s="75">
        <v>45627</v>
      </c>
      <c r="K71" s="76" t="s">
        <v>2068</v>
      </c>
      <c r="L71" s="76">
        <v>23</v>
      </c>
      <c r="M71" s="77">
        <v>74.39</v>
      </c>
    </row>
    <row r="72" spans="10:13" x14ac:dyDescent="0.3">
      <c r="J72" s="75">
        <v>45632</v>
      </c>
      <c r="K72" s="76" t="s">
        <v>2068</v>
      </c>
      <c r="L72" s="76">
        <v>20</v>
      </c>
      <c r="M72" s="77">
        <v>85.26</v>
      </c>
    </row>
    <row r="73" spans="10:13" x14ac:dyDescent="0.3">
      <c r="J73" s="75">
        <v>45637</v>
      </c>
      <c r="K73" s="76" t="s">
        <v>2068</v>
      </c>
      <c r="L73" s="76">
        <v>3</v>
      </c>
      <c r="M73" s="77">
        <v>77.600000000000009</v>
      </c>
    </row>
    <row r="74" spans="10:13" x14ac:dyDescent="0.3">
      <c r="J74" s="75">
        <v>45642</v>
      </c>
      <c r="K74" s="76" t="s">
        <v>2068</v>
      </c>
      <c r="L74" s="76">
        <v>22</v>
      </c>
      <c r="M74" s="77">
        <v>98.15</v>
      </c>
    </row>
    <row r="75" spans="10:13" x14ac:dyDescent="0.3">
      <c r="J75" s="75">
        <v>45647</v>
      </c>
      <c r="K75" s="76" t="s">
        <v>2068</v>
      </c>
      <c r="L75" s="76">
        <v>9</v>
      </c>
      <c r="M75" s="77">
        <v>74.33</v>
      </c>
    </row>
    <row r="76" spans="10:13" x14ac:dyDescent="0.3">
      <c r="J76" s="75">
        <v>45652</v>
      </c>
      <c r="K76" s="76" t="s">
        <v>2068</v>
      </c>
      <c r="L76" s="76">
        <v>4</v>
      </c>
      <c r="M76" s="77">
        <v>78.3</v>
      </c>
    </row>
    <row r="77" spans="10:13" x14ac:dyDescent="0.3">
      <c r="J77" s="75">
        <v>45657</v>
      </c>
      <c r="K77" s="76" t="s">
        <v>2068</v>
      </c>
      <c r="L77" s="76">
        <v>21</v>
      </c>
      <c r="M77" s="77">
        <v>77.44</v>
      </c>
    </row>
  </sheetData>
  <mergeCells count="3">
    <mergeCell ref="F8:G8"/>
    <mergeCell ref="F3:G3"/>
    <mergeCell ref="F4:G4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04D2-1BFA-42EE-8530-73F51E548C44}">
  <sheetPr>
    <tabColor rgb="FF7030A0"/>
  </sheetPr>
  <dimension ref="A1:T23"/>
  <sheetViews>
    <sheetView showGridLines="0" zoomScaleNormal="100" workbookViewId="0"/>
  </sheetViews>
  <sheetFormatPr defaultColWidth="0" defaultRowHeight="15" customHeight="1" zeroHeight="1" x14ac:dyDescent="0.3"/>
  <cols>
    <col min="1" max="20" width="9.109375" customWidth="1"/>
    <col min="21" max="16384" width="9.109375" hidden="1"/>
  </cols>
  <sheetData>
    <row r="1" spans="1:20" ht="14.4" x14ac:dyDescent="0.3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14.4" x14ac:dyDescent="0.3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</row>
    <row r="3" spans="1:20" ht="14.4" x14ac:dyDescent="0.3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</row>
    <row r="4" spans="1:20" ht="14.4" x14ac:dyDescent="0.3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</row>
    <row r="5" spans="1:20" ht="14.4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</row>
    <row r="6" spans="1:20" ht="14.4" x14ac:dyDescent="0.3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</row>
    <row r="7" spans="1:20" ht="14.4" x14ac:dyDescent="0.3">
      <c r="A7" s="78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</row>
    <row r="8" spans="1:20" ht="14.4" x14ac:dyDescent="0.3">
      <c r="A8" s="78"/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</row>
    <row r="9" spans="1:20" ht="14.4" x14ac:dyDescent="0.3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</row>
    <row r="10" spans="1:20" ht="14.4" x14ac:dyDescent="0.3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</row>
    <row r="11" spans="1:20" ht="14.4" x14ac:dyDescent="0.3">
      <c r="A11" s="78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</row>
    <row r="12" spans="1:20" ht="14.4" x14ac:dyDescent="0.3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</row>
    <row r="13" spans="1:20" ht="14.4" x14ac:dyDescent="0.3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</row>
    <row r="14" spans="1:20" ht="14.4" x14ac:dyDescent="0.3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</row>
    <row r="15" spans="1:20" ht="14.4" x14ac:dyDescent="0.3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</row>
    <row r="16" spans="1:20" ht="14.4" x14ac:dyDescent="0.3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</row>
    <row r="17" spans="1:20" ht="14.4" x14ac:dyDescent="0.3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</row>
    <row r="18" spans="1:20" ht="14.4" x14ac:dyDescent="0.3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</row>
    <row r="19" spans="1:20" ht="14.4" x14ac:dyDescent="0.3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</row>
    <row r="20" spans="1:20" ht="14.4" x14ac:dyDescent="0.3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</row>
    <row r="21" spans="1:20" ht="15" customHeight="1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</row>
    <row r="22" spans="1:20" ht="15" customHeight="1" x14ac:dyDescent="0.3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</row>
    <row r="23" spans="1:20" ht="15" customHeight="1" x14ac:dyDescent="0.3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</row>
  </sheetData>
  <sheetProtection algorithmName="SHA-512" hashValue="AdTnTYw6K5PidloZetj54ZjJixdqBRGb/NFkofHcDRyPWpxyzVXi6PFLNH4ZRKIGMsbPSAYC5StfCtiWu68icQ==" saltValue="N4sAaEhBglhTTSrdIqv+cA==" spinCount="100000" sheet="1" objects="1" scenarios="1" selectLockedCells="1" selectUnlockedCells="1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30 FUNÇÕES</vt:lpstr>
      <vt:lpstr>1,2</vt:lpstr>
      <vt:lpstr>3,4</vt:lpstr>
      <vt:lpstr>5</vt:lpstr>
      <vt:lpstr>6,7</vt:lpstr>
      <vt:lpstr>8,9</vt:lpstr>
      <vt:lpstr>10</vt:lpstr>
      <vt:lpstr>11,12,13,14</vt:lpstr>
      <vt:lpstr>15,16,17,18,19,20,21</vt:lpstr>
      <vt:lpstr>22</vt:lpstr>
      <vt:lpstr>23</vt:lpstr>
      <vt:lpstr>24,25</vt:lpstr>
      <vt:lpstr>26,27</vt:lpstr>
      <vt:lpstr>28,29,30</vt:lpstr>
      <vt:lpstr>@ExcelenteJoao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ExcelenteJoao</dc:creator>
  <cp:lastModifiedBy>Gabriel Siboli</cp:lastModifiedBy>
  <dcterms:created xsi:type="dcterms:W3CDTF">2015-06-05T18:17:20Z</dcterms:created>
  <dcterms:modified xsi:type="dcterms:W3CDTF">2025-02-12T14:34:10Z</dcterms:modified>
</cp:coreProperties>
</file>