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Programaci-n-con-Arduino\Bioimpedanciometro_Sketch_Funcional_2.0\"/>
    </mc:Choice>
  </mc:AlternateContent>
  <bookViews>
    <workbookView xWindow="0" yWindow="0" windowWidth="20490" windowHeight="7755" activeTab="4"/>
  </bookViews>
  <sheets>
    <sheet name="Hoja4" sheetId="4" r:id="rId1"/>
    <sheet name="Hoja1" sheetId="1" r:id="rId2"/>
    <sheet name="Hoja2" sheetId="2" r:id="rId3"/>
    <sheet name="Hoja3" sheetId="3" r:id="rId4"/>
    <sheet name="Hoja5" sheetId="5" r:id="rId5"/>
  </sheets>
  <definedNames>
    <definedName name="_xlnm._FilterDatabase" localSheetId="2" hidden="1">Hoja2!$E$5:$F$11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5" l="1"/>
  <c r="H32" i="5"/>
  <c r="H30" i="5"/>
  <c r="H23" i="5"/>
  <c r="H24" i="5"/>
  <c r="H22" i="5"/>
  <c r="H15" i="5"/>
  <c r="H16" i="5"/>
  <c r="H14" i="5"/>
  <c r="H7" i="5"/>
  <c r="H8" i="5"/>
  <c r="H6" i="5"/>
  <c r="G32" i="5"/>
  <c r="G31" i="5"/>
  <c r="I31" i="5" s="1"/>
  <c r="G30" i="5"/>
  <c r="I30" i="5" s="1"/>
  <c r="G24" i="5"/>
  <c r="I24" i="5" s="1"/>
  <c r="G23" i="5"/>
  <c r="I23" i="5" s="1"/>
  <c r="G22" i="5"/>
  <c r="G16" i="5"/>
  <c r="I16" i="5" s="1"/>
  <c r="G15" i="5"/>
  <c r="I15" i="5" s="1"/>
  <c r="G14" i="5"/>
  <c r="I14" i="5" s="1"/>
  <c r="G8" i="5"/>
  <c r="G7" i="5"/>
  <c r="G6" i="5"/>
  <c r="I32" i="5" l="1"/>
  <c r="I22" i="5"/>
  <c r="I7" i="5"/>
  <c r="I8" i="5"/>
  <c r="I6" i="5"/>
  <c r="C21" i="4"/>
  <c r="B21" i="4"/>
  <c r="C18" i="4"/>
  <c r="D18" i="4"/>
  <c r="E18" i="4"/>
  <c r="F18" i="4"/>
  <c r="G18" i="4"/>
  <c r="H18" i="4"/>
  <c r="I18" i="4"/>
  <c r="C17" i="4"/>
  <c r="D17" i="4"/>
  <c r="E17" i="4"/>
  <c r="F17" i="4"/>
  <c r="G17" i="4"/>
  <c r="H17" i="4"/>
  <c r="I17" i="4"/>
  <c r="B18" i="4"/>
  <c r="B17" i="4"/>
  <c r="F16" i="4"/>
  <c r="G16" i="4"/>
  <c r="H16" i="4"/>
  <c r="I16" i="4"/>
  <c r="C16" i="4"/>
  <c r="D16" i="4"/>
  <c r="E16" i="4"/>
  <c r="B16" i="4"/>
  <c r="J26" i="3" l="1"/>
  <c r="J18" i="3"/>
  <c r="J10" i="3"/>
  <c r="G32" i="3" l="1"/>
  <c r="H32" i="3" s="1"/>
  <c r="I32" i="3" s="1"/>
  <c r="G33" i="3"/>
  <c r="H33" i="3" s="1"/>
  <c r="I33" i="3" s="1"/>
  <c r="G31" i="3"/>
  <c r="H31" i="3" s="1"/>
  <c r="I31" i="3" s="1"/>
  <c r="G23" i="3"/>
  <c r="H23" i="3" s="1"/>
  <c r="I23" i="3" s="1"/>
  <c r="G24" i="3"/>
  <c r="H24" i="3" s="1"/>
  <c r="I24" i="3" s="1"/>
  <c r="G22" i="3"/>
  <c r="H22" i="3" s="1"/>
  <c r="I22" i="3" s="1"/>
  <c r="G15" i="3"/>
  <c r="H15" i="3" s="1"/>
  <c r="I15" i="3" s="1"/>
  <c r="G16" i="3"/>
  <c r="H16" i="3" s="1"/>
  <c r="I16" i="3" s="1"/>
  <c r="G14" i="3"/>
  <c r="H14" i="3" s="1"/>
  <c r="I14" i="3" s="1"/>
  <c r="G7" i="3"/>
  <c r="H7" i="3" s="1"/>
  <c r="I7" i="3" s="1"/>
  <c r="G8" i="3"/>
  <c r="H8" i="3" s="1"/>
  <c r="I8" i="3" s="1"/>
  <c r="G6" i="3"/>
  <c r="H6" i="3" s="1"/>
  <c r="I6" i="3" s="1"/>
  <c r="G7" i="2"/>
  <c r="G8" i="2"/>
  <c r="G9" i="2"/>
  <c r="G10" i="2"/>
  <c r="G11" i="2"/>
  <c r="G6" i="2"/>
  <c r="G21" i="2"/>
  <c r="G22" i="2"/>
  <c r="G23" i="2"/>
  <c r="G24" i="2"/>
  <c r="G25" i="2"/>
  <c r="G20" i="2"/>
  <c r="F21" i="2" l="1"/>
  <c r="F22" i="2"/>
  <c r="F23" i="2"/>
  <c r="F24" i="2"/>
  <c r="F25" i="2"/>
  <c r="F20" i="2"/>
  <c r="F7" i="2"/>
  <c r="F8" i="2"/>
  <c r="F9" i="2"/>
  <c r="F10" i="2"/>
  <c r="F11" i="2"/>
  <c r="F6" i="2"/>
  <c r="M6" i="1" l="1"/>
  <c r="M7" i="1"/>
  <c r="M8" i="1"/>
  <c r="M9" i="1"/>
  <c r="M10" i="1"/>
  <c r="M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<sst xmlns="http://schemas.openxmlformats.org/spreadsheetml/2006/main" count="79" uniqueCount="28">
  <si>
    <t>Valor medido</t>
  </si>
  <si>
    <t>Medida 1</t>
  </si>
  <si>
    <t>Medida 2</t>
  </si>
  <si>
    <r>
      <t xml:space="preserve">Resistencia de Feedback:  470 </t>
    </r>
    <r>
      <rPr>
        <b/>
        <sz val="11"/>
        <color theme="1"/>
        <rFont val="Calibri"/>
        <family val="2"/>
      </rPr>
      <t>Ω</t>
    </r>
  </si>
  <si>
    <t>Medida 3</t>
  </si>
  <si>
    <t>Medida 4</t>
  </si>
  <si>
    <r>
      <t xml:space="preserve">Resistencia de Feedback:  680 </t>
    </r>
    <r>
      <rPr>
        <b/>
        <sz val="11"/>
        <color theme="1"/>
        <rFont val="Calibri"/>
        <family val="2"/>
      </rPr>
      <t>Ω</t>
    </r>
  </si>
  <si>
    <t>Promedio</t>
  </si>
  <si>
    <t>y = -0,5394x + 11162</t>
  </si>
  <si>
    <t>y = -1,5257x + 31046</t>
  </si>
  <si>
    <t>Valor Teorico</t>
  </si>
  <si>
    <t>Magnitud</t>
  </si>
  <si>
    <t>Error</t>
  </si>
  <si>
    <t>Valor</t>
  </si>
  <si>
    <t>SENSADO DE TEJIDO BIOIMPEDANCIOMETRO</t>
  </si>
  <si>
    <t xml:space="preserve"> ER-Piel (Placa Completa)[Ω]</t>
  </si>
  <si>
    <t xml:space="preserve"> ER-Piel (Media Placa)[Ω]</t>
  </si>
  <si>
    <t xml:space="preserve"> ER-Piel (Placa Espalda)[Ω]</t>
  </si>
  <si>
    <t xml:space="preserve"> ER-Piel (1/4 Placa)[Ω]</t>
  </si>
  <si>
    <t>*Cambio de Extremidad</t>
  </si>
  <si>
    <t>Impedancia Carne [Ω]</t>
  </si>
  <si>
    <t>Impedancia Infinita [Ω]</t>
  </si>
  <si>
    <t xml:space="preserve">Impedancia Carne con 5V [Ω] </t>
  </si>
  <si>
    <t>Valor Maximo</t>
  </si>
  <si>
    <t>Valor Minimo</t>
  </si>
  <si>
    <t>Valor Limite Deteccion de Placa</t>
  </si>
  <si>
    <t>Valor Limite Deteccion de Bio</t>
  </si>
  <si>
    <t>Valor desde la espalda a la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</si>
</sst>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470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7515310586174E-2"/>
                  <c:y val="-0.1779990522018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Hoja1!$F$5:$F$10</c:f>
              <c:numCache>
                <c:formatCode>General</c:formatCode>
                <c:ptCount val="6"/>
                <c:pt idx="0">
                  <c:v>20259</c:v>
                </c:pt>
                <c:pt idx="1">
                  <c:v>20148.25</c:v>
                </c:pt>
                <c:pt idx="2">
                  <c:v>19981.75</c:v>
                </c:pt>
                <c:pt idx="3">
                  <c:v>19660.5</c:v>
                </c:pt>
                <c:pt idx="4">
                  <c:v>19447.25</c:v>
                </c:pt>
                <c:pt idx="5">
                  <c:v>18637</c:v>
                </c:pt>
              </c:numCache>
            </c:numRef>
          </c:cat>
          <c:val>
            <c:numRef>
              <c:f>Hoja1!$A$5:$A$10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203808"/>
        <c:axId val="1213204352"/>
      </c:lineChart>
      <c:catAx>
        <c:axId val="12132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04352"/>
        <c:crosses val="autoZero"/>
        <c:auto val="1"/>
        <c:lblAlgn val="ctr"/>
        <c:lblOffset val="100"/>
        <c:noMultiLvlLbl val="0"/>
      </c:catAx>
      <c:valAx>
        <c:axId val="1213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52174552947237"/>
                  <c:y val="-0.1724064021797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Hoja5!$G$14:$G$16</c:f>
              <c:numCache>
                <c:formatCode>General</c:formatCode>
                <c:ptCount val="3"/>
                <c:pt idx="0">
                  <c:v>14002.25</c:v>
                </c:pt>
                <c:pt idx="1">
                  <c:v>14084.25</c:v>
                </c:pt>
                <c:pt idx="2">
                  <c:v>14148.5</c:v>
                </c:pt>
              </c:numCache>
            </c:numRef>
          </c:xVal>
          <c:yVal>
            <c:numRef>
              <c:f>Hoja5!$B$14:$B$16</c:f>
              <c:numCache>
                <c:formatCode>General</c:formatCode>
                <c:ptCount val="3"/>
                <c:pt idx="0">
                  <c:v>530</c:v>
                </c:pt>
                <c:pt idx="1">
                  <c:v>470</c:v>
                </c:pt>
                <c:pt idx="2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17392"/>
        <c:axId val="1222019568"/>
      </c:scatterChart>
      <c:valAx>
        <c:axId val="1222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2019568"/>
        <c:crosses val="autoZero"/>
        <c:crossBetween val="midCat"/>
      </c:valAx>
      <c:valAx>
        <c:axId val="12220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2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81102362204724E-2"/>
                  <c:y val="-9.750014925841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Hoja5!$G$22:$G$24</c:f>
              <c:numCache>
                <c:formatCode>General</c:formatCode>
                <c:ptCount val="3"/>
                <c:pt idx="0">
                  <c:v>13774.75</c:v>
                </c:pt>
                <c:pt idx="1">
                  <c:v>13848.75</c:v>
                </c:pt>
                <c:pt idx="2">
                  <c:v>13926</c:v>
                </c:pt>
              </c:numCache>
            </c:numRef>
          </c:xVal>
          <c:yVal>
            <c:numRef>
              <c:f>Hoja5!$B$22:$B$24</c:f>
              <c:numCache>
                <c:formatCode>General</c:formatCode>
                <c:ptCount val="3"/>
                <c:pt idx="0">
                  <c:v>710</c:v>
                </c:pt>
                <c:pt idx="1">
                  <c:v>650</c:v>
                </c:pt>
                <c:pt idx="2">
                  <c:v>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15760"/>
        <c:axId val="1222018480"/>
      </c:scatterChart>
      <c:valAx>
        <c:axId val="12220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2018480"/>
        <c:crosses val="autoZero"/>
        <c:crossBetween val="midCat"/>
      </c:valAx>
      <c:valAx>
        <c:axId val="12220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20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102748911871906E-2"/>
                  <c:y val="-0.13156883637860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Hoja5!$G$30:$G$32</c:f>
              <c:numCache>
                <c:formatCode>General</c:formatCode>
                <c:ptCount val="3"/>
                <c:pt idx="0">
                  <c:v>13307.75</c:v>
                </c:pt>
                <c:pt idx="1">
                  <c:v>13492.5</c:v>
                </c:pt>
                <c:pt idx="2">
                  <c:v>13651</c:v>
                </c:pt>
              </c:numCache>
            </c:numRef>
          </c:xVal>
          <c:yVal>
            <c:numRef>
              <c:f>Hoja5!$B$30:$B$32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22288"/>
        <c:axId val="1222013040"/>
      </c:scatterChart>
      <c:valAx>
        <c:axId val="12220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2013040"/>
        <c:crosses val="autoZero"/>
        <c:crossBetween val="midCat"/>
      </c:valAx>
      <c:valAx>
        <c:axId val="12220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20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680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80183727034117E-2"/>
                  <c:y val="-0.4583008894721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Hoja1!$M$5:$M$10</c:f>
              <c:numCache>
                <c:formatCode>General</c:formatCode>
                <c:ptCount val="6"/>
                <c:pt idx="0">
                  <c:v>20243.5</c:v>
                </c:pt>
                <c:pt idx="1">
                  <c:v>20168.25</c:v>
                </c:pt>
                <c:pt idx="2">
                  <c:v>20085.5</c:v>
                </c:pt>
                <c:pt idx="3">
                  <c:v>19983.75</c:v>
                </c:pt>
                <c:pt idx="4">
                  <c:v>19823</c:v>
                </c:pt>
                <c:pt idx="5">
                  <c:v>19661.75</c:v>
                </c:pt>
              </c:numCache>
            </c:numRef>
          </c:cat>
          <c:val>
            <c:numRef>
              <c:f>Hoja1!$H$5:$H$10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204896"/>
        <c:axId val="1213206528"/>
      </c:lineChart>
      <c:catAx>
        <c:axId val="1213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06528"/>
        <c:crosses val="autoZero"/>
        <c:auto val="1"/>
        <c:lblAlgn val="ctr"/>
        <c:lblOffset val="100"/>
        <c:noMultiLvlLbl val="0"/>
      </c:catAx>
      <c:valAx>
        <c:axId val="1213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Hoja2!$D$6:$D$11</c:f>
              <c:numCache>
                <c:formatCode>General</c:formatCode>
                <c:ptCount val="6"/>
                <c:pt idx="0">
                  <c:v>18637</c:v>
                </c:pt>
                <c:pt idx="1">
                  <c:v>19447.25</c:v>
                </c:pt>
                <c:pt idx="2">
                  <c:v>19660.5</c:v>
                </c:pt>
                <c:pt idx="3">
                  <c:v>19981.75</c:v>
                </c:pt>
                <c:pt idx="4">
                  <c:v>20148.25</c:v>
                </c:pt>
                <c:pt idx="5">
                  <c:v>20259</c:v>
                </c:pt>
              </c:numCache>
            </c:numRef>
          </c:xVal>
          <c:yVal>
            <c:numRef>
              <c:f>Hoja2!$E$6:$E$11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00544"/>
        <c:axId val="1213208160"/>
      </c:scatterChart>
      <c:valAx>
        <c:axId val="12132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08160"/>
        <c:crosses val="autoZero"/>
        <c:crossBetween val="midCat"/>
      </c:valAx>
      <c:valAx>
        <c:axId val="12132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Hoja2!$E$19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Hoja2!$D$20:$D$25</c:f>
              <c:numCache>
                <c:formatCode>General</c:formatCode>
                <c:ptCount val="6"/>
                <c:pt idx="0">
                  <c:v>19661.75</c:v>
                </c:pt>
                <c:pt idx="1">
                  <c:v>19823</c:v>
                </c:pt>
                <c:pt idx="2">
                  <c:v>19983.75</c:v>
                </c:pt>
                <c:pt idx="3">
                  <c:v>20085.5</c:v>
                </c:pt>
                <c:pt idx="4">
                  <c:v>20168.25</c:v>
                </c:pt>
                <c:pt idx="5">
                  <c:v>20243.5</c:v>
                </c:pt>
              </c:numCache>
            </c:numRef>
          </c:xVal>
          <c:yVal>
            <c:numRef>
              <c:f>Hoja2!$E$20:$E$25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11968"/>
        <c:axId val="1213212512"/>
      </c:scatterChart>
      <c:valAx>
        <c:axId val="12132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12512"/>
        <c:crosses val="autoZero"/>
        <c:crossBetween val="midCat"/>
      </c:valAx>
      <c:valAx>
        <c:axId val="12132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Ec. Grafica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22843790867604"/>
                  <c:y val="-0.33965438432306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Hoja3!$G$6:$G$8</c:f>
              <c:numCache>
                <c:formatCode>General</c:formatCode>
                <c:ptCount val="3"/>
                <c:pt idx="0">
                  <c:v>20164.75</c:v>
                </c:pt>
                <c:pt idx="1">
                  <c:v>20218.75</c:v>
                </c:pt>
                <c:pt idx="2">
                  <c:v>20265.5</c:v>
                </c:pt>
              </c:numCache>
            </c:numRef>
          </c:xVal>
          <c:yVal>
            <c:numRef>
              <c:f>Hoja3!$B$6:$B$8</c:f>
              <c:numCache>
                <c:formatCode>General</c:formatCode>
                <c:ptCount val="3"/>
                <c:pt idx="0">
                  <c:v>220</c:v>
                </c:pt>
                <c:pt idx="1">
                  <c:v>147</c:v>
                </c:pt>
                <c:pt idx="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13600"/>
        <c:axId val="1213214688"/>
      </c:scatterChart>
      <c:valAx>
        <c:axId val="12132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14688"/>
        <c:crosses val="autoZero"/>
        <c:crossBetween val="midCat"/>
      </c:valAx>
      <c:valAx>
        <c:axId val="12132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99517750592594"/>
                  <c:y val="-0.1838808051292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Hoja3!$G$14:$G$16</c:f>
              <c:numCache>
                <c:formatCode>General</c:formatCode>
                <c:ptCount val="3"/>
                <c:pt idx="0">
                  <c:v>19859.75</c:v>
                </c:pt>
                <c:pt idx="1">
                  <c:v>20101.5</c:v>
                </c:pt>
                <c:pt idx="2">
                  <c:v>20135</c:v>
                </c:pt>
              </c:numCache>
            </c:numRef>
          </c:xVal>
          <c:yVal>
            <c:numRef>
              <c:f>Hoja3!$B$14:$B$16</c:f>
              <c:numCache>
                <c:formatCode>General</c:formatCode>
                <c:ptCount val="3"/>
                <c:pt idx="0">
                  <c:v>470</c:v>
                </c:pt>
                <c:pt idx="1">
                  <c:v>320</c:v>
                </c:pt>
                <c:pt idx="2">
                  <c:v>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99456"/>
        <c:axId val="1213214144"/>
      </c:scatterChart>
      <c:valAx>
        <c:axId val="1213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214144"/>
        <c:crosses val="autoZero"/>
        <c:crossBetween val="midCat"/>
      </c:valAx>
      <c:valAx>
        <c:axId val="1213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82806601229641"/>
                  <c:y val="0.1602556504882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Hoja3!$G$22:$G$24</c:f>
              <c:numCache>
                <c:formatCode>General</c:formatCode>
                <c:ptCount val="3"/>
                <c:pt idx="0">
                  <c:v>19318.5</c:v>
                </c:pt>
                <c:pt idx="1">
                  <c:v>19408.75</c:v>
                </c:pt>
                <c:pt idx="2">
                  <c:v>19618.25</c:v>
                </c:pt>
              </c:numCache>
            </c:numRef>
          </c:xVal>
          <c:yVal>
            <c:numRef>
              <c:f>Hoja3!$B$22:$B$24</c:f>
              <c:numCache>
                <c:formatCode>General</c:formatCode>
                <c:ptCount val="3"/>
                <c:pt idx="0">
                  <c:v>727</c:v>
                </c:pt>
                <c:pt idx="1">
                  <c:v>680</c:v>
                </c:pt>
                <c:pt idx="2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41760"/>
        <c:axId val="1148146112"/>
      </c:scatterChart>
      <c:valAx>
        <c:axId val="11481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8146112"/>
        <c:crosses val="autoZero"/>
        <c:crossBetween val="midCat"/>
      </c:valAx>
      <c:valAx>
        <c:axId val="11481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81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46599532201332"/>
                  <c:y val="-0.18736672938716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Hoja3!$G$31:$G$33</c:f>
              <c:numCache>
                <c:formatCode>General</c:formatCode>
                <c:ptCount val="3"/>
                <c:pt idx="0">
                  <c:v>18370.25</c:v>
                </c:pt>
                <c:pt idx="1">
                  <c:v>18799</c:v>
                </c:pt>
                <c:pt idx="2">
                  <c:v>19101.25</c:v>
                </c:pt>
              </c:numCache>
            </c:numRef>
          </c:xVal>
          <c:yVal>
            <c:numRef>
              <c:f>Hoja3!$B$31:$B$33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37408"/>
        <c:axId val="1148148288"/>
      </c:scatterChart>
      <c:valAx>
        <c:axId val="11481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8148288"/>
        <c:crosses val="autoZero"/>
        <c:crossBetween val="midCat"/>
      </c:valAx>
      <c:valAx>
        <c:axId val="11481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81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094966902722064"/>
                  <c:y val="-0.27503669196858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Hoja5!$G$6:$G$8</c:f>
              <c:numCache>
                <c:formatCode>General</c:formatCode>
                <c:ptCount val="3"/>
                <c:pt idx="0">
                  <c:v>14281.5</c:v>
                </c:pt>
                <c:pt idx="1">
                  <c:v>14482.25</c:v>
                </c:pt>
                <c:pt idx="2">
                  <c:v>14601.5</c:v>
                </c:pt>
              </c:numCache>
            </c:numRef>
          </c:xVal>
          <c:yVal>
            <c:numRef>
              <c:f>Hoja5!$B$6:$B$8</c:f>
              <c:numCache>
                <c:formatCode>General</c:formatCode>
                <c:ptCount val="3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44656"/>
        <c:axId val="1219842480"/>
      </c:scatterChart>
      <c:valAx>
        <c:axId val="12198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9842480"/>
        <c:crosses val="autoZero"/>
        <c:crossBetween val="midCat"/>
      </c:valAx>
      <c:valAx>
        <c:axId val="12198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98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4762</xdr:rowOff>
    </xdr:from>
    <xdr:to>
      <xdr:col>6</xdr:col>
      <xdr:colOff>0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11</xdr:row>
      <xdr:rowOff>14287</xdr:rowOff>
    </xdr:from>
    <xdr:to>
      <xdr:col>11</xdr:col>
      <xdr:colOff>552450</xdr:colOff>
      <xdr:row>25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14287</xdr:rowOff>
    </xdr:from>
    <xdr:to>
      <xdr:col>14</xdr:col>
      <xdr:colOff>333375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17</xdr:row>
      <xdr:rowOff>23812</xdr:rowOff>
    </xdr:from>
    <xdr:to>
      <xdr:col>14</xdr:col>
      <xdr:colOff>333375</xdr:colOff>
      <xdr:row>31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447675</xdr:colOff>
      <xdr:row>10</xdr:row>
      <xdr:rowOff>33338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847725</xdr:colOff>
      <xdr:row>10</xdr:row>
      <xdr:rowOff>42862</xdr:rowOff>
    </xdr:from>
    <xdr:to>
      <xdr:col>13</xdr:col>
      <xdr:colOff>457200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42863</xdr:rowOff>
    </xdr:from>
    <xdr:to>
      <xdr:col>13</xdr:col>
      <xdr:colOff>457200</xdr:colOff>
      <xdr:row>27</xdr:row>
      <xdr:rowOff>171451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9526</xdr:colOff>
      <xdr:row>27</xdr:row>
      <xdr:rowOff>176213</xdr:rowOff>
    </xdr:from>
    <xdr:to>
      <xdr:col>13</xdr:col>
      <xdr:colOff>466725</xdr:colOff>
      <xdr:row>36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14287</xdr:rowOff>
    </xdr:from>
    <xdr:to>
      <xdr:col>14</xdr:col>
      <xdr:colOff>1</xdr:colOff>
      <xdr:row>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9</xdr:row>
      <xdr:rowOff>185737</xdr:rowOff>
    </xdr:from>
    <xdr:to>
      <xdr:col>14</xdr:col>
      <xdr:colOff>19050</xdr:colOff>
      <xdr:row>19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119062</xdr:rowOff>
    </xdr:from>
    <xdr:to>
      <xdr:col>14</xdr:col>
      <xdr:colOff>0</xdr:colOff>
      <xdr:row>30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30</xdr:row>
      <xdr:rowOff>14287</xdr:rowOff>
    </xdr:from>
    <xdr:to>
      <xdr:col>14</xdr:col>
      <xdr:colOff>0</xdr:colOff>
      <xdr:row>40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opLeftCell="A2" workbookViewId="0">
      <selection activeCell="C22" sqref="C22"/>
    </sheetView>
  </sheetViews>
  <sheetFormatPr baseColWidth="10" defaultRowHeight="15" x14ac:dyDescent="0.25"/>
  <cols>
    <col min="1" max="1" width="30.85546875" customWidth="1"/>
    <col min="2" max="2" width="25.7109375" customWidth="1"/>
    <col min="3" max="3" width="28.140625" customWidth="1"/>
    <col min="4" max="4" width="26.42578125" customWidth="1"/>
    <col min="5" max="5" width="26" customWidth="1"/>
    <col min="6" max="6" width="25.5703125" customWidth="1"/>
    <col min="7" max="7" width="24.28515625" customWidth="1"/>
    <col min="8" max="8" width="26.85546875" customWidth="1"/>
    <col min="9" max="9" width="26.5703125" customWidth="1"/>
  </cols>
  <sheetData>
    <row r="2" spans="1:9" x14ac:dyDescent="0.25">
      <c r="A2" s="25" t="s">
        <v>14</v>
      </c>
      <c r="B2" s="26"/>
      <c r="C2" s="26"/>
      <c r="D2" s="26"/>
      <c r="E2" s="26"/>
      <c r="F2" s="26"/>
      <c r="G2" s="26"/>
      <c r="H2" s="26"/>
      <c r="I2" s="27"/>
    </row>
    <row r="3" spans="1:9" x14ac:dyDescent="0.25">
      <c r="A3" s="22"/>
      <c r="B3" s="14" t="s">
        <v>15</v>
      </c>
      <c r="C3" s="11" t="s">
        <v>17</v>
      </c>
      <c r="D3" s="11" t="s">
        <v>16</v>
      </c>
      <c r="E3" s="11" t="s">
        <v>18</v>
      </c>
      <c r="F3" s="11" t="s">
        <v>15</v>
      </c>
      <c r="G3" s="11" t="s">
        <v>20</v>
      </c>
      <c r="H3" s="11" t="s">
        <v>21</v>
      </c>
      <c r="I3" s="11" t="s">
        <v>22</v>
      </c>
    </row>
    <row r="4" spans="1:9" x14ac:dyDescent="0.25">
      <c r="A4" s="23"/>
      <c r="B4" s="15">
        <v>140</v>
      </c>
      <c r="C4" s="3">
        <v>135</v>
      </c>
      <c r="D4" s="3">
        <v>483</v>
      </c>
      <c r="E4" s="3">
        <v>615</v>
      </c>
      <c r="F4" s="3">
        <v>139</v>
      </c>
      <c r="G4" s="3">
        <v>72</v>
      </c>
      <c r="H4" s="3">
        <v>6318</v>
      </c>
      <c r="I4" s="3">
        <v>335</v>
      </c>
    </row>
    <row r="5" spans="1:9" x14ac:dyDescent="0.25">
      <c r="A5" s="23"/>
      <c r="B5" s="15">
        <v>163</v>
      </c>
      <c r="C5" s="3">
        <v>131</v>
      </c>
      <c r="D5" s="3">
        <v>472</v>
      </c>
      <c r="E5" s="3">
        <v>651</v>
      </c>
      <c r="F5" s="3">
        <v>131</v>
      </c>
      <c r="G5" s="3">
        <v>67</v>
      </c>
      <c r="H5" s="3">
        <v>6317</v>
      </c>
      <c r="I5" s="3">
        <v>325</v>
      </c>
    </row>
    <row r="6" spans="1:9" x14ac:dyDescent="0.25">
      <c r="A6" s="23"/>
      <c r="B6" s="15">
        <v>149</v>
      </c>
      <c r="C6" s="3">
        <v>129</v>
      </c>
      <c r="D6" s="3">
        <v>507</v>
      </c>
      <c r="E6" s="3">
        <v>626</v>
      </c>
      <c r="F6" s="3">
        <v>202</v>
      </c>
      <c r="G6" s="3">
        <v>42</v>
      </c>
      <c r="H6" s="3">
        <v>6329</v>
      </c>
      <c r="I6" s="3">
        <v>209</v>
      </c>
    </row>
    <row r="7" spans="1:9" x14ac:dyDescent="0.25">
      <c r="A7" s="23"/>
      <c r="B7" s="15">
        <v>135</v>
      </c>
      <c r="C7" s="3">
        <v>134</v>
      </c>
      <c r="D7" s="3">
        <v>510</v>
      </c>
      <c r="E7" s="3">
        <v>614</v>
      </c>
      <c r="F7" s="3">
        <v>177</v>
      </c>
      <c r="G7" s="3">
        <v>45</v>
      </c>
      <c r="H7" s="3">
        <v>6321</v>
      </c>
      <c r="I7" s="3">
        <v>390</v>
      </c>
    </row>
    <row r="8" spans="1:9" x14ac:dyDescent="0.25">
      <c r="A8" s="23"/>
      <c r="B8" s="15">
        <v>149</v>
      </c>
      <c r="C8" s="3">
        <v>134</v>
      </c>
      <c r="D8" s="3">
        <v>459</v>
      </c>
      <c r="E8" s="3">
        <v>683</v>
      </c>
      <c r="F8" s="3">
        <v>140</v>
      </c>
      <c r="G8" s="3">
        <v>60</v>
      </c>
      <c r="H8" s="3">
        <v>6316</v>
      </c>
      <c r="I8" s="3">
        <v>462</v>
      </c>
    </row>
    <row r="9" spans="1:9" x14ac:dyDescent="0.25">
      <c r="A9" s="23"/>
      <c r="B9" s="15">
        <v>140</v>
      </c>
      <c r="C9" s="3">
        <v>151</v>
      </c>
      <c r="D9" s="3">
        <v>492</v>
      </c>
      <c r="E9" s="3">
        <v>642</v>
      </c>
      <c r="F9" s="3">
        <v>145</v>
      </c>
      <c r="G9" s="3">
        <v>65</v>
      </c>
      <c r="H9" s="3">
        <v>6335</v>
      </c>
      <c r="I9" s="3">
        <v>302</v>
      </c>
    </row>
    <row r="10" spans="1:9" x14ac:dyDescent="0.25">
      <c r="A10" s="23"/>
      <c r="B10" s="15">
        <v>134</v>
      </c>
      <c r="C10" s="3">
        <v>154</v>
      </c>
      <c r="D10" s="3">
        <v>507</v>
      </c>
      <c r="E10" s="3">
        <v>655</v>
      </c>
      <c r="F10" s="3">
        <v>188</v>
      </c>
      <c r="G10" s="3">
        <v>61</v>
      </c>
      <c r="H10" s="3">
        <v>6338</v>
      </c>
      <c r="I10" s="3">
        <v>388</v>
      </c>
    </row>
    <row r="11" spans="1:9" x14ac:dyDescent="0.25">
      <c r="A11" s="23"/>
      <c r="B11" s="15">
        <v>183</v>
      </c>
      <c r="C11" s="3">
        <v>164</v>
      </c>
      <c r="D11" s="3">
        <v>439</v>
      </c>
      <c r="E11" s="3">
        <v>654</v>
      </c>
      <c r="F11" s="3">
        <v>179</v>
      </c>
      <c r="G11" s="3">
        <v>48</v>
      </c>
      <c r="H11" s="3">
        <v>6330</v>
      </c>
      <c r="I11" s="3">
        <v>284</v>
      </c>
    </row>
    <row r="12" spans="1:9" x14ac:dyDescent="0.25">
      <c r="A12" s="23"/>
      <c r="B12" s="15">
        <v>171</v>
      </c>
      <c r="C12" s="3">
        <v>141</v>
      </c>
      <c r="D12" s="3">
        <v>427</v>
      </c>
      <c r="E12" s="3">
        <v>649</v>
      </c>
      <c r="F12" s="3">
        <v>176</v>
      </c>
      <c r="G12" s="3">
        <v>57</v>
      </c>
      <c r="H12" s="3">
        <v>6327</v>
      </c>
      <c r="I12" s="3">
        <v>180</v>
      </c>
    </row>
    <row r="13" spans="1:9" x14ac:dyDescent="0.25">
      <c r="A13" s="23"/>
      <c r="B13" s="15">
        <v>180</v>
      </c>
      <c r="C13" s="3">
        <v>170</v>
      </c>
      <c r="D13" s="3">
        <v>476</v>
      </c>
      <c r="E13" s="3">
        <v>610</v>
      </c>
      <c r="F13" s="3">
        <v>151</v>
      </c>
      <c r="G13" s="3">
        <v>66</v>
      </c>
      <c r="H13" s="3">
        <v>6326</v>
      </c>
      <c r="I13" s="3">
        <v>190</v>
      </c>
    </row>
    <row r="14" spans="1:9" x14ac:dyDescent="0.25">
      <c r="A14" s="23"/>
      <c r="B14" s="15">
        <v>139</v>
      </c>
      <c r="C14" s="3">
        <v>134</v>
      </c>
      <c r="D14" s="3">
        <v>486</v>
      </c>
      <c r="E14" s="3">
        <v>661</v>
      </c>
      <c r="F14" s="3">
        <v>165</v>
      </c>
      <c r="G14" s="3">
        <v>79</v>
      </c>
      <c r="H14" s="3">
        <v>6320</v>
      </c>
      <c r="I14" s="3">
        <v>288</v>
      </c>
    </row>
    <row r="15" spans="1:9" x14ac:dyDescent="0.25">
      <c r="A15" s="23"/>
      <c r="B15" s="18"/>
      <c r="C15" s="19"/>
      <c r="D15" s="19"/>
      <c r="E15" s="19"/>
      <c r="F15" s="13" t="s">
        <v>19</v>
      </c>
      <c r="G15" s="19"/>
      <c r="H15" s="19"/>
      <c r="I15" s="19"/>
    </row>
    <row r="16" spans="1:9" x14ac:dyDescent="0.25">
      <c r="A16" s="24"/>
      <c r="B16" s="16">
        <f>(B4+B5+B6+B7+B8+B9+B10+B11+B12+B13+B14)/11</f>
        <v>153</v>
      </c>
      <c r="C16" s="2">
        <f t="shared" ref="C16:I16" si="0">(C4+C5+C6+C7+C8+C9+C10+C11+C12+C13+C14)/11</f>
        <v>143.36363636363637</v>
      </c>
      <c r="D16" s="2">
        <f t="shared" si="0"/>
        <v>478</v>
      </c>
      <c r="E16" s="2">
        <f t="shared" si="0"/>
        <v>641.81818181818187</v>
      </c>
      <c r="F16" s="2">
        <f t="shared" si="0"/>
        <v>163</v>
      </c>
      <c r="G16" s="2">
        <f t="shared" si="0"/>
        <v>60.18181818181818</v>
      </c>
      <c r="H16" s="2">
        <f t="shared" si="0"/>
        <v>6325.181818181818</v>
      </c>
      <c r="I16" s="2">
        <f t="shared" si="0"/>
        <v>304.81818181818181</v>
      </c>
    </row>
    <row r="17" spans="1:9" x14ac:dyDescent="0.25">
      <c r="A17" s="2" t="s">
        <v>23</v>
      </c>
      <c r="B17" s="2">
        <f>MAX(B4:B14)</f>
        <v>183</v>
      </c>
      <c r="C17" s="2">
        <f t="shared" ref="C17:I17" si="1">MAX(C4:C14)</f>
        <v>170</v>
      </c>
      <c r="D17" s="2">
        <f t="shared" si="1"/>
        <v>510</v>
      </c>
      <c r="E17" s="2">
        <f t="shared" si="1"/>
        <v>683</v>
      </c>
      <c r="F17" s="17">
        <f t="shared" si="1"/>
        <v>202</v>
      </c>
      <c r="G17" s="2">
        <f t="shared" si="1"/>
        <v>79</v>
      </c>
      <c r="H17" s="2">
        <f t="shared" si="1"/>
        <v>6338</v>
      </c>
      <c r="I17" s="2">
        <f t="shared" si="1"/>
        <v>462</v>
      </c>
    </row>
    <row r="18" spans="1:9" x14ac:dyDescent="0.25">
      <c r="A18" s="2" t="s">
        <v>24</v>
      </c>
      <c r="B18" s="2">
        <f>MIN(B4:B14)</f>
        <v>134</v>
      </c>
      <c r="C18" s="2">
        <f t="shared" ref="C18:I18" si="2">MIN(C4:C14)</f>
        <v>129</v>
      </c>
      <c r="D18" s="20">
        <f t="shared" si="2"/>
        <v>427</v>
      </c>
      <c r="E18" s="2">
        <f t="shared" si="2"/>
        <v>610</v>
      </c>
      <c r="F18" s="2">
        <f t="shared" si="2"/>
        <v>131</v>
      </c>
      <c r="G18" s="2">
        <f t="shared" si="2"/>
        <v>42</v>
      </c>
      <c r="H18" s="2">
        <f t="shared" si="2"/>
        <v>6316</v>
      </c>
      <c r="I18" s="2">
        <f t="shared" si="2"/>
        <v>180</v>
      </c>
    </row>
    <row r="21" spans="1:9" x14ac:dyDescent="0.25">
      <c r="A21" t="s">
        <v>25</v>
      </c>
      <c r="B21">
        <f>D18</f>
        <v>427</v>
      </c>
      <c r="C21">
        <f>I17</f>
        <v>462</v>
      </c>
    </row>
    <row r="22" spans="1:9" x14ac:dyDescent="0.25">
      <c r="A22" t="s">
        <v>26</v>
      </c>
      <c r="B22">
        <v>2500</v>
      </c>
    </row>
    <row r="23" spans="1:9" x14ac:dyDescent="0.25">
      <c r="A23" t="s">
        <v>27</v>
      </c>
      <c r="B23">
        <v>1100</v>
      </c>
    </row>
  </sheetData>
  <mergeCells count="2">
    <mergeCell ref="A3:A16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opLeftCell="A2" workbookViewId="0">
      <selection activeCell="M4" activeCellId="1" sqref="H4:H10 M4:M10"/>
    </sheetView>
  </sheetViews>
  <sheetFormatPr baseColWidth="10" defaultRowHeight="15" x14ac:dyDescent="0.25"/>
  <cols>
    <col min="1" max="2" width="13.85546875" customWidth="1"/>
    <col min="3" max="3" width="13.5703125" customWidth="1"/>
    <col min="4" max="4" width="14.85546875" customWidth="1"/>
    <col min="5" max="5" width="14.140625" customWidth="1"/>
    <col min="8" max="8" width="17.28515625" customWidth="1"/>
    <col min="9" max="9" width="15.28515625" customWidth="1"/>
    <col min="10" max="10" width="13.85546875" customWidth="1"/>
    <col min="11" max="11" width="14.28515625" customWidth="1"/>
    <col min="12" max="12" width="14.140625" customWidth="1"/>
  </cols>
  <sheetData>
    <row r="3" spans="1:13" x14ac:dyDescent="0.25">
      <c r="A3" s="21" t="s">
        <v>3</v>
      </c>
      <c r="B3" s="21"/>
      <c r="C3" s="21"/>
      <c r="D3" s="21"/>
      <c r="E3" s="21"/>
      <c r="F3" s="21"/>
      <c r="H3" s="21" t="s">
        <v>6</v>
      </c>
      <c r="I3" s="21"/>
      <c r="J3" s="21"/>
      <c r="K3" s="21"/>
      <c r="L3" s="21"/>
      <c r="M3" s="21"/>
    </row>
    <row r="4" spans="1:13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4" t="s">
        <v>7</v>
      </c>
      <c r="H4" s="1" t="s">
        <v>0</v>
      </c>
      <c r="I4" s="1" t="s">
        <v>1</v>
      </c>
      <c r="J4" s="1" t="s">
        <v>2</v>
      </c>
      <c r="K4" s="1" t="s">
        <v>4</v>
      </c>
      <c r="L4" s="1" t="s">
        <v>5</v>
      </c>
      <c r="M4" s="4" t="s">
        <v>7</v>
      </c>
    </row>
    <row r="5" spans="1:13" x14ac:dyDescent="0.25">
      <c r="A5" s="3">
        <v>100</v>
      </c>
      <c r="B5" s="2">
        <v>20240</v>
      </c>
      <c r="C5" s="2">
        <v>20260</v>
      </c>
      <c r="D5" s="2">
        <v>20265</v>
      </c>
      <c r="E5" s="2">
        <v>20271</v>
      </c>
      <c r="F5" s="2">
        <f>(B5+C5+D5+E5)/4</f>
        <v>20259</v>
      </c>
      <c r="H5" s="3">
        <v>100</v>
      </c>
      <c r="I5" s="2">
        <v>20231</v>
      </c>
      <c r="J5" s="2">
        <v>20261</v>
      </c>
      <c r="K5" s="2">
        <v>20278</v>
      </c>
      <c r="L5" s="2">
        <v>20204</v>
      </c>
      <c r="M5" s="2">
        <f>(I5+J5+K5+L5)/4</f>
        <v>20243.5</v>
      </c>
    </row>
    <row r="6" spans="1:13" x14ac:dyDescent="0.25">
      <c r="A6" s="3">
        <v>220</v>
      </c>
      <c r="B6" s="2">
        <v>20156</v>
      </c>
      <c r="C6" s="2">
        <v>20133</v>
      </c>
      <c r="D6" s="2">
        <v>20162</v>
      </c>
      <c r="E6" s="2">
        <v>20142</v>
      </c>
      <c r="F6" s="2">
        <f t="shared" ref="F6:F10" si="0">(B6+C6+D6+E6)/4</f>
        <v>20148.25</v>
      </c>
      <c r="H6" s="3">
        <v>220</v>
      </c>
      <c r="I6" s="2">
        <v>20174</v>
      </c>
      <c r="J6" s="2">
        <v>20145</v>
      </c>
      <c r="K6" s="2">
        <v>20159</v>
      </c>
      <c r="L6" s="2">
        <v>20195</v>
      </c>
      <c r="M6" s="2">
        <f t="shared" ref="M6:M10" si="1">(I6+J6+K6+L6)/4</f>
        <v>20168.25</v>
      </c>
    </row>
    <row r="7" spans="1:13" x14ac:dyDescent="0.25">
      <c r="A7" s="3">
        <v>470</v>
      </c>
      <c r="B7" s="2">
        <v>19965</v>
      </c>
      <c r="C7" s="2">
        <v>19999</v>
      </c>
      <c r="D7" s="2">
        <v>19992</v>
      </c>
      <c r="E7" s="2">
        <v>19971</v>
      </c>
      <c r="F7" s="2">
        <f t="shared" si="0"/>
        <v>19981.75</v>
      </c>
      <c r="H7" s="3">
        <v>470</v>
      </c>
      <c r="I7" s="2">
        <v>20074</v>
      </c>
      <c r="J7" s="2">
        <v>20096</v>
      </c>
      <c r="K7" s="2">
        <v>20083</v>
      </c>
      <c r="L7" s="2">
        <v>20089</v>
      </c>
      <c r="M7" s="2">
        <f t="shared" si="1"/>
        <v>20085.5</v>
      </c>
    </row>
    <row r="8" spans="1:13" x14ac:dyDescent="0.25">
      <c r="A8" s="3">
        <v>680</v>
      </c>
      <c r="B8" s="2">
        <v>19654</v>
      </c>
      <c r="C8" s="2">
        <v>19691</v>
      </c>
      <c r="D8" s="2">
        <v>19653</v>
      </c>
      <c r="E8" s="2">
        <v>19644</v>
      </c>
      <c r="F8" s="2">
        <f t="shared" si="0"/>
        <v>19660.5</v>
      </c>
      <c r="H8" s="3">
        <v>680</v>
      </c>
      <c r="I8" s="2">
        <v>20005</v>
      </c>
      <c r="J8" s="2">
        <v>19984</v>
      </c>
      <c r="K8" s="2">
        <v>19972</v>
      </c>
      <c r="L8" s="2">
        <v>19974</v>
      </c>
      <c r="M8" s="2">
        <f t="shared" si="1"/>
        <v>19983.75</v>
      </c>
    </row>
    <row r="9" spans="1:13" x14ac:dyDescent="0.25">
      <c r="A9" s="3">
        <v>780</v>
      </c>
      <c r="B9" s="2">
        <v>19426</v>
      </c>
      <c r="C9" s="2">
        <v>19456</v>
      </c>
      <c r="D9" s="2">
        <v>19446</v>
      </c>
      <c r="E9" s="2">
        <v>19461</v>
      </c>
      <c r="F9" s="2">
        <f t="shared" si="0"/>
        <v>19447.25</v>
      </c>
      <c r="H9" s="3">
        <v>780</v>
      </c>
      <c r="I9" s="2">
        <v>19770</v>
      </c>
      <c r="J9" s="2">
        <v>19795</v>
      </c>
      <c r="K9" s="2">
        <v>19866</v>
      </c>
      <c r="L9" s="2">
        <v>19861</v>
      </c>
      <c r="M9" s="2">
        <f t="shared" si="1"/>
        <v>19823</v>
      </c>
    </row>
    <row r="10" spans="1:13" x14ac:dyDescent="0.25">
      <c r="A10" s="3">
        <v>1000</v>
      </c>
      <c r="B10" s="2">
        <v>18645</v>
      </c>
      <c r="C10" s="2">
        <v>18626</v>
      </c>
      <c r="D10" s="2">
        <v>18635</v>
      </c>
      <c r="E10" s="2">
        <v>18642</v>
      </c>
      <c r="F10" s="2">
        <f t="shared" si="0"/>
        <v>18637</v>
      </c>
      <c r="H10" s="3">
        <v>1000</v>
      </c>
      <c r="I10" s="2">
        <v>19635</v>
      </c>
      <c r="J10" s="2">
        <v>19691</v>
      </c>
      <c r="K10" s="2">
        <v>19633</v>
      </c>
      <c r="L10" s="2">
        <v>19688</v>
      </c>
      <c r="M10" s="2">
        <f t="shared" si="1"/>
        <v>19661.75</v>
      </c>
    </row>
  </sheetData>
  <mergeCells count="2">
    <mergeCell ref="A3:F3"/>
    <mergeCell ref="H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7"/>
  <sheetViews>
    <sheetView topLeftCell="B7" workbookViewId="0">
      <selection activeCell="G11" sqref="G11"/>
    </sheetView>
  </sheetViews>
  <sheetFormatPr baseColWidth="10" defaultRowHeight="15" x14ac:dyDescent="0.25"/>
  <cols>
    <col min="4" max="4" width="13.42578125" customWidth="1"/>
    <col min="5" max="5" width="15" customWidth="1"/>
  </cols>
  <sheetData>
    <row r="5" spans="4:7" x14ac:dyDescent="0.25">
      <c r="D5" s="4" t="s">
        <v>7</v>
      </c>
      <c r="E5" s="1" t="s">
        <v>0</v>
      </c>
      <c r="F5" s="5" t="s">
        <v>13</v>
      </c>
      <c r="G5" s="5" t="s">
        <v>12</v>
      </c>
    </row>
    <row r="6" spans="4:7" x14ac:dyDescent="0.25">
      <c r="D6" s="2">
        <v>18637</v>
      </c>
      <c r="E6" s="3">
        <v>1000</v>
      </c>
      <c r="F6" s="2">
        <f>-0.5394*D6+11162</f>
        <v>1109.2021999999997</v>
      </c>
      <c r="G6" s="2">
        <f>((E6-F6)/E6)*100</f>
        <v>-10.920219999999972</v>
      </c>
    </row>
    <row r="7" spans="4:7" x14ac:dyDescent="0.25">
      <c r="D7" s="2">
        <v>19447.25</v>
      </c>
      <c r="E7" s="3">
        <v>780</v>
      </c>
      <c r="F7" s="2">
        <f t="shared" ref="F7:F11" si="0">-0.5394*D7+11162</f>
        <v>672.1533500000005</v>
      </c>
      <c r="G7" s="2">
        <f t="shared" ref="G7:G11" si="1">((E7-F7)/E7)*100</f>
        <v>13.826493589743524</v>
      </c>
    </row>
    <row r="8" spans="4:7" x14ac:dyDescent="0.25">
      <c r="D8" s="2">
        <v>19660.5</v>
      </c>
      <c r="E8" s="3">
        <v>680</v>
      </c>
      <c r="F8" s="2">
        <f t="shared" si="0"/>
        <v>557.1262999999999</v>
      </c>
      <c r="G8" s="2">
        <f t="shared" si="1"/>
        <v>18.069661764705895</v>
      </c>
    </row>
    <row r="9" spans="4:7" x14ac:dyDescent="0.25">
      <c r="D9" s="2">
        <v>19981.75</v>
      </c>
      <c r="E9" s="3">
        <v>470</v>
      </c>
      <c r="F9" s="2">
        <f t="shared" si="0"/>
        <v>383.8440499999997</v>
      </c>
      <c r="G9" s="2">
        <f t="shared" si="1"/>
        <v>18.331053191489428</v>
      </c>
    </row>
    <row r="10" spans="4:7" x14ac:dyDescent="0.25">
      <c r="D10" s="2">
        <v>20148.25</v>
      </c>
      <c r="E10" s="3">
        <v>220</v>
      </c>
      <c r="F10" s="2">
        <f t="shared" si="0"/>
        <v>294.03395000000091</v>
      </c>
      <c r="G10" s="2">
        <f t="shared" si="1"/>
        <v>-33.651795454545869</v>
      </c>
    </row>
    <row r="11" spans="4:7" x14ac:dyDescent="0.25">
      <c r="D11" s="2">
        <v>20259</v>
      </c>
      <c r="E11" s="3">
        <v>100</v>
      </c>
      <c r="F11" s="2">
        <f t="shared" si="0"/>
        <v>234.29540000000088</v>
      </c>
      <c r="G11" s="2">
        <f t="shared" si="1"/>
        <v>-134.29540000000088</v>
      </c>
    </row>
    <row r="16" spans="4:7" x14ac:dyDescent="0.25">
      <c r="E16" t="s">
        <v>8</v>
      </c>
    </row>
    <row r="19" spans="4:7" x14ac:dyDescent="0.25">
      <c r="D19" s="4" t="s">
        <v>7</v>
      </c>
      <c r="E19" s="1" t="s">
        <v>0</v>
      </c>
      <c r="F19" s="5" t="s">
        <v>13</v>
      </c>
      <c r="G19" s="5" t="s">
        <v>12</v>
      </c>
    </row>
    <row r="20" spans="4:7" x14ac:dyDescent="0.25">
      <c r="D20" s="2">
        <v>19661.75</v>
      </c>
      <c r="E20" s="3">
        <v>1000</v>
      </c>
      <c r="F20" s="2">
        <f>-1.5257*D20+31046</f>
        <v>1048.0680250000005</v>
      </c>
      <c r="G20" s="2">
        <f>((E20-F20)/E20)*100</f>
        <v>-4.8068025000000487</v>
      </c>
    </row>
    <row r="21" spans="4:7" x14ac:dyDescent="0.25">
      <c r="D21" s="2">
        <v>19823</v>
      </c>
      <c r="E21" s="3">
        <v>780</v>
      </c>
      <c r="F21" s="2">
        <f t="shared" ref="F21:F25" si="2">-1.5257*D21+31046</f>
        <v>802.04889999999796</v>
      </c>
      <c r="G21" s="2">
        <f t="shared" ref="G21:G25" si="3">((E21-F21)/E21)*100</f>
        <v>-2.8267820512817896</v>
      </c>
    </row>
    <row r="22" spans="4:7" x14ac:dyDescent="0.25">
      <c r="D22" s="2">
        <v>19983.75</v>
      </c>
      <c r="E22" s="3">
        <v>680</v>
      </c>
      <c r="F22" s="2">
        <f t="shared" si="2"/>
        <v>556.79262499999822</v>
      </c>
      <c r="G22" s="2">
        <f t="shared" si="3"/>
        <v>18.11873161764732</v>
      </c>
    </row>
    <row r="23" spans="4:7" x14ac:dyDescent="0.25">
      <c r="D23" s="2">
        <v>20085.5</v>
      </c>
      <c r="E23" s="3">
        <v>470</v>
      </c>
      <c r="F23" s="2">
        <f t="shared" si="2"/>
        <v>401.55264999999781</v>
      </c>
      <c r="G23" s="2">
        <f t="shared" si="3"/>
        <v>14.563265957447275</v>
      </c>
    </row>
    <row r="24" spans="4:7" x14ac:dyDescent="0.25">
      <c r="D24" s="2">
        <v>20168.25</v>
      </c>
      <c r="E24" s="3">
        <v>220</v>
      </c>
      <c r="F24" s="2">
        <f t="shared" si="2"/>
        <v>275.30097499999829</v>
      </c>
      <c r="G24" s="2">
        <f t="shared" si="3"/>
        <v>-25.136806818181039</v>
      </c>
    </row>
    <row r="25" spans="4:7" x14ac:dyDescent="0.25">
      <c r="D25" s="2">
        <v>20243.5</v>
      </c>
      <c r="E25" s="3">
        <v>100</v>
      </c>
      <c r="F25" s="2">
        <f t="shared" si="2"/>
        <v>160.49204999999711</v>
      </c>
      <c r="G25" s="2">
        <f t="shared" si="3"/>
        <v>-60.492049999997107</v>
      </c>
    </row>
    <row r="27" spans="4:7" x14ac:dyDescent="0.25">
      <c r="E27" s="6" t="s">
        <v>9</v>
      </c>
    </row>
  </sheetData>
  <sortState ref="D20:E25">
    <sortCondition ref="D1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opLeftCell="A25" workbookViewId="0">
      <selection activeCell="I6" sqref="I6"/>
    </sheetView>
  </sheetViews>
  <sheetFormatPr baseColWidth="10" defaultRowHeight="15" x14ac:dyDescent="0.25"/>
  <cols>
    <col min="2" max="2" width="14" customWidth="1"/>
    <col min="3" max="3" width="13.5703125" customWidth="1"/>
    <col min="6" max="7" width="14.42578125" customWidth="1"/>
    <col min="8" max="8" width="11.42578125" customWidth="1"/>
    <col min="10" max="10" width="12.85546875" customWidth="1"/>
    <col min="14" max="14" width="13.7109375" customWidth="1"/>
  </cols>
  <sheetData>
    <row r="5" spans="2:10" x14ac:dyDescent="0.25">
      <c r="B5" s="5" t="s">
        <v>10</v>
      </c>
      <c r="C5" s="25" t="s">
        <v>11</v>
      </c>
      <c r="D5" s="26"/>
      <c r="E5" s="26"/>
      <c r="F5" s="26"/>
      <c r="G5" s="5" t="s">
        <v>7</v>
      </c>
      <c r="H5" s="5" t="s">
        <v>13</v>
      </c>
      <c r="I5" s="5" t="s">
        <v>12</v>
      </c>
    </row>
    <row r="6" spans="2:10" x14ac:dyDescent="0.25">
      <c r="B6" s="3">
        <v>220</v>
      </c>
      <c r="C6" s="3">
        <v>20165</v>
      </c>
      <c r="D6" s="3">
        <v>20174</v>
      </c>
      <c r="E6" s="3">
        <v>20167</v>
      </c>
      <c r="F6" s="9">
        <v>20153</v>
      </c>
      <c r="G6" s="3">
        <f>(C6+D6+E6+F6)/4</f>
        <v>20164.75</v>
      </c>
      <c r="H6" s="2">
        <f>(-0.6721*G6)+13748</f>
        <v>195.27152500000011</v>
      </c>
      <c r="I6" s="2">
        <f>((B6-H6)/B6)*100</f>
        <v>11.240215909090859</v>
      </c>
    </row>
    <row r="7" spans="2:10" x14ac:dyDescent="0.25">
      <c r="B7" s="3">
        <v>147</v>
      </c>
      <c r="C7" s="3">
        <v>20211</v>
      </c>
      <c r="D7" s="3">
        <v>20199</v>
      </c>
      <c r="E7" s="3">
        <v>20254</v>
      </c>
      <c r="F7" s="9">
        <v>20211</v>
      </c>
      <c r="G7" s="3">
        <f t="shared" ref="G7:G8" si="0">(C7+D7+E7+F7)/4</f>
        <v>20218.75</v>
      </c>
      <c r="H7" s="2">
        <f t="shared" ref="H7:H8" si="1">(-0.6721*G7)+13748</f>
        <v>158.97812499999964</v>
      </c>
      <c r="I7" s="2">
        <f t="shared" ref="I7:I8" si="2">((B7-H7)/B7)*100</f>
        <v>-8.1483843537412497</v>
      </c>
    </row>
    <row r="8" spans="2:10" x14ac:dyDescent="0.25">
      <c r="B8" s="3">
        <v>100</v>
      </c>
      <c r="C8" s="3">
        <v>20269</v>
      </c>
      <c r="D8" s="3">
        <v>20263</v>
      </c>
      <c r="E8" s="3">
        <v>20258</v>
      </c>
      <c r="F8" s="9">
        <v>20272</v>
      </c>
      <c r="G8" s="3">
        <f t="shared" si="0"/>
        <v>20265.5</v>
      </c>
      <c r="H8" s="2">
        <f t="shared" si="1"/>
        <v>127.55745000000024</v>
      </c>
      <c r="I8" s="2">
        <f t="shared" si="2"/>
        <v>-27.557450000000244</v>
      </c>
    </row>
    <row r="9" spans="2:10" x14ac:dyDescent="0.25">
      <c r="C9" s="7"/>
      <c r="D9" s="7"/>
      <c r="E9" s="7"/>
      <c r="F9" s="7"/>
      <c r="G9" s="7"/>
      <c r="J9">
        <v>20137.2</v>
      </c>
    </row>
    <row r="10" spans="2:10" x14ac:dyDescent="0.25">
      <c r="C10" s="7"/>
      <c r="D10" s="7"/>
      <c r="E10" s="7"/>
      <c r="F10" s="7"/>
      <c r="G10" s="7"/>
      <c r="J10">
        <f>(J9+J12)/2</f>
        <v>20161.599999999999</v>
      </c>
    </row>
    <row r="11" spans="2:10" x14ac:dyDescent="0.25">
      <c r="C11" s="7"/>
      <c r="D11" s="7"/>
      <c r="E11" s="7"/>
      <c r="F11" s="7"/>
      <c r="G11" s="7"/>
    </row>
    <row r="12" spans="2:10" x14ac:dyDescent="0.25">
      <c r="C12" s="7"/>
      <c r="D12" s="7"/>
      <c r="E12" s="7"/>
      <c r="F12" s="7"/>
      <c r="G12" s="7"/>
      <c r="J12">
        <v>20186</v>
      </c>
    </row>
    <row r="13" spans="2:10" x14ac:dyDescent="0.25">
      <c r="B13" s="5" t="s">
        <v>10</v>
      </c>
      <c r="C13" s="25" t="s">
        <v>11</v>
      </c>
      <c r="D13" s="26"/>
      <c r="E13" s="26"/>
      <c r="F13" s="26"/>
      <c r="G13" s="5" t="s">
        <v>7</v>
      </c>
      <c r="H13" s="5" t="s">
        <v>13</v>
      </c>
      <c r="I13" s="5" t="s">
        <v>12</v>
      </c>
    </row>
    <row r="14" spans="2:10" x14ac:dyDescent="0.25">
      <c r="B14" s="3">
        <v>470</v>
      </c>
      <c r="C14" s="3">
        <v>19860</v>
      </c>
      <c r="D14" s="3">
        <v>19870</v>
      </c>
      <c r="E14" s="3">
        <v>19857</v>
      </c>
      <c r="F14" s="9">
        <v>19852</v>
      </c>
      <c r="G14" s="3">
        <f>(C14+D14+E14+F14)/4</f>
        <v>19859.75</v>
      </c>
      <c r="H14" s="2">
        <f>(-1.0844*G14)+22116</f>
        <v>580.08710000000065</v>
      </c>
      <c r="I14" s="2">
        <f>((B14-H14)/B14)*100</f>
        <v>-23.422787234042691</v>
      </c>
    </row>
    <row r="15" spans="2:10" x14ac:dyDescent="0.25">
      <c r="B15" s="3">
        <v>320</v>
      </c>
      <c r="C15" s="3">
        <v>20089</v>
      </c>
      <c r="D15" s="3">
        <v>20106</v>
      </c>
      <c r="E15" s="3">
        <v>20109</v>
      </c>
      <c r="F15" s="9">
        <v>20102</v>
      </c>
      <c r="G15" s="3">
        <f t="shared" ref="G15:G16" si="3">(C15+D15+E15+F15)/4</f>
        <v>20101.5</v>
      </c>
      <c r="H15" s="2">
        <f t="shared" ref="H15:H16" si="4">(-1.0844*G15)+22116</f>
        <v>317.93339999999807</v>
      </c>
      <c r="I15" s="2">
        <f t="shared" ref="I15:I16" si="5">((B15-H15)/B15)*100</f>
        <v>0.64581250000060209</v>
      </c>
    </row>
    <row r="16" spans="2:10" x14ac:dyDescent="0.25">
      <c r="B16" s="3">
        <v>277</v>
      </c>
      <c r="C16" s="3">
        <v>20142</v>
      </c>
      <c r="D16" s="3">
        <v>20120</v>
      </c>
      <c r="E16" s="3">
        <v>20141</v>
      </c>
      <c r="F16" s="9">
        <v>20137</v>
      </c>
      <c r="G16" s="3">
        <f t="shared" si="3"/>
        <v>20135</v>
      </c>
      <c r="H16" s="2">
        <f t="shared" si="4"/>
        <v>281.60599999999977</v>
      </c>
      <c r="I16" s="2">
        <f t="shared" si="5"/>
        <v>-1.6628158844764502</v>
      </c>
    </row>
    <row r="17" spans="2:10" x14ac:dyDescent="0.25">
      <c r="B17" s="10"/>
      <c r="C17" s="10"/>
      <c r="D17" s="10"/>
      <c r="E17" s="10"/>
      <c r="F17" s="10"/>
      <c r="G17" s="10"/>
      <c r="J17">
        <v>19816</v>
      </c>
    </row>
    <row r="18" spans="2:10" x14ac:dyDescent="0.25">
      <c r="C18" s="7"/>
      <c r="D18" s="7"/>
      <c r="E18" s="7"/>
      <c r="F18" s="7"/>
      <c r="G18" s="7"/>
      <c r="J18">
        <f>(J17+J20)/2</f>
        <v>19783.5</v>
      </c>
    </row>
    <row r="19" spans="2:10" x14ac:dyDescent="0.25">
      <c r="C19" s="7"/>
      <c r="D19" s="7"/>
      <c r="E19" s="7"/>
      <c r="F19" s="7"/>
      <c r="G19" s="7"/>
    </row>
    <row r="20" spans="2:10" x14ac:dyDescent="0.25">
      <c r="C20" s="7"/>
      <c r="D20" s="7"/>
      <c r="E20" s="7"/>
      <c r="F20" s="7"/>
      <c r="G20" s="7"/>
      <c r="J20">
        <v>19751</v>
      </c>
    </row>
    <row r="21" spans="2:10" x14ac:dyDescent="0.25">
      <c r="B21" s="5" t="s">
        <v>10</v>
      </c>
      <c r="C21" s="25" t="s">
        <v>11</v>
      </c>
      <c r="D21" s="26"/>
      <c r="E21" s="26"/>
      <c r="F21" s="26"/>
      <c r="G21" s="5" t="s">
        <v>7</v>
      </c>
      <c r="H21" s="5" t="s">
        <v>13</v>
      </c>
      <c r="I21" s="5" t="s">
        <v>12</v>
      </c>
    </row>
    <row r="22" spans="2:10" x14ac:dyDescent="0.25">
      <c r="B22" s="3">
        <v>727</v>
      </c>
      <c r="C22" s="3">
        <v>19338</v>
      </c>
      <c r="D22" s="3">
        <v>19345</v>
      </c>
      <c r="E22" s="3">
        <v>19292</v>
      </c>
      <c r="F22" s="9">
        <v>19299</v>
      </c>
      <c r="G22" s="3">
        <f>(C22+D22+E22+F22)/4</f>
        <v>19318.5</v>
      </c>
      <c r="H22" s="2">
        <f>(-0.5115*G22)+10729</f>
        <v>847.58725000000049</v>
      </c>
      <c r="I22" s="2">
        <f>((B22-H22)/B22)*100</f>
        <v>-16.586966987620425</v>
      </c>
    </row>
    <row r="23" spans="2:10" x14ac:dyDescent="0.25">
      <c r="B23" s="3">
        <v>680</v>
      </c>
      <c r="C23" s="3">
        <v>19403</v>
      </c>
      <c r="D23" s="3">
        <v>19414</v>
      </c>
      <c r="E23" s="3">
        <v>19410</v>
      </c>
      <c r="F23" s="9">
        <v>19408</v>
      </c>
      <c r="G23" s="3">
        <f t="shared" ref="G23:G24" si="6">(C23+D23+E23+F23)/4</f>
        <v>19408.75</v>
      </c>
      <c r="H23" s="2">
        <f t="shared" ref="H23:H24" si="7">(-0.5115*G23)+10729</f>
        <v>801.42437500000051</v>
      </c>
      <c r="I23" s="2">
        <f t="shared" ref="I23:I24" si="8">((B23-H23)/B23)*100</f>
        <v>-17.856525735294191</v>
      </c>
    </row>
    <row r="24" spans="2:10" x14ac:dyDescent="0.25">
      <c r="B24" s="3">
        <v>570</v>
      </c>
      <c r="C24" s="3">
        <v>19657</v>
      </c>
      <c r="D24" s="3">
        <v>19604</v>
      </c>
      <c r="E24" s="3">
        <v>19611</v>
      </c>
      <c r="F24" s="9">
        <v>19601</v>
      </c>
      <c r="G24" s="3">
        <f t="shared" si="6"/>
        <v>19618.25</v>
      </c>
      <c r="H24" s="2">
        <f t="shared" si="7"/>
        <v>694.26512500000172</v>
      </c>
      <c r="I24" s="2">
        <f t="shared" si="8"/>
        <v>-21.800899122807319</v>
      </c>
    </row>
    <row r="25" spans="2:10" x14ac:dyDescent="0.25">
      <c r="B25" s="10"/>
      <c r="C25" s="10"/>
      <c r="D25" s="10"/>
      <c r="E25" s="10"/>
      <c r="F25" s="10"/>
      <c r="G25" s="10"/>
      <c r="J25">
        <v>19274</v>
      </c>
    </row>
    <row r="26" spans="2:10" x14ac:dyDescent="0.25">
      <c r="B26" s="10"/>
      <c r="C26" s="10"/>
      <c r="D26" s="10"/>
      <c r="E26" s="10"/>
      <c r="F26" s="10"/>
      <c r="G26" s="10"/>
      <c r="J26">
        <f>(J25+J29)/2</f>
        <v>19282</v>
      </c>
    </row>
    <row r="27" spans="2:10" x14ac:dyDescent="0.25">
      <c r="B27" s="10"/>
      <c r="C27" s="10"/>
      <c r="D27" s="10"/>
      <c r="E27" s="10"/>
      <c r="F27" s="10"/>
      <c r="G27" s="10"/>
    </row>
    <row r="28" spans="2:10" x14ac:dyDescent="0.25">
      <c r="C28" s="7"/>
      <c r="D28" s="7"/>
      <c r="E28" s="7"/>
      <c r="F28" s="7"/>
      <c r="G28" s="7"/>
    </row>
    <row r="29" spans="2:10" x14ac:dyDescent="0.25">
      <c r="C29" s="7"/>
      <c r="D29" s="7"/>
      <c r="E29" s="7"/>
      <c r="F29" s="7"/>
      <c r="G29" s="7"/>
      <c r="J29">
        <v>19290</v>
      </c>
    </row>
    <row r="30" spans="2:10" x14ac:dyDescent="0.25">
      <c r="B30" s="5" t="s">
        <v>10</v>
      </c>
      <c r="C30" s="25" t="s">
        <v>11</v>
      </c>
      <c r="D30" s="26"/>
      <c r="E30" s="26"/>
      <c r="F30" s="26"/>
      <c r="G30" s="5" t="s">
        <v>7</v>
      </c>
      <c r="H30" s="5" t="s">
        <v>13</v>
      </c>
      <c r="I30" s="5" t="s">
        <v>12</v>
      </c>
    </row>
    <row r="31" spans="2:10" x14ac:dyDescent="0.25">
      <c r="B31" s="3">
        <v>1000</v>
      </c>
      <c r="C31" s="3">
        <v>18366</v>
      </c>
      <c r="D31" s="3">
        <v>18374</v>
      </c>
      <c r="E31" s="3">
        <v>18375</v>
      </c>
      <c r="F31" s="9">
        <v>18366</v>
      </c>
      <c r="G31" s="3">
        <f>(C31+D31+E31+F31)/4</f>
        <v>18370.25</v>
      </c>
      <c r="H31" s="2">
        <f>(-0.2471*G31)+5574.1</f>
        <v>1034.8112250000004</v>
      </c>
      <c r="I31" s="2">
        <f>((B31-H31)/B31)*100</f>
        <v>-3.4811225000000374</v>
      </c>
    </row>
    <row r="32" spans="2:10" x14ac:dyDescent="0.25">
      <c r="B32" s="3">
        <v>940</v>
      </c>
      <c r="C32" s="3">
        <v>18814</v>
      </c>
      <c r="D32" s="3">
        <v>18797</v>
      </c>
      <c r="E32" s="3">
        <v>18783</v>
      </c>
      <c r="F32" s="9">
        <v>18802</v>
      </c>
      <c r="G32" s="3">
        <f t="shared" ref="G32:G33" si="9">(C32+D32+E32+F32)/4</f>
        <v>18799</v>
      </c>
      <c r="H32" s="2">
        <f t="shared" ref="H32:H33" si="10">(-0.2471*G32)+5574.1</f>
        <v>928.86710000000039</v>
      </c>
      <c r="I32" s="2">
        <f t="shared" ref="I32:I33" si="11">((B32-H32)/B32)*100</f>
        <v>1.1843510638297456</v>
      </c>
    </row>
    <row r="33" spans="2:9" x14ac:dyDescent="0.25">
      <c r="B33" s="3">
        <v>780</v>
      </c>
      <c r="C33" s="3">
        <v>19091</v>
      </c>
      <c r="D33" s="3">
        <v>19106</v>
      </c>
      <c r="E33" s="3">
        <v>19101</v>
      </c>
      <c r="F33" s="9">
        <v>19107</v>
      </c>
      <c r="G33" s="3">
        <f t="shared" si="9"/>
        <v>19101.25</v>
      </c>
      <c r="H33" s="2">
        <f t="shared" si="10"/>
        <v>854.18112500000097</v>
      </c>
      <c r="I33" s="2">
        <f t="shared" si="11"/>
        <v>-9.5104006410257664</v>
      </c>
    </row>
    <row r="34" spans="2:9" x14ac:dyDescent="0.25">
      <c r="G34" s="8"/>
    </row>
  </sheetData>
  <mergeCells count="4">
    <mergeCell ref="C5:F5"/>
    <mergeCell ref="C13:F13"/>
    <mergeCell ref="C30:F30"/>
    <mergeCell ref="C21:F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2"/>
  <sheetViews>
    <sheetView tabSelected="1" topLeftCell="A21" workbookViewId="0">
      <selection activeCell="J27" sqref="J27"/>
    </sheetView>
  </sheetViews>
  <sheetFormatPr baseColWidth="10" defaultRowHeight="15" x14ac:dyDescent="0.25"/>
  <cols>
    <col min="2" max="2" width="14.7109375" customWidth="1"/>
  </cols>
  <sheetData>
    <row r="5" spans="2:10" x14ac:dyDescent="0.25">
      <c r="B5" s="12" t="s">
        <v>10</v>
      </c>
      <c r="C5" s="25" t="s">
        <v>11</v>
      </c>
      <c r="D5" s="26"/>
      <c r="E5" s="26"/>
      <c r="F5" s="26"/>
      <c r="G5" s="12" t="s">
        <v>7</v>
      </c>
      <c r="H5" s="12" t="s">
        <v>13</v>
      </c>
      <c r="I5" s="12" t="s">
        <v>12</v>
      </c>
    </row>
    <row r="6" spans="2:10" x14ac:dyDescent="0.25">
      <c r="B6" s="3">
        <v>240</v>
      </c>
      <c r="C6" s="3">
        <v>14268</v>
      </c>
      <c r="D6" s="3">
        <v>14155</v>
      </c>
      <c r="E6" s="3">
        <v>14319</v>
      </c>
      <c r="F6" s="9">
        <v>14384</v>
      </c>
      <c r="G6" s="3">
        <f>(C6+D6+E6+F6)/4</f>
        <v>14281.5</v>
      </c>
      <c r="H6" s="2">
        <f>(-0.3671*G6)+5485.9</f>
        <v>243.16135000000031</v>
      </c>
      <c r="I6" s="2">
        <f>((B6-H6)/B6)*100</f>
        <v>-1.3172291666667966</v>
      </c>
    </row>
    <row r="7" spans="2:10" x14ac:dyDescent="0.25">
      <c r="B7" s="3">
        <v>180</v>
      </c>
      <c r="C7" s="3">
        <v>14474</v>
      </c>
      <c r="D7" s="3">
        <v>14539</v>
      </c>
      <c r="E7" s="3">
        <v>14350</v>
      </c>
      <c r="F7" s="9">
        <v>14566</v>
      </c>
      <c r="G7" s="3">
        <f t="shared" ref="G7:G8" si="0">(C7+D7+E7+F7)/4</f>
        <v>14482.25</v>
      </c>
      <c r="H7" s="2">
        <f t="shared" ref="H7:H8" si="1">(-0.3671*G7)+5485.9</f>
        <v>169.46602499999972</v>
      </c>
      <c r="I7" s="2">
        <f t="shared" ref="I7:I8" si="2">((B7-H7)/B7)*100</f>
        <v>5.8522083333334907</v>
      </c>
    </row>
    <row r="8" spans="2:10" x14ac:dyDescent="0.25">
      <c r="B8" s="3">
        <v>120</v>
      </c>
      <c r="C8" s="3">
        <v>14694</v>
      </c>
      <c r="D8" s="3">
        <v>14576</v>
      </c>
      <c r="E8" s="3">
        <v>14530</v>
      </c>
      <c r="F8" s="9">
        <v>14606</v>
      </c>
      <c r="G8" s="3">
        <f t="shared" si="0"/>
        <v>14601.5</v>
      </c>
      <c r="H8" s="2">
        <f t="shared" si="1"/>
        <v>125.68934999999965</v>
      </c>
      <c r="I8" s="2">
        <f t="shared" si="2"/>
        <v>-4.741124999999708</v>
      </c>
    </row>
    <row r="9" spans="2:10" x14ac:dyDescent="0.25">
      <c r="J9">
        <v>14181</v>
      </c>
    </row>
    <row r="12" spans="2:10" x14ac:dyDescent="0.25">
      <c r="J12">
        <v>14229</v>
      </c>
    </row>
    <row r="13" spans="2:10" x14ac:dyDescent="0.25">
      <c r="B13" s="12" t="s">
        <v>10</v>
      </c>
      <c r="C13" s="25" t="s">
        <v>11</v>
      </c>
      <c r="D13" s="26"/>
      <c r="E13" s="26"/>
      <c r="F13" s="26"/>
      <c r="G13" s="12" t="s">
        <v>7</v>
      </c>
      <c r="H13" s="12" t="s">
        <v>13</v>
      </c>
      <c r="I13" s="12" t="s">
        <v>12</v>
      </c>
    </row>
    <row r="14" spans="2:10" x14ac:dyDescent="0.25">
      <c r="B14" s="3">
        <v>530</v>
      </c>
      <c r="C14" s="3">
        <v>13992</v>
      </c>
      <c r="D14" s="3">
        <v>14029</v>
      </c>
      <c r="E14" s="3">
        <v>13986</v>
      </c>
      <c r="F14" s="9">
        <v>14002</v>
      </c>
      <c r="G14" s="3">
        <f>(C14+D14+E14+F14)/4</f>
        <v>14002.25</v>
      </c>
      <c r="H14" s="2">
        <f>(-1.143*G14)+16544</f>
        <v>539.42824999999903</v>
      </c>
      <c r="I14" s="2">
        <f>((B14-H14)/B14)*100</f>
        <v>-1.7789150943394387</v>
      </c>
    </row>
    <row r="15" spans="2:10" x14ac:dyDescent="0.25">
      <c r="B15" s="3">
        <v>470</v>
      </c>
      <c r="C15" s="3">
        <v>14078</v>
      </c>
      <c r="D15" s="3">
        <v>14085</v>
      </c>
      <c r="E15" s="3">
        <v>14106</v>
      </c>
      <c r="F15" s="9">
        <v>14068</v>
      </c>
      <c r="G15" s="3">
        <f t="shared" ref="G15:G16" si="3">(C15+D15+E15+F15)/4</f>
        <v>14084.25</v>
      </c>
      <c r="H15" s="2">
        <f t="shared" ref="H15:H16" si="4">(-1.143*G15)+16544</f>
        <v>445.70225000000028</v>
      </c>
      <c r="I15" s="2">
        <f t="shared" ref="I15:I16" si="5">((B15-H15)/B15)*100</f>
        <v>5.1697340425531326</v>
      </c>
    </row>
    <row r="16" spans="2:10" x14ac:dyDescent="0.25">
      <c r="B16" s="3">
        <v>360</v>
      </c>
      <c r="C16" s="3">
        <v>14196</v>
      </c>
      <c r="D16" s="3">
        <v>14081</v>
      </c>
      <c r="E16" s="3">
        <v>14112</v>
      </c>
      <c r="F16" s="9">
        <v>14205</v>
      </c>
      <c r="G16" s="3">
        <f t="shared" si="3"/>
        <v>14148.5</v>
      </c>
      <c r="H16" s="2">
        <f t="shared" si="4"/>
        <v>372.26449999999932</v>
      </c>
      <c r="I16" s="2">
        <f t="shared" si="5"/>
        <v>-3.406805555555366</v>
      </c>
    </row>
    <row r="17" spans="2:10" x14ac:dyDescent="0.25">
      <c r="J17">
        <v>13984</v>
      </c>
    </row>
    <row r="20" spans="2:10" x14ac:dyDescent="0.25">
      <c r="J20">
        <v>13963</v>
      </c>
    </row>
    <row r="21" spans="2:10" x14ac:dyDescent="0.25">
      <c r="B21" s="12" t="s">
        <v>10</v>
      </c>
      <c r="C21" s="25" t="s">
        <v>11</v>
      </c>
      <c r="D21" s="26"/>
      <c r="E21" s="26"/>
      <c r="F21" s="26"/>
      <c r="G21" s="12" t="s">
        <v>7</v>
      </c>
      <c r="H21" s="12" t="s">
        <v>13</v>
      </c>
      <c r="I21" s="12" t="s">
        <v>12</v>
      </c>
    </row>
    <row r="22" spans="2:10" x14ac:dyDescent="0.25">
      <c r="B22" s="3">
        <v>710</v>
      </c>
      <c r="C22" s="28">
        <v>13795</v>
      </c>
      <c r="D22" s="28">
        <v>13791</v>
      </c>
      <c r="E22" s="28">
        <v>13696</v>
      </c>
      <c r="F22" s="9">
        <v>13817</v>
      </c>
      <c r="G22" s="3">
        <f>(C22+D22+E22+F22)/4</f>
        <v>13774.75</v>
      </c>
      <c r="H22" s="2">
        <f>(-0.7933*G22)+11637</f>
        <v>709.49082500000077</v>
      </c>
      <c r="I22" s="2">
        <f>((B22-H22)/B22)*100</f>
        <v>7.171478873228615E-2</v>
      </c>
    </row>
    <row r="23" spans="2:10" x14ac:dyDescent="0.25">
      <c r="B23" s="3">
        <v>650</v>
      </c>
      <c r="C23" s="3">
        <v>13867</v>
      </c>
      <c r="D23" s="3">
        <v>13898</v>
      </c>
      <c r="E23" s="3">
        <v>13803</v>
      </c>
      <c r="F23" s="9">
        <v>13827</v>
      </c>
      <c r="G23" s="3">
        <f t="shared" ref="G23:G24" si="6">(C23+D23+E23+F23)/4</f>
        <v>13848.75</v>
      </c>
      <c r="H23" s="2">
        <f t="shared" ref="H23:H24" si="7">(-0.7933*G23)+11637</f>
        <v>650.78662500000064</v>
      </c>
      <c r="I23" s="2">
        <f t="shared" ref="I23:I24" si="8">((B23-H23)/B23)*100</f>
        <v>-0.12101923076932929</v>
      </c>
    </row>
    <row r="24" spans="2:10" x14ac:dyDescent="0.25">
      <c r="B24" s="3">
        <v>590</v>
      </c>
      <c r="C24" s="3">
        <v>13961</v>
      </c>
      <c r="D24" s="3">
        <v>13988</v>
      </c>
      <c r="E24" s="3">
        <v>13865</v>
      </c>
      <c r="F24" s="9">
        <v>13890</v>
      </c>
      <c r="G24" s="3">
        <f t="shared" si="6"/>
        <v>13926</v>
      </c>
      <c r="H24" s="2">
        <f t="shared" si="7"/>
        <v>589.5041999999994</v>
      </c>
      <c r="I24" s="2">
        <f t="shared" si="8"/>
        <v>8.4033898305186358E-2</v>
      </c>
    </row>
    <row r="25" spans="2:10" x14ac:dyDescent="0.25">
      <c r="J25">
        <v>13711</v>
      </c>
    </row>
    <row r="26" spans="2:10" x14ac:dyDescent="0.25">
      <c r="C26" s="28"/>
      <c r="D26" s="28"/>
      <c r="E26" s="28"/>
    </row>
    <row r="28" spans="2:10" x14ac:dyDescent="0.25">
      <c r="J28">
        <v>13816</v>
      </c>
    </row>
    <row r="29" spans="2:10" x14ac:dyDescent="0.25">
      <c r="B29" s="12" t="s">
        <v>10</v>
      </c>
      <c r="C29" s="25" t="s">
        <v>11</v>
      </c>
      <c r="D29" s="26"/>
      <c r="E29" s="26"/>
      <c r="F29" s="26"/>
      <c r="G29" s="12" t="s">
        <v>7</v>
      </c>
      <c r="H29" s="12" t="s">
        <v>13</v>
      </c>
      <c r="I29" s="12" t="s">
        <v>12</v>
      </c>
    </row>
    <row r="30" spans="2:10" x14ac:dyDescent="0.25">
      <c r="B30" s="3">
        <v>1000</v>
      </c>
      <c r="C30" s="3">
        <v>13330</v>
      </c>
      <c r="D30" s="3">
        <v>13367</v>
      </c>
      <c r="E30" s="3">
        <v>13274</v>
      </c>
      <c r="F30" s="9">
        <v>13260</v>
      </c>
      <c r="G30" s="3">
        <f>(C30+D30+E30+F30)/4</f>
        <v>13307.75</v>
      </c>
      <c r="H30" s="2">
        <f>(-0.4906*G30)+7538.4</f>
        <v>1009.6178499999996</v>
      </c>
      <c r="I30" s="2">
        <f>((B30-H30)/B30)*100</f>
        <v>-0.96178499999996347</v>
      </c>
    </row>
    <row r="31" spans="2:10" x14ac:dyDescent="0.25">
      <c r="B31" s="3">
        <v>940</v>
      </c>
      <c r="C31" s="3">
        <v>13490</v>
      </c>
      <c r="D31" s="3">
        <v>13520</v>
      </c>
      <c r="E31" s="3">
        <v>13518</v>
      </c>
      <c r="F31" s="9">
        <v>13442</v>
      </c>
      <c r="G31" s="3">
        <f t="shared" ref="G31:G32" si="9">(C31+D31+E31+F31)/4</f>
        <v>13492.5</v>
      </c>
      <c r="H31" s="2">
        <f t="shared" ref="H31:H32" si="10">(-0.4906*G31)+7538.4</f>
        <v>918.97949999999946</v>
      </c>
      <c r="I31" s="2">
        <f t="shared" ref="I31:I32" si="11">((B31-H31)/B31)*100</f>
        <v>2.2362234042553766</v>
      </c>
    </row>
    <row r="32" spans="2:10" x14ac:dyDescent="0.25">
      <c r="B32" s="3">
        <v>830</v>
      </c>
      <c r="C32" s="3">
        <v>13696</v>
      </c>
      <c r="D32" s="3">
        <v>13637</v>
      </c>
      <c r="E32" s="3">
        <v>13675</v>
      </c>
      <c r="F32" s="9">
        <v>13596</v>
      </c>
      <c r="G32" s="3">
        <f t="shared" si="9"/>
        <v>13651</v>
      </c>
      <c r="H32" s="2">
        <f t="shared" si="10"/>
        <v>841.21939999999995</v>
      </c>
      <c r="I32" s="2">
        <f t="shared" si="11"/>
        <v>-1.3517349397590301</v>
      </c>
    </row>
  </sheetData>
  <mergeCells count="4">
    <mergeCell ref="C5:F5"/>
    <mergeCell ref="C13:F13"/>
    <mergeCell ref="C21:F21"/>
    <mergeCell ref="C29:F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Hoja4</vt:lpstr>
      <vt:lpstr>Hoja1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2017-08-11T16:51:10Z</dcterms:created>
  <dcterms:modified xsi:type="dcterms:W3CDTF">2017-11-14T05:56:58Z</dcterms:modified>
</cp:coreProperties>
</file>