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1ABF66AB-ECCE-4D34-A5D6-C852B3D7EF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ort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L9" i="2"/>
  <c r="C9" i="2" s="1"/>
  <c r="B9" i="2"/>
  <c r="F8" i="2"/>
  <c r="E8" i="2" s="1"/>
  <c r="C8" i="2"/>
  <c r="F3" i="2"/>
  <c r="E3" i="2" s="1"/>
  <c r="C3" i="2"/>
  <c r="F3" i="1"/>
  <c r="E3" i="1" s="1"/>
  <c r="J3" i="1" s="1"/>
  <c r="B4" i="1" s="1"/>
  <c r="C3" i="1"/>
  <c r="L8" i="2"/>
  <c r="B25" i="1"/>
  <c r="B10" i="1"/>
  <c r="L9" i="1"/>
  <c r="B9" i="1"/>
  <c r="L8" i="1"/>
  <c r="B20" i="2"/>
  <c r="I9" i="2"/>
  <c r="I8" i="2"/>
  <c r="E2" i="2"/>
  <c r="J2" i="2" s="1"/>
  <c r="F9" i="1"/>
  <c r="E9" i="1" s="1"/>
  <c r="J9" i="1" s="1"/>
  <c r="I9" i="1"/>
  <c r="K9" i="1"/>
  <c r="J8" i="1"/>
  <c r="I8" i="1"/>
  <c r="E8" i="1"/>
  <c r="B3" i="1"/>
  <c r="J2" i="1"/>
  <c r="K3" i="1"/>
  <c r="E2" i="1"/>
  <c r="B20" i="1"/>
  <c r="J9" i="2" l="1"/>
  <c r="B10" i="2" s="1"/>
  <c r="J8" i="2"/>
  <c r="K9" i="2" s="1"/>
  <c r="B24" i="1"/>
  <c r="K4" i="1"/>
  <c r="B3" i="2"/>
  <c r="K3" i="2" s="1"/>
  <c r="J3" i="2"/>
  <c r="B4" i="2" s="1"/>
  <c r="K10" i="1"/>
  <c r="K4" i="2" l="1"/>
  <c r="K10" i="2"/>
</calcChain>
</file>

<file path=xl/sharedStrings.xml><?xml version="1.0" encoding="utf-8"?>
<sst xmlns="http://schemas.openxmlformats.org/spreadsheetml/2006/main" count="74" uniqueCount="24">
  <si>
    <t>iter</t>
  </si>
  <si>
    <t>Tgas</t>
  </si>
  <si>
    <t>k</t>
  </si>
  <si>
    <t>c</t>
  </si>
  <si>
    <t>Re</t>
  </si>
  <si>
    <t>n</t>
  </si>
  <si>
    <t>nu</t>
  </si>
  <si>
    <t>Pr</t>
  </si>
  <si>
    <t>m</t>
  </si>
  <si>
    <t>h</t>
  </si>
  <si>
    <t>D</t>
  </si>
  <si>
    <t>Ta</t>
  </si>
  <si>
    <t>K</t>
  </si>
  <si>
    <t>V</t>
  </si>
  <si>
    <t>m/s</t>
  </si>
  <si>
    <t>Tg</t>
  </si>
  <si>
    <t>sigma</t>
  </si>
  <si>
    <t>epsilon</t>
  </si>
  <si>
    <t>diff %</t>
  </si>
  <si>
    <t>Delta T</t>
  </si>
  <si>
    <t>1 m/s</t>
  </si>
  <si>
    <t>Tf</t>
  </si>
  <si>
    <t>Usata correlazione per cilindro tra Re 40 e 4000, proprietà valutate a Tf</t>
  </si>
  <si>
    <t>Tf media tra Tgas e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</si>
</sst>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F16" sqref="F16"/>
    </sheetView>
  </sheetViews>
  <sheetFormatPr defaultRowHeight="15" x14ac:dyDescent="0.25"/>
  <cols>
    <col min="2" max="2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1500</v>
      </c>
      <c r="C2">
        <v>9.4600000000000004E-2</v>
      </c>
      <c r="D2">
        <v>0.8</v>
      </c>
      <c r="E2" s="3">
        <f>B19*B17/F2</f>
        <v>1.5277171540811871</v>
      </c>
      <c r="F2" s="1">
        <v>2.2910000000000001E-4</v>
      </c>
      <c r="G2">
        <v>0.38400000000000001</v>
      </c>
      <c r="H2">
        <v>1</v>
      </c>
      <c r="I2">
        <v>0</v>
      </c>
      <c r="J2" s="1">
        <f>C2/B17*D2*E2^G2*H2^I2</f>
        <v>254.44010951123281</v>
      </c>
      <c r="K2">
        <v>0</v>
      </c>
    </row>
    <row r="3" spans="1:14" x14ac:dyDescent="0.25">
      <c r="A3">
        <v>1</v>
      </c>
      <c r="B3" s="2">
        <f>B20+B21*B22*(B20^4-B18^4)/J2</f>
        <v>1506.2504593257388</v>
      </c>
      <c r="C3" s="4">
        <f>(0.1-0.0946)/100*(B3-B2)+C2</f>
        <v>9.4937524803589898E-2</v>
      </c>
      <c r="D3">
        <v>0.8</v>
      </c>
      <c r="E3" s="3">
        <f>B19*B17/F3</f>
        <v>1.5172032424375526</v>
      </c>
      <c r="F3" s="1">
        <f>(0.0002545-0.0002291)/100*(B3-B2)+F2</f>
        <v>2.3068761666873768E-4</v>
      </c>
      <c r="G3">
        <v>0.38400000000000001</v>
      </c>
      <c r="H3">
        <v>1</v>
      </c>
      <c r="I3">
        <v>0</v>
      </c>
      <c r="J3" s="1">
        <f>C3/B17*D3*E3^G3*H3^I3</f>
        <v>254.671679268303</v>
      </c>
      <c r="K3">
        <f>(B3-B2)/B2*100</f>
        <v>0.41669728838258679</v>
      </c>
    </row>
    <row r="4" spans="1:14" x14ac:dyDescent="0.25">
      <c r="A4">
        <v>2</v>
      </c>
      <c r="B4" s="2">
        <f>B20+B21*B22*(B20^4-B18^4)/J3</f>
        <v>1506.1137930071534</v>
      </c>
      <c r="J4" s="1"/>
      <c r="K4">
        <f>(B4-B3)/B3*100</f>
        <v>-9.0732797948217623E-3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21</v>
      </c>
      <c r="N7" t="s">
        <v>22</v>
      </c>
    </row>
    <row r="8" spans="1:14" x14ac:dyDescent="0.25">
      <c r="A8">
        <v>0</v>
      </c>
      <c r="B8">
        <v>1400</v>
      </c>
      <c r="C8">
        <v>8.7900000000000006E-2</v>
      </c>
      <c r="D8">
        <v>0.68300000000000005</v>
      </c>
      <c r="E8" s="3">
        <f>E19*B17/F8</f>
        <v>87.347142500623903</v>
      </c>
      <c r="F8" s="1">
        <v>2.0034999999999999E-4</v>
      </c>
      <c r="G8">
        <v>0.46600000000000003</v>
      </c>
      <c r="H8">
        <v>0.70599999999999996</v>
      </c>
      <c r="I8">
        <f>1/3</f>
        <v>0.33333333333333331</v>
      </c>
      <c r="J8" s="1">
        <f>C8/B17*D8*E8^G8*H8^I8</f>
        <v>1226.2104036057281</v>
      </c>
      <c r="K8">
        <v>0</v>
      </c>
      <c r="L8" s="2">
        <f>(B8+B20)/2</f>
        <v>1377.9749999999999</v>
      </c>
      <c r="N8" t="s">
        <v>23</v>
      </c>
    </row>
    <row r="9" spans="1:14" x14ac:dyDescent="0.25">
      <c r="A9">
        <v>1</v>
      </c>
      <c r="B9" s="2">
        <f>B20+B21*B22*(B20^4-B18^4)/J8</f>
        <v>1387.1375231346722</v>
      </c>
      <c r="C9" s="4">
        <v>8.7599999999999997E-2</v>
      </c>
      <c r="D9">
        <v>0.68300000000000005</v>
      </c>
      <c r="E9" s="3">
        <f>E19*B17/F9</f>
        <v>87.961799447097249</v>
      </c>
      <c r="F9" s="1">
        <f>0.00019895</f>
        <v>1.9895000000000001E-4</v>
      </c>
      <c r="G9">
        <v>0.46600000000000003</v>
      </c>
      <c r="H9">
        <v>0.70599999999999996</v>
      </c>
      <c r="I9">
        <f>1/3</f>
        <v>0.33333333333333331</v>
      </c>
      <c r="J9" s="1">
        <f>C9/B17*D9*E9^G9*H9^I9</f>
        <v>1226.0251680439217</v>
      </c>
      <c r="K9">
        <f>(B9-B8)/B8*100</f>
        <v>-0.91874834752341683</v>
      </c>
      <c r="L9" s="2">
        <f>(B9+B20)/2</f>
        <v>1371.5437615673359</v>
      </c>
    </row>
    <row r="10" spans="1:14" x14ac:dyDescent="0.25">
      <c r="A10">
        <v>2</v>
      </c>
      <c r="B10" s="2">
        <f>B20+B21*B22*(B20^4-B18^4)/J9</f>
        <v>1387.1422351410158</v>
      </c>
      <c r="J10" s="1"/>
      <c r="K10">
        <f>(B10-B9)/B9*100</f>
        <v>3.3969280371019475E-4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2">
        <f>273.15+1082.8</f>
        <v>1355.9499999999998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  <row r="24" spans="1:6" x14ac:dyDescent="0.25">
      <c r="A24" t="s">
        <v>19</v>
      </c>
      <c r="B24" s="2">
        <f>B4-B20</f>
        <v>150.16379300715357</v>
      </c>
      <c r="D24" t="s">
        <v>20</v>
      </c>
    </row>
    <row r="25" spans="1:6" x14ac:dyDescent="0.25">
      <c r="B25" s="2">
        <f>B10-B20</f>
        <v>31.192235141015999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BB18-EC25-4230-9B15-8BF8D89AE242}">
  <dimension ref="A1:N22"/>
  <sheetViews>
    <sheetView tabSelected="1" workbookViewId="0">
      <selection activeCell="H10" sqref="H10"/>
    </sheetView>
  </sheetViews>
  <sheetFormatPr defaultRowHeight="15" x14ac:dyDescent="0.25"/>
  <cols>
    <col min="2" max="2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1600</v>
      </c>
      <c r="C2">
        <v>0.1</v>
      </c>
      <c r="D2">
        <v>0.8</v>
      </c>
      <c r="E2" s="3">
        <f>B19*B17/F2</f>
        <v>1.3752455795677798</v>
      </c>
      <c r="F2" s="1">
        <v>2.5450000000000001E-4</v>
      </c>
      <c r="G2">
        <v>0.38400000000000001</v>
      </c>
      <c r="H2">
        <v>1</v>
      </c>
      <c r="I2">
        <v>0</v>
      </c>
      <c r="J2" s="1">
        <f>C2/B17*D2*E2^G2*H2^I2</f>
        <v>258.32114772445925</v>
      </c>
      <c r="K2">
        <v>0</v>
      </c>
    </row>
    <row r="3" spans="1:14" x14ac:dyDescent="0.25">
      <c r="A3">
        <v>1</v>
      </c>
      <c r="B3" s="2">
        <f>B20+B21*B22*(B20^4-B18^4)/J2</f>
        <v>1616.7721812948753</v>
      </c>
      <c r="C3" s="4">
        <f>(0.105-0.1)/100*(B3-B2)+C2</f>
        <v>0.10083860906474376</v>
      </c>
      <c r="D3">
        <v>0.8</v>
      </c>
      <c r="E3" s="3">
        <f>B19*B17/F3</f>
        <v>1.3520781996879996</v>
      </c>
      <c r="F3" s="1">
        <f>(0.0002805-0.0002545)/100*(B3-B2)+F2</f>
        <v>2.5886076713666758E-4</v>
      </c>
      <c r="G3">
        <v>0.38400000000000001</v>
      </c>
      <c r="H3">
        <v>1</v>
      </c>
      <c r="I3">
        <v>0</v>
      </c>
      <c r="J3" s="1">
        <f>C3/B17*D3*E3^G3*H3^I3</f>
        <v>258.79357164865291</v>
      </c>
      <c r="K3">
        <f>(B3-B2)/B2*100</f>
        <v>1.0482613309297051</v>
      </c>
    </row>
    <row r="4" spans="1:14" x14ac:dyDescent="0.25">
      <c r="A4">
        <v>2</v>
      </c>
      <c r="B4" s="2">
        <f>B20+B21*B22*(B20^4-B18^4)/J3</f>
        <v>1616.4355212687369</v>
      </c>
      <c r="J4" s="1"/>
      <c r="K4">
        <f>(B4-B3)/B3*100</f>
        <v>-2.0822972465343231E-2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21</v>
      </c>
      <c r="N7" t="s">
        <v>22</v>
      </c>
    </row>
    <row r="8" spans="1:14" x14ac:dyDescent="0.25">
      <c r="A8">
        <v>0</v>
      </c>
      <c r="B8">
        <v>1470</v>
      </c>
      <c r="C8" s="4">
        <f>(0.0946-0.0891)/100*(L8-1400)+0.0891</f>
        <v>9.1914625E-2</v>
      </c>
      <c r="D8">
        <v>0.68300000000000005</v>
      </c>
      <c r="E8" s="3">
        <f>E19*B17/F8</f>
        <v>80.431184687005484</v>
      </c>
      <c r="F8" s="1">
        <f>(0.0002291-0.0002055)/100*(L8-1400)+0.0002055</f>
        <v>2.1757729999999999E-4</v>
      </c>
      <c r="G8">
        <v>0.46600000000000003</v>
      </c>
      <c r="H8">
        <v>0.70499999999999996</v>
      </c>
      <c r="I8">
        <f>1/3</f>
        <v>0.33333333333333331</v>
      </c>
      <c r="J8" s="1">
        <f>C8/B17*D8*E8^G8*H8^I8</f>
        <v>1233.2793288156774</v>
      </c>
      <c r="K8">
        <v>0</v>
      </c>
      <c r="L8" s="2">
        <f>(B8+B20)/2</f>
        <v>1451.175</v>
      </c>
      <c r="N8" t="s">
        <v>23</v>
      </c>
    </row>
    <row r="9" spans="1:14" x14ac:dyDescent="0.25">
      <c r="A9">
        <v>1</v>
      </c>
      <c r="B9" s="2">
        <f>B20+B21*B22*(B20^4-B18^4)/J8</f>
        <v>1470.9788397322684</v>
      </c>
      <c r="C9" s="4">
        <f>(0.0946-0.0891)/100*(L9-1400)+0.0891</f>
        <v>9.1941543092637384E-2</v>
      </c>
      <c r="D9">
        <v>0.68300000000000005</v>
      </c>
      <c r="E9" s="3">
        <f>E19*B17/F9</f>
        <v>80.388509641694654</v>
      </c>
      <c r="F9" s="1">
        <f>(0.0002291-0.0002055)/100*(L9-1400)+0.0002055</f>
        <v>2.1769280308840769E-4</v>
      </c>
      <c r="G9">
        <v>0.46600000000000003</v>
      </c>
      <c r="H9">
        <v>0.70499999999999996</v>
      </c>
      <c r="I9">
        <f>1/3</f>
        <v>0.33333333333333331</v>
      </c>
      <c r="J9" s="1">
        <f>C9/B17*D9*E9^G9*H9^I9</f>
        <v>1233.3354464376876</v>
      </c>
      <c r="K9">
        <f>(B9-B8)/B8*100</f>
        <v>6.6587736889006641E-2</v>
      </c>
      <c r="L9" s="2">
        <f>(B9+B20)/2</f>
        <v>1451.6644198661343</v>
      </c>
    </row>
    <row r="10" spans="1:14" x14ac:dyDescent="0.25">
      <c r="A10">
        <v>2</v>
      </c>
      <c r="B10" s="2">
        <f>B20+B21*B22*(B20^4-B18^4)/J9</f>
        <v>1470.9770820931501</v>
      </c>
      <c r="J10" s="1"/>
      <c r="K10">
        <f>(B10-B9)/B9*100</f>
        <v>-1.1948772278842127E-4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2">
        <f>273.15+1159.2</f>
        <v>1432.35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Short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2024-06-03T12:53:41Z</dcterms:modified>
</cp:coreProperties>
</file>