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X:\github\sperimentazione-propulsori\sperimentazione nei propulsori\"/>
    </mc:Choice>
  </mc:AlternateContent>
  <xr:revisionPtr revIDLastSave="0" documentId="13_ncr:1_{527C9238-86A5-4DFA-86BC-8DA8C1BDB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Err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B17" i="2"/>
  <c r="B16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A13" i="2"/>
  <c r="A14" i="2"/>
  <c r="A3" i="2"/>
  <c r="A4" i="2"/>
  <c r="A5" i="2"/>
  <c r="A6" i="2"/>
  <c r="A7" i="2"/>
  <c r="A8" i="2"/>
  <c r="A9" i="2"/>
  <c r="A10" i="2"/>
  <c r="A11" i="2"/>
  <c r="A12" i="2"/>
  <c r="A2" i="2"/>
  <c r="N3" i="1"/>
  <c r="N4" i="1"/>
  <c r="N5" i="1"/>
  <c r="N6" i="1"/>
  <c r="N7" i="1"/>
  <c r="N8" i="1"/>
  <c r="N9" i="1"/>
  <c r="N10" i="1"/>
  <c r="N11" i="1"/>
  <c r="N12" i="1"/>
  <c r="N13" i="1"/>
  <c r="N2" i="1"/>
  <c r="B39" i="1"/>
  <c r="I3" i="1"/>
  <c r="I4" i="1"/>
  <c r="I5" i="1"/>
  <c r="I6" i="1"/>
  <c r="I7" i="1"/>
  <c r="I8" i="1"/>
  <c r="I9" i="1"/>
  <c r="I10" i="1"/>
  <c r="I11" i="1"/>
  <c r="I12" i="1"/>
  <c r="I13" i="1"/>
  <c r="B24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G9" i="1" s="1"/>
  <c r="H9" i="1" s="1"/>
  <c r="D10" i="1"/>
  <c r="G10" i="1" s="1"/>
  <c r="H10" i="1" s="1"/>
  <c r="D11" i="1"/>
  <c r="D12" i="1"/>
  <c r="D13" i="1"/>
  <c r="D2" i="1"/>
  <c r="B33" i="1"/>
  <c r="C17" i="1"/>
  <c r="B17" i="1"/>
  <c r="B23" i="1" s="1"/>
  <c r="B31" i="1"/>
  <c r="M9" i="1" l="1"/>
  <c r="P9" i="1" s="1"/>
  <c r="M10" i="1"/>
  <c r="P10" i="1" s="1"/>
  <c r="G6" i="1"/>
  <c r="H6" i="1" s="1"/>
  <c r="G3" i="1"/>
  <c r="H3" i="1" s="1"/>
  <c r="G2" i="1"/>
  <c r="G13" i="1"/>
  <c r="G5" i="1"/>
  <c r="H5" i="1" s="1"/>
  <c r="J5" i="1" s="1"/>
  <c r="K5" i="1" s="1"/>
  <c r="G11" i="1"/>
  <c r="J10" i="1"/>
  <c r="K10" i="1" s="1"/>
  <c r="J9" i="1"/>
  <c r="K9" i="1" s="1"/>
  <c r="G8" i="1"/>
  <c r="H8" i="1" s="1"/>
  <c r="G4" i="1"/>
  <c r="H4" i="1" s="1"/>
  <c r="J4" i="1" s="1"/>
  <c r="K4" i="1" s="1"/>
  <c r="G12" i="1"/>
  <c r="H12" i="1" s="1"/>
  <c r="G7" i="1"/>
  <c r="H7" i="1" s="1"/>
  <c r="O9" i="1" l="1"/>
  <c r="M3" i="1"/>
  <c r="P3" i="1" s="1"/>
  <c r="M7" i="1"/>
  <c r="P7" i="1" s="1"/>
  <c r="O7" i="1"/>
  <c r="M12" i="1"/>
  <c r="P12" i="1" s="1"/>
  <c r="H11" i="1"/>
  <c r="J11" i="1" s="1"/>
  <c r="K11" i="1" s="1"/>
  <c r="L11" i="1" s="1"/>
  <c r="H13" i="1"/>
  <c r="M5" i="1"/>
  <c r="P5" i="1" s="1"/>
  <c r="M6" i="1"/>
  <c r="P6" i="1" s="1"/>
  <c r="M4" i="1"/>
  <c r="P4" i="1" s="1"/>
  <c r="O4" i="1"/>
  <c r="M8" i="1"/>
  <c r="P8" i="1" s="1"/>
  <c r="O10" i="1"/>
  <c r="M2" i="1"/>
  <c r="P2" i="1" s="1"/>
  <c r="J2" i="1"/>
  <c r="K2" i="1" s="1"/>
  <c r="L2" i="1" s="1"/>
  <c r="J6" i="1"/>
  <c r="K6" i="1" s="1"/>
  <c r="L6" i="1" s="1"/>
  <c r="J8" i="1"/>
  <c r="K8" i="1" s="1"/>
  <c r="L8" i="1" s="1"/>
  <c r="J3" i="1"/>
  <c r="K3" i="1" s="1"/>
  <c r="L3" i="1" s="1"/>
  <c r="J12" i="1"/>
  <c r="K12" i="1" s="1"/>
  <c r="J7" i="1"/>
  <c r="K7" i="1" s="1"/>
  <c r="L7" i="1" s="1"/>
  <c r="L4" i="1"/>
  <c r="L10" i="1"/>
  <c r="L5" i="1"/>
  <c r="L9" i="1"/>
  <c r="O5" i="1" l="1"/>
  <c r="O6" i="1"/>
  <c r="O3" i="1"/>
  <c r="M13" i="1"/>
  <c r="P13" i="1" s="1"/>
  <c r="O2" i="1"/>
  <c r="J13" i="1"/>
  <c r="K13" i="1" s="1"/>
  <c r="L13" i="1" s="1"/>
  <c r="M11" i="1"/>
  <c r="P11" i="1" s="1"/>
  <c r="O8" i="1"/>
  <c r="O12" i="1"/>
  <c r="L12" i="1"/>
  <c r="O11" i="1" l="1"/>
  <c r="O13" i="1"/>
</calcChain>
</file>

<file path=xl/sharedStrings.xml><?xml version="1.0" encoding="utf-8"?>
<sst xmlns="http://schemas.openxmlformats.org/spreadsheetml/2006/main" count="54" uniqueCount="53">
  <si>
    <t>MIS</t>
  </si>
  <si>
    <t>q_MN [Nl/min]</t>
  </si>
  <si>
    <t>Dp [mbar]</t>
  </si>
  <si>
    <t>Tf [°C]</t>
  </si>
  <si>
    <t>P_amb</t>
  </si>
  <si>
    <t>rho_N</t>
  </si>
  <si>
    <t>Condizioni normali</t>
  </si>
  <si>
    <t>PN</t>
  </si>
  <si>
    <t>Pa</t>
  </si>
  <si>
    <t>TN</t>
  </si>
  <si>
    <t>K</t>
  </si>
  <si>
    <t>R</t>
  </si>
  <si>
    <t>Calcolo R metano</t>
  </si>
  <si>
    <t>massa molare</t>
  </si>
  <si>
    <t>costante gas perfetti</t>
  </si>
  <si>
    <t>J/mol/K</t>
  </si>
  <si>
    <t>kg/mol</t>
  </si>
  <si>
    <t>R metano</t>
  </si>
  <si>
    <t>J/kg/K</t>
  </si>
  <si>
    <t>kg/m^3</t>
  </si>
  <si>
    <t>Pf [Pa]</t>
  </si>
  <si>
    <t>rho_f [kg/m^3]</t>
  </si>
  <si>
    <t>q_m [kg/s]</t>
  </si>
  <si>
    <t>D [m]</t>
  </si>
  <si>
    <t>A [m^2]</t>
  </si>
  <si>
    <t>V_teo [m/s]</t>
  </si>
  <si>
    <t>q_teo [kg/s]</t>
  </si>
  <si>
    <t xml:space="preserve">CD </t>
  </si>
  <si>
    <t>Dp [Pa]</t>
  </si>
  <si>
    <t>Tf [K]</t>
  </si>
  <si>
    <t>fattore conv</t>
  </si>
  <si>
    <t>V_real [m/s]</t>
  </si>
  <si>
    <t>Input Sutherland</t>
  </si>
  <si>
    <t>mu=mu_ref*(T/T_ref)^1.5</t>
  </si>
  <si>
    <t>T_Ref [K]</t>
  </si>
  <si>
    <t>mu_ref [Pa*s]</t>
  </si>
  <si>
    <t>mu [Pa*s]</t>
  </si>
  <si>
    <t>Re (rhoVD/mu)</t>
  </si>
  <si>
    <t>Ma</t>
  </si>
  <si>
    <t>gamma</t>
  </si>
  <si>
    <t>Note critiche</t>
  </si>
  <si>
    <t>CD errato nei primi punti di misura</t>
  </si>
  <si>
    <t xml:space="preserve"> </t>
  </si>
  <si>
    <t>Per valori bassi di qmn errore significativo</t>
  </si>
  <si>
    <t>Idem per le altre grandezze misurate</t>
  </si>
  <si>
    <t>Leggero decremento con Re e Ma, legato al trend delle grandezze misurate</t>
  </si>
  <si>
    <t>Ma massimo limitato, quindi flusso strettamente in regime incomprimibile</t>
  </si>
  <si>
    <t>Effetto limitato del valore di Pamb (variazione meteorologica poco significativa)</t>
  </si>
  <si>
    <t>La misura di Tf non porta variazioni significative di CD</t>
  </si>
  <si>
    <t>Nel campo di valori accettabili il flusso è a Re&gt;4000, quindi in regime turbolento</t>
  </si>
  <si>
    <t>Errori statistici</t>
  </si>
  <si>
    <t>Mean</t>
  </si>
  <si>
    <t>Dev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</si>
</sst>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E+00"/>
    <numFmt numFmtId="165" formatCode="0.00000E+00"/>
    <numFmt numFmtId="166" formatCode="0.000"/>
    <numFmt numFmtId="167" formatCode="0.0"/>
    <numFmt numFmtId="168" formatCode="0.0E+00"/>
    <numFmt numFmtId="169" formatCode="0E+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5" borderId="0" xfId="0" applyNumberFormat="1" applyFill="1"/>
    <xf numFmtId="0" fontId="0" fillId="6" borderId="0" xfId="0" applyFill="1"/>
    <xf numFmtId="0" fontId="0" fillId="7" borderId="0" xfId="0" applyFill="1"/>
    <xf numFmtId="11" fontId="0" fillId="2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166" fontId="0" fillId="7" borderId="0" xfId="0" applyNumberFormat="1" applyFill="1"/>
    <xf numFmtId="168" fontId="0" fillId="0" borderId="0" xfId="0" applyNumberFormat="1"/>
    <xf numFmtId="169" fontId="0" fillId="0" borderId="0" xfId="0" applyNumberFormat="1"/>
    <xf numFmtId="166" fontId="0" fillId="8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CD con le 3 grandezze misurate (SU REPORT SINGOLI GRAFICI)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q_MN [Nl/min]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D-4C76-BE84-847363922323}"/>
            </c:ext>
          </c:extLst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Dp [mbar]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D-4C76-BE84-847363922323}"/>
            </c:ext>
          </c:extLst>
        </c:ser>
        <c:ser>
          <c:idx val="3"/>
          <c:order val="2"/>
          <c:tx>
            <c:strRef>
              <c:f>Foglio1!$E$1</c:f>
              <c:strCache>
                <c:ptCount val="1"/>
                <c:pt idx="0">
                  <c:v>Tf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D-4C76-BE84-84736392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04352"/>
        <c:axId val="289897632"/>
      </c:scatterChart>
      <c:valAx>
        <c:axId val="2899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897632"/>
        <c:crosses val="autoZero"/>
        <c:crossBetween val="midCat"/>
      </c:valAx>
      <c:valAx>
        <c:axId val="289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  <a:r>
              <a:rPr lang="en-US" baseline="0"/>
              <a:t> - 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Re (rhoVD/mu)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Foglio1!$O$2:$O$13</c:f>
              <c:numCache>
                <c:formatCode>0E+00</c:formatCode>
                <c:ptCount val="12"/>
                <c:pt idx="0">
                  <c:v>3229.2413606124801</c:v>
                </c:pt>
                <c:pt idx="1">
                  <c:v>4151.8817493589022</c:v>
                </c:pt>
                <c:pt idx="2">
                  <c:v>4615.4709175293483</c:v>
                </c:pt>
                <c:pt idx="3">
                  <c:v>5079.515927094043</c:v>
                </c:pt>
                <c:pt idx="4">
                  <c:v>5544.0173387901077</c:v>
                </c:pt>
                <c:pt idx="5">
                  <c:v>6471.2046153067777</c:v>
                </c:pt>
                <c:pt idx="6">
                  <c:v>6933.4335164001186</c:v>
                </c:pt>
                <c:pt idx="7">
                  <c:v>7399.3047037945998</c:v>
                </c:pt>
                <c:pt idx="8">
                  <c:v>7861.761247781762</c:v>
                </c:pt>
                <c:pt idx="9">
                  <c:v>8328.3187283145817</c:v>
                </c:pt>
                <c:pt idx="10">
                  <c:v>8791.0031021098366</c:v>
                </c:pt>
                <c:pt idx="11">
                  <c:v>9253.6874759050916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7F9-8F18-8DCF54B2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3968"/>
        <c:axId val="418634048"/>
      </c:scatterChart>
      <c:valAx>
        <c:axId val="418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34048"/>
        <c:crosses val="autoZero"/>
        <c:crossBetween val="midCat"/>
      </c:valAx>
      <c:valAx>
        <c:axId val="418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Foglio1!$P$2:$P$13</c:f>
              <c:numCache>
                <c:formatCode>0.0E+00</c:formatCode>
                <c:ptCount val="12"/>
                <c:pt idx="0">
                  <c:v>4.8661067646172014E-2</c:v>
                </c:pt>
                <c:pt idx="1">
                  <c:v>6.248352582327122E-2</c:v>
                </c:pt>
                <c:pt idx="2">
                  <c:v>6.9291002778376451E-2</c:v>
                </c:pt>
                <c:pt idx="3">
                  <c:v>7.6147268368520205E-2</c:v>
                </c:pt>
                <c:pt idx="4">
                  <c:v>8.2965800714862425E-2</c:v>
                </c:pt>
                <c:pt idx="5">
                  <c:v>9.6557996207875474E-2</c:v>
                </c:pt>
                <c:pt idx="6">
                  <c:v>0.10328180687438716</c:v>
                </c:pt>
                <c:pt idx="7">
                  <c:v>0.10995428438290004</c:v>
                </c:pt>
                <c:pt idx="8">
                  <c:v>0.11665442122756624</c:v>
                </c:pt>
                <c:pt idx="9">
                  <c:v>0.12332669783695889</c:v>
                </c:pt>
                <c:pt idx="10">
                  <c:v>0.12996162081156254</c:v>
                </c:pt>
                <c:pt idx="11">
                  <c:v>0.13658784902921942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A15-AED2-30A07537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8688"/>
        <c:axId val="353380128"/>
      </c:scatterChart>
      <c:valAx>
        <c:axId val="3533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80128"/>
        <c:crosses val="autoZero"/>
        <c:crossBetween val="midCat"/>
      </c:valAx>
      <c:valAx>
        <c:axId val="353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FD5-A1A6-9F04AD9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58592"/>
        <c:axId val="348964352"/>
      </c:scatterChart>
      <c:valAx>
        <c:axId val="348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64352"/>
        <c:crosses val="autoZero"/>
        <c:crossBetween val="midCat"/>
      </c:valAx>
      <c:valAx>
        <c:axId val="348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3-48F5-B416-7C6E508E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q</a:t>
                </a:r>
                <a:r>
                  <a:rPr lang="it-IT" sz="1400" baseline="-25000"/>
                  <a:t>MN</a:t>
                </a:r>
                <a:r>
                  <a:rPr lang="it-IT" sz="1400" baseline="0"/>
                  <a:t> [Nl/min]</a:t>
                </a:r>
                <a:endParaRPr lang="it-IT" sz="14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5AF-8E6C-6E6A5198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aseline="0"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 baseline="0">
                    <a:latin typeface="+mn-lt"/>
                    <a:cs typeface="Times New Roman" panose="02020603050405020304" pitchFamily="18" charset="0"/>
                  </a:rPr>
                  <a:t>p [mbar]</a:t>
                </a:r>
                <a:endParaRPr lang="it-IT" sz="1400" baseline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14</xdr:row>
      <xdr:rowOff>90486</xdr:rowOff>
    </xdr:from>
    <xdr:to>
      <xdr:col>15</xdr:col>
      <xdr:colOff>85725</xdr:colOff>
      <xdr:row>38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3503FE-1EAB-2EC7-2921-0CC10D95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40</xdr:row>
      <xdr:rowOff>138112</xdr:rowOff>
    </xdr:from>
    <xdr:to>
      <xdr:col>15</xdr:col>
      <xdr:colOff>619125</xdr:colOff>
      <xdr:row>55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8D0B46-DB80-6276-F501-AD233AC6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619125</xdr:colOff>
      <xdr:row>16</xdr:row>
      <xdr:rowOff>61912</xdr:rowOff>
    </xdr:from>
    <xdr:to>
      <xdr:col>23</xdr:col>
      <xdr:colOff>171450</xdr:colOff>
      <xdr:row>30</xdr:row>
      <xdr:rowOff>138112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863CD7-0994-1FAA-B2EB-42E242B6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552450</xdr:colOff>
      <xdr:row>40</xdr:row>
      <xdr:rowOff>14287</xdr:rowOff>
    </xdr:from>
    <xdr:to>
      <xdr:col>9</xdr:col>
      <xdr:colOff>400050</xdr:colOff>
      <xdr:row>54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EBBE58-2CAC-1DB8-4E37-73FC24C6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0</xdr:row>
      <xdr:rowOff>138112</xdr:rowOff>
    </xdr:from>
    <xdr:to>
      <xdr:col>24</xdr:col>
      <xdr:colOff>76200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30F1A-25D4-21D6-C260-7C987286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41</xdr:row>
      <xdr:rowOff>104775</xdr:rowOff>
    </xdr:from>
    <xdr:to>
      <xdr:col>23</xdr:col>
      <xdr:colOff>514350</xdr:colOff>
      <xdr:row>55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5E1CC-E50D-44DD-9FAD-0B5B2642D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37" workbookViewId="0">
      <selection activeCell="U59" sqref="U59"/>
    </sheetView>
  </sheetViews>
  <sheetFormatPr defaultRowHeight="15" x14ac:dyDescent="0.25"/>
  <cols>
    <col min="1" max="1" width="19.85546875" customWidth="1"/>
    <col min="2" max="2" width="16" customWidth="1"/>
    <col min="8" max="8" width="14" customWidth="1"/>
    <col min="9" max="9" width="11.140625" customWidth="1"/>
    <col min="10" max="10" width="11.7109375" customWidth="1"/>
    <col min="11" max="11" width="11.28515625" customWidth="1"/>
    <col min="13" max="13" width="12.7109375" customWidth="1"/>
    <col min="14" max="14" width="11" bestFit="1" customWidth="1"/>
    <col min="15" max="15" width="14" customWidth="1"/>
    <col min="16" max="16" width="11.28515625" bestFit="1" customWidth="1"/>
  </cols>
  <sheetData>
    <row r="1" spans="1:16" x14ac:dyDescent="0.25">
      <c r="A1" t="s">
        <v>0</v>
      </c>
      <c r="B1" s="5" t="s">
        <v>1</v>
      </c>
      <c r="C1" s="6" t="s">
        <v>2</v>
      </c>
      <c r="D1" s="6" t="s">
        <v>28</v>
      </c>
      <c r="E1" s="7" t="s">
        <v>3</v>
      </c>
      <c r="F1" s="7" t="s">
        <v>29</v>
      </c>
      <c r="G1" s="6" t="s">
        <v>20</v>
      </c>
      <c r="H1" s="8" t="s">
        <v>21</v>
      </c>
      <c r="I1" s="5" t="s">
        <v>22</v>
      </c>
      <c r="J1" s="10" t="s">
        <v>25</v>
      </c>
      <c r="K1" s="5" t="s">
        <v>26</v>
      </c>
      <c r="L1" s="11" t="s">
        <v>27</v>
      </c>
      <c r="M1" s="10" t="s">
        <v>31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 s="5">
        <v>7</v>
      </c>
      <c r="C2" s="6">
        <v>0.5</v>
      </c>
      <c r="D2" s="6">
        <f>C2*100</f>
        <v>50</v>
      </c>
      <c r="E2" s="19">
        <v>32.1</v>
      </c>
      <c r="F2" s="19">
        <f>E2+B$22</f>
        <v>305.10000000000002</v>
      </c>
      <c r="G2" s="6">
        <f>$B$18+D2</f>
        <v>100650</v>
      </c>
      <c r="H2" s="9">
        <f>G2/($B$17*F2)</f>
        <v>0.63486521768851811</v>
      </c>
      <c r="I2" s="12">
        <f>B2*$B$23*B$24</f>
        <v>8.3331791294264236E-5</v>
      </c>
      <c r="J2" s="14">
        <f>SQRT(2*D2/H2)</f>
        <v>12.550448124951906</v>
      </c>
      <c r="K2" s="12">
        <f>H2*J2*$B$33</f>
        <v>4.5620304184870204E-5</v>
      </c>
      <c r="L2" s="18">
        <f>I2/K2</f>
        <v>1.8266382213624279</v>
      </c>
      <c r="M2" s="13">
        <f>I2/(H2*B$33)</f>
        <v>22.925128240263568</v>
      </c>
      <c r="N2" s="2">
        <f>B$39*(F2/B$40)^1.5</f>
        <v>1.2169046919950711E-5</v>
      </c>
      <c r="O2" s="17">
        <f>H2*M2*B$34/N2</f>
        <v>3229.2413606124801</v>
      </c>
      <c r="P2" s="16">
        <f>M2/(SQRT(B$44*B$17*F2))</f>
        <v>4.8661067646172014E-2</v>
      </c>
    </row>
    <row r="3" spans="1:16" x14ac:dyDescent="0.25">
      <c r="A3">
        <v>2</v>
      </c>
      <c r="B3" s="5">
        <v>9</v>
      </c>
      <c r="C3" s="6">
        <v>1.8</v>
      </c>
      <c r="D3" s="6">
        <f t="shared" ref="D3:D13" si="0">C3*100</f>
        <v>180</v>
      </c>
      <c r="E3" s="19">
        <v>32.1</v>
      </c>
      <c r="F3" s="19">
        <f t="shared" ref="F3:F13" si="1">E3+B$22</f>
        <v>305.10000000000002</v>
      </c>
      <c r="G3" s="6">
        <f t="shared" ref="G3:G13" si="2">$B$18+D3</f>
        <v>100780</v>
      </c>
      <c r="H3" s="9">
        <f t="shared" ref="H3:H13" si="3">G3/($B$17*F3)</f>
        <v>0.63568521250520471</v>
      </c>
      <c r="I3" s="12">
        <f t="shared" ref="I3:I13" si="4">B3*$B$23*B$24</f>
        <v>1.0714087452119687E-4</v>
      </c>
      <c r="J3" s="14">
        <f t="shared" ref="J3:J13" si="5">SQRT(2*D3/H3)</f>
        <v>23.797437558111355</v>
      </c>
      <c r="K3" s="12">
        <f>H3*J3*$B$33</f>
        <v>8.6614322865097892E-5</v>
      </c>
      <c r="L3" s="18">
        <f t="shared" ref="L3:L13" si="6">I3/K3</f>
        <v>1.2369879596942546</v>
      </c>
      <c r="M3" s="13">
        <f t="shared" ref="M3:M13" si="7">I3/(H3*B$33)</f>
        <v>29.43714373095959</v>
      </c>
      <c r="N3" s="2">
        <f t="shared" ref="N3:N13" si="8">B$39*(F3/B$40)^1.5</f>
        <v>1.2169046919950711E-5</v>
      </c>
      <c r="O3" s="17">
        <f t="shared" ref="O3:O13" si="9">H3*M3*B$34/N3</f>
        <v>4151.8817493589022</v>
      </c>
      <c r="P3" s="16">
        <f t="shared" ref="P3:P13" si="10">M3/(SQRT(B$44*B$17*F3))</f>
        <v>6.248352582327122E-2</v>
      </c>
    </row>
    <row r="4" spans="1:16" x14ac:dyDescent="0.25">
      <c r="A4">
        <v>3</v>
      </c>
      <c r="B4" s="5">
        <v>10</v>
      </c>
      <c r="C4" s="6">
        <v>3.6</v>
      </c>
      <c r="D4" s="6">
        <f t="shared" si="0"/>
        <v>360</v>
      </c>
      <c r="E4" s="19">
        <v>32</v>
      </c>
      <c r="F4" s="19">
        <f t="shared" si="1"/>
        <v>305</v>
      </c>
      <c r="G4" s="6">
        <f t="shared" si="2"/>
        <v>100960</v>
      </c>
      <c r="H4" s="9">
        <f t="shared" si="3"/>
        <v>0.63702938357974104</v>
      </c>
      <c r="I4" s="12">
        <f t="shared" si="4"/>
        <v>1.1904541613466318E-4</v>
      </c>
      <c r="J4" s="14">
        <f t="shared" si="5"/>
        <v>33.619133496923943</v>
      </c>
      <c r="K4" s="12">
        <f t="shared" ref="K4:K13" si="11">H4*J4*$B$33</f>
        <v>1.2262058688745545E-4</v>
      </c>
      <c r="L4" s="18">
        <f t="shared" si="6"/>
        <v>0.97084363365448856</v>
      </c>
      <c r="M4" s="13">
        <f t="shared" si="7"/>
        <v>32.638921724468972</v>
      </c>
      <c r="N4" s="2">
        <f t="shared" si="8"/>
        <v>1.2163064594616619E-5</v>
      </c>
      <c r="O4" s="17">
        <f t="shared" si="9"/>
        <v>4615.4709175293483</v>
      </c>
      <c r="P4" s="16">
        <f t="shared" si="10"/>
        <v>6.9291002778376451E-2</v>
      </c>
    </row>
    <row r="5" spans="1:16" x14ac:dyDescent="0.25">
      <c r="A5">
        <v>4</v>
      </c>
      <c r="B5" s="5">
        <v>11</v>
      </c>
      <c r="C5" s="6">
        <v>4.4000000000000004</v>
      </c>
      <c r="D5" s="6">
        <f t="shared" si="0"/>
        <v>440.00000000000006</v>
      </c>
      <c r="E5" s="19">
        <v>31.9</v>
      </c>
      <c r="F5" s="19">
        <f t="shared" si="1"/>
        <v>304.89999999999998</v>
      </c>
      <c r="G5" s="6">
        <f t="shared" si="2"/>
        <v>101040</v>
      </c>
      <c r="H5" s="9">
        <f t="shared" si="3"/>
        <v>0.6377432573712043</v>
      </c>
      <c r="I5" s="12">
        <f t="shared" si="4"/>
        <v>1.309499577481295E-4</v>
      </c>
      <c r="J5" s="14">
        <f t="shared" si="5"/>
        <v>37.146542604585257</v>
      </c>
      <c r="K5" s="12">
        <f t="shared" si="11"/>
        <v>1.3563809562199678E-4</v>
      </c>
      <c r="L5" s="18">
        <f t="shared" si="6"/>
        <v>0.96543642217646275</v>
      </c>
      <c r="M5" s="13">
        <f t="shared" si="7"/>
        <v>35.862625188396336</v>
      </c>
      <c r="N5" s="2">
        <f t="shared" si="8"/>
        <v>1.2157083249911228E-5</v>
      </c>
      <c r="O5" s="17">
        <f t="shared" si="9"/>
        <v>5079.515927094043</v>
      </c>
      <c r="P5" s="16">
        <f t="shared" si="10"/>
        <v>7.6147268368520205E-2</v>
      </c>
    </row>
    <row r="6" spans="1:16" x14ac:dyDescent="0.25">
      <c r="A6">
        <v>5</v>
      </c>
      <c r="B6" s="5">
        <v>12</v>
      </c>
      <c r="C6" s="6">
        <v>5.5</v>
      </c>
      <c r="D6" s="6">
        <f t="shared" si="0"/>
        <v>550</v>
      </c>
      <c r="E6" s="19">
        <v>31.8</v>
      </c>
      <c r="F6" s="19">
        <f t="shared" si="1"/>
        <v>304.8</v>
      </c>
      <c r="G6" s="6">
        <f t="shared" si="2"/>
        <v>101150</v>
      </c>
      <c r="H6" s="9">
        <f t="shared" si="3"/>
        <v>0.63864701540645163</v>
      </c>
      <c r="I6" s="12">
        <f t="shared" si="4"/>
        <v>1.4285449936159584E-4</v>
      </c>
      <c r="J6" s="14">
        <f t="shared" si="5"/>
        <v>41.501701184244929</v>
      </c>
      <c r="K6" s="12">
        <f t="shared" si="11"/>
        <v>1.5175541465936476E-4</v>
      </c>
      <c r="L6" s="18">
        <f t="shared" si="6"/>
        <v>0.94134696730427569</v>
      </c>
      <c r="M6" s="13">
        <f t="shared" si="7"/>
        <v>39.067500547757234</v>
      </c>
      <c r="N6" s="2">
        <f t="shared" si="8"/>
        <v>1.2151102885995343E-5</v>
      </c>
      <c r="O6" s="17">
        <f t="shared" si="9"/>
        <v>5544.0173387901077</v>
      </c>
      <c r="P6" s="16">
        <f t="shared" si="10"/>
        <v>8.2965800714862425E-2</v>
      </c>
    </row>
    <row r="7" spans="1:16" x14ac:dyDescent="0.25">
      <c r="A7">
        <v>6</v>
      </c>
      <c r="B7" s="5">
        <v>14</v>
      </c>
      <c r="C7" s="6">
        <v>7.8</v>
      </c>
      <c r="D7" s="6">
        <f t="shared" si="0"/>
        <v>780</v>
      </c>
      <c r="E7" s="19">
        <v>31.7</v>
      </c>
      <c r="F7" s="19">
        <f t="shared" si="1"/>
        <v>304.7</v>
      </c>
      <c r="G7" s="6">
        <f t="shared" si="2"/>
        <v>101380</v>
      </c>
      <c r="H7" s="9">
        <f t="shared" si="3"/>
        <v>0.64030927860282727</v>
      </c>
      <c r="I7" s="12">
        <f t="shared" si="4"/>
        <v>1.6666358258852847E-4</v>
      </c>
      <c r="J7" s="14">
        <f t="shared" si="5"/>
        <v>49.359119242516094</v>
      </c>
      <c r="K7" s="12">
        <f>H7*J7*$B$33</f>
        <v>1.809566744806818E-4</v>
      </c>
      <c r="L7" s="18">
        <f t="shared" si="6"/>
        <v>0.92101373473417136</v>
      </c>
      <c r="M7" s="13">
        <f t="shared" si="7"/>
        <v>45.460426756739054</v>
      </c>
      <c r="N7" s="2">
        <f t="shared" si="8"/>
        <v>1.2145123503029834E-5</v>
      </c>
      <c r="O7" s="17">
        <f t="shared" si="9"/>
        <v>6471.2046153067777</v>
      </c>
      <c r="P7" s="16">
        <f t="shared" si="10"/>
        <v>9.6557996207875474E-2</v>
      </c>
    </row>
    <row r="8" spans="1:16" x14ac:dyDescent="0.25">
      <c r="A8">
        <v>7</v>
      </c>
      <c r="B8" s="5">
        <v>15</v>
      </c>
      <c r="C8" s="6">
        <v>9.5</v>
      </c>
      <c r="D8" s="6">
        <f t="shared" si="0"/>
        <v>950</v>
      </c>
      <c r="E8" s="19">
        <v>31.7</v>
      </c>
      <c r="F8" s="19">
        <f t="shared" si="1"/>
        <v>304.7</v>
      </c>
      <c r="G8" s="6">
        <f t="shared" si="2"/>
        <v>101550</v>
      </c>
      <c r="H8" s="9">
        <f t="shared" si="3"/>
        <v>0.64138298719784093</v>
      </c>
      <c r="I8" s="12">
        <f t="shared" si="4"/>
        <v>1.7856812420199479E-4</v>
      </c>
      <c r="J8" s="14">
        <f t="shared" si="5"/>
        <v>54.427461901686875</v>
      </c>
      <c r="K8" s="12">
        <f t="shared" si="11"/>
        <v>1.9987244639237708E-4</v>
      </c>
      <c r="L8" s="15">
        <f t="shared" si="6"/>
        <v>0.89341040961414475</v>
      </c>
      <c r="M8" s="13">
        <f t="shared" si="7"/>
        <v>48.626061031844323</v>
      </c>
      <c r="N8" s="2">
        <f t="shared" si="8"/>
        <v>1.2145123503029834E-5</v>
      </c>
      <c r="O8" s="17">
        <f t="shared" si="9"/>
        <v>6933.4335164001186</v>
      </c>
      <c r="P8" s="16">
        <f t="shared" si="10"/>
        <v>0.10328180687438716</v>
      </c>
    </row>
    <row r="9" spans="1:16" x14ac:dyDescent="0.25">
      <c r="A9">
        <v>8</v>
      </c>
      <c r="B9" s="5">
        <v>16</v>
      </c>
      <c r="C9" s="6">
        <v>11.3</v>
      </c>
      <c r="D9" s="6">
        <f t="shared" si="0"/>
        <v>1130</v>
      </c>
      <c r="E9" s="19">
        <v>31.6</v>
      </c>
      <c r="F9" s="19">
        <f t="shared" si="1"/>
        <v>304.60000000000002</v>
      </c>
      <c r="G9" s="6">
        <f t="shared" si="2"/>
        <v>101730</v>
      </c>
      <c r="H9" s="9">
        <f t="shared" si="3"/>
        <v>0.64273079401071931</v>
      </c>
      <c r="I9" s="12">
        <f t="shared" si="4"/>
        <v>1.904726658154611E-4</v>
      </c>
      <c r="J9" s="14">
        <f t="shared" si="5"/>
        <v>59.297948092575496</v>
      </c>
      <c r="K9" s="12">
        <f t="shared" si="11"/>
        <v>2.1821579527569633E-4</v>
      </c>
      <c r="L9" s="15">
        <f t="shared" si="6"/>
        <v>0.87286378868594627</v>
      </c>
      <c r="M9" s="13">
        <f t="shared" si="7"/>
        <v>51.759031633388027</v>
      </c>
      <c r="N9" s="2">
        <f t="shared" si="8"/>
        <v>1.2139145101175663E-5</v>
      </c>
      <c r="O9" s="17">
        <f t="shared" si="9"/>
        <v>7399.3047037945998</v>
      </c>
      <c r="P9" s="16">
        <f t="shared" si="10"/>
        <v>0.10995428438290004</v>
      </c>
    </row>
    <row r="10" spans="1:16" x14ac:dyDescent="0.25">
      <c r="A10">
        <v>9</v>
      </c>
      <c r="B10" s="5">
        <v>17</v>
      </c>
      <c r="C10" s="6">
        <v>12.8</v>
      </c>
      <c r="D10" s="6">
        <f t="shared" si="0"/>
        <v>1280</v>
      </c>
      <c r="E10" s="19">
        <v>31.6</v>
      </c>
      <c r="F10" s="19">
        <f t="shared" si="1"/>
        <v>304.60000000000002</v>
      </c>
      <c r="G10" s="6">
        <f t="shared" si="2"/>
        <v>101880</v>
      </c>
      <c r="H10" s="9">
        <f t="shared" si="3"/>
        <v>0.64367849497505247</v>
      </c>
      <c r="I10" s="12">
        <f t="shared" si="4"/>
        <v>2.0237720742892742E-4</v>
      </c>
      <c r="J10" s="14">
        <f t="shared" si="5"/>
        <v>63.064576372872835</v>
      </c>
      <c r="K10" s="12">
        <f t="shared" si="11"/>
        <v>2.3241914126126461E-4</v>
      </c>
      <c r="L10" s="15">
        <f t="shared" si="6"/>
        <v>0.87074242822983861</v>
      </c>
      <c r="M10" s="13">
        <f t="shared" si="7"/>
        <v>54.913002366201404</v>
      </c>
      <c r="N10" s="2">
        <f t="shared" si="8"/>
        <v>1.2139145101175663E-5</v>
      </c>
      <c r="O10" s="17">
        <f t="shared" si="9"/>
        <v>7861.761247781762</v>
      </c>
      <c r="P10" s="16">
        <f t="shared" si="10"/>
        <v>0.11665442122756624</v>
      </c>
    </row>
    <row r="11" spans="1:16" x14ac:dyDescent="0.25">
      <c r="A11">
        <v>10</v>
      </c>
      <c r="B11" s="5">
        <v>18</v>
      </c>
      <c r="C11" s="6">
        <v>14.2</v>
      </c>
      <c r="D11" s="6">
        <f t="shared" si="0"/>
        <v>1420</v>
      </c>
      <c r="E11" s="19">
        <v>31.5</v>
      </c>
      <c r="F11" s="19">
        <f t="shared" si="1"/>
        <v>304.5</v>
      </c>
      <c r="G11" s="6">
        <f t="shared" si="2"/>
        <v>102020</v>
      </c>
      <c r="H11" s="9">
        <f t="shared" si="3"/>
        <v>0.64477469502645146</v>
      </c>
      <c r="I11" s="12">
        <f t="shared" si="4"/>
        <v>2.1428174904239373E-4</v>
      </c>
      <c r="J11" s="14">
        <f t="shared" si="5"/>
        <v>66.367457085000822</v>
      </c>
      <c r="K11" s="12">
        <f t="shared" si="11"/>
        <v>2.4500817313053769E-4</v>
      </c>
      <c r="L11" s="15">
        <f t="shared" si="6"/>
        <v>0.87459020776513752</v>
      </c>
      <c r="M11" s="13">
        <f t="shared" si="7"/>
        <v>58.044328080814715</v>
      </c>
      <c r="N11" s="2">
        <f t="shared" si="8"/>
        <v>1.2133167680593859E-5</v>
      </c>
      <c r="O11" s="17">
        <f t="shared" si="9"/>
        <v>8328.3187283145817</v>
      </c>
      <c r="P11" s="16">
        <f t="shared" si="10"/>
        <v>0.12332669783695889</v>
      </c>
    </row>
    <row r="12" spans="1:16" x14ac:dyDescent="0.25">
      <c r="A12">
        <v>11</v>
      </c>
      <c r="B12" s="5">
        <v>19</v>
      </c>
      <c r="C12" s="6">
        <v>15.9</v>
      </c>
      <c r="D12" s="6">
        <f t="shared" si="0"/>
        <v>1590</v>
      </c>
      <c r="E12" s="19">
        <v>31.5</v>
      </c>
      <c r="F12" s="19">
        <f t="shared" si="1"/>
        <v>304.5</v>
      </c>
      <c r="G12" s="6">
        <f t="shared" si="2"/>
        <v>102190</v>
      </c>
      <c r="H12" s="9">
        <f t="shared" si="3"/>
        <v>0.64584910884878532</v>
      </c>
      <c r="I12" s="12">
        <f t="shared" si="4"/>
        <v>2.2618629065586005E-4</v>
      </c>
      <c r="J12" s="14">
        <f t="shared" si="5"/>
        <v>70.169442759869838</v>
      </c>
      <c r="K12" s="12">
        <f t="shared" si="11"/>
        <v>2.5947558634347779E-4</v>
      </c>
      <c r="L12" s="15">
        <f t="shared" si="6"/>
        <v>0.87170548043949148</v>
      </c>
      <c r="M12" s="13">
        <f t="shared" si="7"/>
        <v>61.167087813163732</v>
      </c>
      <c r="N12" s="2">
        <f t="shared" si="8"/>
        <v>1.2133167680593859E-5</v>
      </c>
      <c r="O12" s="17">
        <f t="shared" si="9"/>
        <v>8791.0031021098366</v>
      </c>
      <c r="P12" s="16">
        <f t="shared" si="10"/>
        <v>0.12996162081156254</v>
      </c>
    </row>
    <row r="13" spans="1:16" x14ac:dyDescent="0.25">
      <c r="A13">
        <v>12</v>
      </c>
      <c r="B13" s="5">
        <v>20</v>
      </c>
      <c r="C13" s="6">
        <v>17.5</v>
      </c>
      <c r="D13" s="6">
        <f t="shared" si="0"/>
        <v>1750</v>
      </c>
      <c r="E13" s="19">
        <v>31.5</v>
      </c>
      <c r="F13" s="19">
        <f t="shared" si="1"/>
        <v>304.5</v>
      </c>
      <c r="G13" s="6">
        <f t="shared" si="2"/>
        <v>102350</v>
      </c>
      <c r="H13" s="9">
        <f t="shared" si="3"/>
        <v>0.64686032185804065</v>
      </c>
      <c r="I13" s="12">
        <f t="shared" si="4"/>
        <v>2.3809083226932637E-4</v>
      </c>
      <c r="J13" s="14">
        <f t="shared" si="5"/>
        <v>73.557805798192831</v>
      </c>
      <c r="K13" s="12">
        <f t="shared" si="11"/>
        <v>2.7243110260880324E-4</v>
      </c>
      <c r="L13" s="15">
        <f t="shared" si="6"/>
        <v>0.87394878921446906</v>
      </c>
      <c r="M13" s="13">
        <f t="shared" si="7"/>
        <v>64.285755314603676</v>
      </c>
      <c r="N13" s="2">
        <f t="shared" si="8"/>
        <v>1.2133167680593859E-5</v>
      </c>
      <c r="O13" s="17">
        <f t="shared" si="9"/>
        <v>9253.6874759050916</v>
      </c>
      <c r="P13" s="16">
        <f t="shared" si="10"/>
        <v>0.13658784902921942</v>
      </c>
    </row>
    <row r="17" spans="1:4" x14ac:dyDescent="0.25">
      <c r="A17" t="s">
        <v>11</v>
      </c>
      <c r="B17" s="3">
        <f>B31</f>
        <v>519.625</v>
      </c>
      <c r="C17" s="1" t="str">
        <f>C31</f>
        <v>J/kg/K</v>
      </c>
      <c r="D17" s="1"/>
    </row>
    <row r="18" spans="1:4" x14ac:dyDescent="0.25">
      <c r="A18" t="s">
        <v>4</v>
      </c>
      <c r="B18">
        <v>100600</v>
      </c>
      <c r="C18" t="s">
        <v>8</v>
      </c>
    </row>
    <row r="20" spans="1:4" x14ac:dyDescent="0.25">
      <c r="A20" t="s">
        <v>6</v>
      </c>
    </row>
    <row r="21" spans="1:4" x14ac:dyDescent="0.25">
      <c r="A21" t="s">
        <v>7</v>
      </c>
      <c r="B21">
        <v>101325</v>
      </c>
      <c r="C21" t="s">
        <v>8</v>
      </c>
    </row>
    <row r="22" spans="1:4" x14ac:dyDescent="0.25">
      <c r="A22" t="s">
        <v>9</v>
      </c>
      <c r="B22">
        <v>273</v>
      </c>
      <c r="C22" t="s">
        <v>10</v>
      </c>
    </row>
    <row r="23" spans="1:4" x14ac:dyDescent="0.25">
      <c r="A23" t="s">
        <v>5</v>
      </c>
      <c r="B23">
        <f>B21/(B17*B22)</f>
        <v>0.71427249680797911</v>
      </c>
      <c r="C23" t="s">
        <v>19</v>
      </c>
    </row>
    <row r="24" spans="1:4" x14ac:dyDescent="0.25">
      <c r="A24" t="s">
        <v>30</v>
      </c>
      <c r="B24">
        <f>1/60000</f>
        <v>1.6666666666666667E-5</v>
      </c>
    </row>
    <row r="28" spans="1:4" x14ac:dyDescent="0.25">
      <c r="A28" t="s">
        <v>12</v>
      </c>
    </row>
    <row r="29" spans="1:4" x14ac:dyDescent="0.25">
      <c r="A29" t="s">
        <v>13</v>
      </c>
      <c r="B29" s="1">
        <v>1.6E-2</v>
      </c>
      <c r="C29" t="s">
        <v>16</v>
      </c>
    </row>
    <row r="30" spans="1:4" x14ac:dyDescent="0.25">
      <c r="A30" t="s">
        <v>14</v>
      </c>
      <c r="B30">
        <v>8.3140000000000001</v>
      </c>
      <c r="C30" t="s">
        <v>15</v>
      </c>
    </row>
    <row r="31" spans="1:4" x14ac:dyDescent="0.25">
      <c r="A31" t="s">
        <v>17</v>
      </c>
      <c r="B31" s="1">
        <f>B30/B29</f>
        <v>519.625</v>
      </c>
      <c r="C31" t="s">
        <v>18</v>
      </c>
    </row>
    <row r="33" spans="1:19" x14ac:dyDescent="0.25">
      <c r="A33" t="s">
        <v>24</v>
      </c>
      <c r="B33">
        <f>PI()/4*B34^2</f>
        <v>5.7255526111673983E-6</v>
      </c>
      <c r="Q33" t="s">
        <v>40</v>
      </c>
    </row>
    <row r="34" spans="1:19" x14ac:dyDescent="0.25">
      <c r="A34" t="s">
        <v>23</v>
      </c>
      <c r="B34">
        <v>2.7000000000000001E-3</v>
      </c>
      <c r="P34">
        <v>1</v>
      </c>
      <c r="Q34" t="s">
        <v>41</v>
      </c>
    </row>
    <row r="35" spans="1:19" x14ac:dyDescent="0.25">
      <c r="P35">
        <v>2</v>
      </c>
      <c r="Q35" t="s">
        <v>43</v>
      </c>
    </row>
    <row r="36" spans="1:19" x14ac:dyDescent="0.25">
      <c r="P36">
        <v>3</v>
      </c>
      <c r="Q36" t="s">
        <v>44</v>
      </c>
      <c r="S36" t="s">
        <v>42</v>
      </c>
    </row>
    <row r="37" spans="1:19" x14ac:dyDescent="0.25">
      <c r="A37" t="s">
        <v>32</v>
      </c>
      <c r="P37">
        <v>4</v>
      </c>
      <c r="Q37" t="s">
        <v>45</v>
      </c>
    </row>
    <row r="38" spans="1:19" x14ac:dyDescent="0.25">
      <c r="P38">
        <v>5</v>
      </c>
      <c r="Q38" t="s">
        <v>46</v>
      </c>
    </row>
    <row r="39" spans="1:19" x14ac:dyDescent="0.25">
      <c r="A39" t="s">
        <v>35</v>
      </c>
      <c r="B39">
        <f>0.0000103</f>
        <v>1.03E-5</v>
      </c>
      <c r="P39">
        <v>6</v>
      </c>
      <c r="Q39" t="s">
        <v>47</v>
      </c>
    </row>
    <row r="40" spans="1:19" x14ac:dyDescent="0.25">
      <c r="A40" t="s">
        <v>34</v>
      </c>
      <c r="B40">
        <v>273</v>
      </c>
      <c r="P40">
        <v>7</v>
      </c>
      <c r="Q40" t="s">
        <v>48</v>
      </c>
    </row>
    <row r="41" spans="1:19" x14ac:dyDescent="0.25">
      <c r="P41">
        <v>8</v>
      </c>
      <c r="Q41" t="s">
        <v>49</v>
      </c>
    </row>
    <row r="42" spans="1:19" x14ac:dyDescent="0.25">
      <c r="A42" t="s">
        <v>33</v>
      </c>
    </row>
    <row r="44" spans="1:19" x14ac:dyDescent="0.25">
      <c r="A44" t="s">
        <v>39</v>
      </c>
      <c r="B44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4D4F-4F23-4A27-A855-EB8CA54405C3}">
  <dimension ref="A1:B17"/>
  <sheetViews>
    <sheetView workbookViewId="0">
      <selection activeCell="H27" sqref="H27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50</v>
      </c>
    </row>
    <row r="2" spans="1:2" x14ac:dyDescent="0.25">
      <c r="A2" t="str">
        <f>Foglio1!A1</f>
        <v>MIS</v>
      </c>
      <c r="B2" t="str">
        <f>Foglio1!B1</f>
        <v>q_MN [Nl/min]</v>
      </c>
    </row>
    <row r="3" spans="1:2" x14ac:dyDescent="0.25">
      <c r="A3">
        <f>Foglio1!A2</f>
        <v>1</v>
      </c>
      <c r="B3">
        <f>Foglio1!B2</f>
        <v>7</v>
      </c>
    </row>
    <row r="4" spans="1:2" x14ac:dyDescent="0.25">
      <c r="A4">
        <f>Foglio1!A3</f>
        <v>2</v>
      </c>
      <c r="B4">
        <f>Foglio1!B3</f>
        <v>9</v>
      </c>
    </row>
    <row r="5" spans="1:2" x14ac:dyDescent="0.25">
      <c r="A5">
        <f>Foglio1!A4</f>
        <v>3</v>
      </c>
      <c r="B5">
        <f>Foglio1!B4</f>
        <v>10</v>
      </c>
    </row>
    <row r="6" spans="1:2" x14ac:dyDescent="0.25">
      <c r="A6">
        <f>Foglio1!A5</f>
        <v>4</v>
      </c>
      <c r="B6">
        <f>Foglio1!B5</f>
        <v>11</v>
      </c>
    </row>
    <row r="7" spans="1:2" x14ac:dyDescent="0.25">
      <c r="A7">
        <f>Foglio1!A6</f>
        <v>5</v>
      </c>
      <c r="B7">
        <f>Foglio1!B6</f>
        <v>12</v>
      </c>
    </row>
    <row r="8" spans="1:2" x14ac:dyDescent="0.25">
      <c r="A8">
        <f>Foglio1!A7</f>
        <v>6</v>
      </c>
      <c r="B8">
        <f>Foglio1!B7</f>
        <v>14</v>
      </c>
    </row>
    <row r="9" spans="1:2" x14ac:dyDescent="0.25">
      <c r="A9">
        <f>Foglio1!A8</f>
        <v>7</v>
      </c>
      <c r="B9">
        <f>Foglio1!B8</f>
        <v>15</v>
      </c>
    </row>
    <row r="10" spans="1:2" x14ac:dyDescent="0.25">
      <c r="A10">
        <f>Foglio1!A9</f>
        <v>8</v>
      </c>
      <c r="B10">
        <f>Foglio1!B9</f>
        <v>16</v>
      </c>
    </row>
    <row r="11" spans="1:2" x14ac:dyDescent="0.25">
      <c r="A11">
        <f>Foglio1!A10</f>
        <v>9</v>
      </c>
      <c r="B11">
        <f>Foglio1!B10</f>
        <v>17</v>
      </c>
    </row>
    <row r="12" spans="1:2" x14ac:dyDescent="0.25">
      <c r="A12">
        <f>Foglio1!A11</f>
        <v>10</v>
      </c>
      <c r="B12">
        <f>Foglio1!B11</f>
        <v>18</v>
      </c>
    </row>
    <row r="13" spans="1:2" x14ac:dyDescent="0.25">
      <c r="A13">
        <f>Foglio1!A12</f>
        <v>11</v>
      </c>
      <c r="B13">
        <f>Foglio1!B12</f>
        <v>19</v>
      </c>
    </row>
    <row r="14" spans="1:2" x14ac:dyDescent="0.25">
      <c r="A14">
        <f>Foglio1!A13</f>
        <v>12</v>
      </c>
      <c r="B14">
        <f>Foglio1!B13</f>
        <v>20</v>
      </c>
    </row>
    <row r="16" spans="1:2" x14ac:dyDescent="0.25">
      <c r="A16" t="s">
        <v>51</v>
      </c>
      <c r="B16">
        <f>AVERAGE(B3:B14)</f>
        <v>14</v>
      </c>
    </row>
    <row r="17" spans="1:2" x14ac:dyDescent="0.25">
      <c r="A17" t="s">
        <v>52</v>
      </c>
      <c r="B17" s="4">
        <f>_xlfn.STDEV.S(B3:B14)</f>
        <v>4.1995670772549447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Errori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2024-05-28T20:31:43Z</dcterms:modified>
</cp:coreProperties>
</file>